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tabRatio="912" activeTab="0"/>
  </bookViews>
  <sheets>
    <sheet name="BS @ Q4" sheetId="1" r:id="rId1"/>
    <sheet name="P&amp;L @ Q4" sheetId="2" r:id="rId2"/>
    <sheet name="Equity @ Q4" sheetId="3" r:id="rId3"/>
    <sheet name="Cashflow @ Q4" sheetId="4" r:id="rId4"/>
  </sheets>
  <externalReferences>
    <externalReference r:id="rId7"/>
    <externalReference r:id="rId8"/>
  </externalReferences>
  <definedNames>
    <definedName name="_xlnm.Print_Area" localSheetId="0">'BS @ Q4'!$A$1:$H$106</definedName>
    <definedName name="_xlnm.Print_Area" localSheetId="3">'Cashflow @ Q4'!$A$1:$K$95</definedName>
    <definedName name="_xlnm.Print_Area" localSheetId="2">'Equity @ Q4'!$A$1:$N$62</definedName>
    <definedName name="_xlnm.Print_Area" localSheetId="1">'P&amp;L @ Q4'!$A$1:$L$65</definedName>
    <definedName name="_xlnm.Print_Titles" localSheetId="0">'BS @ Q4'!$1:$10</definedName>
  </definedNames>
  <calcPr fullCalcOnLoad="1"/>
</workbook>
</file>

<file path=xl/sharedStrings.xml><?xml version="1.0" encoding="utf-8"?>
<sst xmlns="http://schemas.openxmlformats.org/spreadsheetml/2006/main" count="189" uniqueCount="151">
  <si>
    <t>RM'000</t>
  </si>
  <si>
    <t>Revenue</t>
  </si>
  <si>
    <t>Finance costs</t>
  </si>
  <si>
    <t>Taxation</t>
  </si>
  <si>
    <t>Minority interests</t>
  </si>
  <si>
    <t>Inventories</t>
  </si>
  <si>
    <t>Cash and bank balances</t>
  </si>
  <si>
    <t>Short term borowings</t>
  </si>
  <si>
    <t>As at</t>
  </si>
  <si>
    <t>Total</t>
  </si>
  <si>
    <t>CURRENT ASSETS</t>
  </si>
  <si>
    <t>CURRENT LIABILITIES</t>
  </si>
  <si>
    <t>Hire purchase creditors</t>
  </si>
  <si>
    <t>NON-CURRENT ASSETS</t>
  </si>
  <si>
    <t>INTANGIBLE ASSETS</t>
  </si>
  <si>
    <t>Trade receivables</t>
  </si>
  <si>
    <t>Other receivables</t>
  </si>
  <si>
    <t>Fixed deposits with licensed banks</t>
  </si>
  <si>
    <t>Trade payables</t>
  </si>
  <si>
    <t>Other payables</t>
  </si>
  <si>
    <t>Lease creditors</t>
  </si>
  <si>
    <t>Amount due to directors</t>
  </si>
  <si>
    <t>FINANCED BY:</t>
  </si>
  <si>
    <t>SHARE CAPITAL</t>
  </si>
  <si>
    <t>CAPITAL RESERVE</t>
  </si>
  <si>
    <t>RETAINED PROFITS</t>
  </si>
  <si>
    <t>HIRE PURCHASE CREDITORS</t>
  </si>
  <si>
    <t>Total current assets</t>
  </si>
  <si>
    <t>Total current liabilities</t>
  </si>
  <si>
    <t>SHARE PREMIUM ACCOUNT</t>
  </si>
  <si>
    <t>CONDENSED CONSOLIDATED INCOME STATEMENT</t>
  </si>
  <si>
    <t>Share</t>
  </si>
  <si>
    <t>capital</t>
  </si>
  <si>
    <t>premium</t>
  </si>
  <si>
    <t>reserve</t>
  </si>
  <si>
    <t>Capital</t>
  </si>
  <si>
    <t>Consolidation</t>
  </si>
  <si>
    <t>Distributable</t>
  </si>
  <si>
    <t>Retained</t>
  </si>
  <si>
    <t>profits</t>
  </si>
  <si>
    <t>CONDENSED CONSOLIDATED BALANCE SHEET</t>
  </si>
  <si>
    <t>CASH FLOWS FROM OPERATING ACTIVITIES</t>
  </si>
  <si>
    <t>Adjustments for:</t>
  </si>
  <si>
    <t>Interest expenses</t>
  </si>
  <si>
    <t>Receivables</t>
  </si>
  <si>
    <t>Payables</t>
  </si>
  <si>
    <t>CASH FLOWS FROM INVESTING ACTIVITIES</t>
  </si>
  <si>
    <t>CASH FLOWS FROM FINANCING ACTIVITIES</t>
  </si>
  <si>
    <t>Deposits with licensed financial institutions</t>
  </si>
  <si>
    <t>Number of Ordinary Shares of RM1.00 each ('000)</t>
  </si>
  <si>
    <t>QUARTERLY REPORT ON UNAUDITED CONSOLIDATED RESULTS</t>
  </si>
  <si>
    <t>Quarter ended</t>
  </si>
  <si>
    <t>(Unaudited)</t>
  </si>
  <si>
    <t>Basic Earnings Per Ordinary Share (sen)</t>
  </si>
  <si>
    <t>CONDENSED UNAUDITED CONSOLIDATED STATEMENT OF CHANGES IN EQUITY</t>
  </si>
  <si>
    <t>Non-Distributable</t>
  </si>
  <si>
    <t>ended</t>
  </si>
  <si>
    <t>CASH AND CASH EQUIVALENTS COMPRISES:</t>
  </si>
  <si>
    <t>Purchase of property, plant and equipment</t>
  </si>
  <si>
    <t>Proceeds from disposal of property, plant and equipment</t>
  </si>
  <si>
    <t>Interest income</t>
  </si>
  <si>
    <t>PROPERTY, PLANT AND EQUIPMENT</t>
  </si>
  <si>
    <t>CONSOLIDATION RESERVE</t>
  </si>
  <si>
    <t>Expenses excluding finance cost and tax</t>
  </si>
  <si>
    <t>Amortisation of intangible asset</t>
  </si>
  <si>
    <t>Depreciation of property, plant and equipment</t>
  </si>
  <si>
    <t>Gain on disposal of property, plant and equipment</t>
  </si>
  <si>
    <t>Property, plant and equipment written off</t>
  </si>
  <si>
    <t>Changes in working capital:</t>
  </si>
  <si>
    <t>Holding company</t>
  </si>
  <si>
    <t>Related companies</t>
  </si>
  <si>
    <t xml:space="preserve">  CASH EQUIVALENTS</t>
  </si>
  <si>
    <t>CASH AND CASH EQUIVALENTS AT</t>
  </si>
  <si>
    <t xml:space="preserve">Bank overdrafts </t>
  </si>
  <si>
    <t xml:space="preserve">CONDENSED UNAUDITED CONSOLIDATED CASH FLOW STATEMENT </t>
  </si>
  <si>
    <t>DEFERRED TAX ASSETS</t>
  </si>
  <si>
    <t>Attributable profits</t>
  </si>
  <si>
    <t xml:space="preserve"> </t>
  </si>
  <si>
    <t>Listing expenses paid</t>
  </si>
  <si>
    <t>Proceeds from issuance of share capital</t>
  </si>
  <si>
    <t>LONG TERM BORROWINGS</t>
  </si>
  <si>
    <t>Other operating income</t>
  </si>
  <si>
    <t>Investment</t>
  </si>
  <si>
    <t>Subsidiary companies</t>
  </si>
  <si>
    <t>Issued during the period</t>
  </si>
  <si>
    <t>RELATED COMPANIES</t>
  </si>
  <si>
    <t>At 1 January 2005</t>
  </si>
  <si>
    <t>Amount due to holding companies</t>
  </si>
  <si>
    <t>(Audited)</t>
  </si>
  <si>
    <t>Tax recoverable</t>
  </si>
  <si>
    <t>Net loss for the period</t>
  </si>
  <si>
    <t xml:space="preserve">  BEGINNING OF FINANCIAL YEAR</t>
  </si>
  <si>
    <t>Due from customers</t>
  </si>
  <si>
    <t>Due to customers</t>
  </si>
  <si>
    <t>31.12.2005</t>
  </si>
  <si>
    <t>Dividends paid during the year</t>
  </si>
  <si>
    <t>Profit / (Loss) before taxation</t>
  </si>
  <si>
    <t>Due to directors</t>
  </si>
  <si>
    <t>Due to related companies</t>
  </si>
  <si>
    <t>Due to holding company</t>
  </si>
  <si>
    <t>Taxes paid</t>
  </si>
  <si>
    <t>Interest received</t>
  </si>
  <si>
    <t>Interest paid</t>
  </si>
  <si>
    <t>Provision for doubtful debts / (written back)</t>
  </si>
  <si>
    <t>Provision for inventories obsolescence</t>
  </si>
  <si>
    <t>MINORITY INTEREST</t>
  </si>
  <si>
    <t>Subscription of shares by minority shareholders</t>
  </si>
  <si>
    <t>(Loss) / Profit after taxation</t>
  </si>
  <si>
    <t>INVESTMENTS</t>
  </si>
  <si>
    <t>Share of loss in associated company</t>
  </si>
  <si>
    <t>Net tangible assets per share (RM)</t>
  </si>
  <si>
    <t>Net assets per share (RM)</t>
  </si>
  <si>
    <t>Other investments</t>
  </si>
  <si>
    <t>At 1 January 2006</t>
  </si>
  <si>
    <t>PREPAID LEASE PAYMENTS</t>
  </si>
  <si>
    <t>Net cash flow used in financing activities</t>
  </si>
  <si>
    <t>NET DECREASE IN CASH AND</t>
  </si>
  <si>
    <t xml:space="preserve">  END OF THE FINANCIAL PERIOD</t>
  </si>
  <si>
    <t>Profit / (Loss) from operations</t>
  </si>
  <si>
    <t>Net profit / (loss) for the period</t>
  </si>
  <si>
    <t>Amount due from related parties</t>
  </si>
  <si>
    <t>Amount due to related parties</t>
  </si>
  <si>
    <t>NET CURRENT LIABILITIES</t>
  </si>
  <si>
    <t>Loss before taxation</t>
  </si>
  <si>
    <t>Operating profit before working capital changes</t>
  </si>
  <si>
    <t>Cash generated from / (used in) operations</t>
  </si>
  <si>
    <t>Net cash flow generated from / (used in) operating activities</t>
  </si>
  <si>
    <t>Net cash flow generated from / (used in) investing activities</t>
  </si>
  <si>
    <t>Due to related parties</t>
  </si>
  <si>
    <t>(Placement)/upliftment of fixed deposits with licensed banks</t>
  </si>
  <si>
    <t>31.12.2006</t>
  </si>
  <si>
    <t>Cumulative 12 months</t>
  </si>
  <si>
    <t>12 months quarter ended 31 Dec 2006</t>
  </si>
  <si>
    <t>12 months quarter ended 31 Dec 2005</t>
  </si>
  <si>
    <t>At 31 Dec 2006</t>
  </si>
  <si>
    <t>At 31 Dec 2005</t>
  </si>
  <si>
    <t xml:space="preserve">12 months </t>
  </si>
  <si>
    <t>Dividend income</t>
  </si>
  <si>
    <t>Impairment losses on property, plant and equipment</t>
  </si>
  <si>
    <t>Proceeds from issuance of shares to minority shareholders</t>
  </si>
  <si>
    <t>Proceeds of loans and other borrowings</t>
  </si>
  <si>
    <t>Repayment of loans and other borrowings</t>
  </si>
  <si>
    <t>Dividend received</t>
  </si>
  <si>
    <t>Advances to an unconsolidated subsidiary</t>
  </si>
  <si>
    <t>(Repayment to)/Advances from related companies</t>
  </si>
  <si>
    <t xml:space="preserve">PJBUMI BERHAD </t>
  </si>
  <si>
    <t>Gain on disposal of investment</t>
  </si>
  <si>
    <t>Proceeds from disposal of invesment</t>
  </si>
  <si>
    <t>Disposal / (Purchase) of investment</t>
  </si>
  <si>
    <t>FOR THE PERIOD ENDED 31 DECEMBER 2006</t>
  </si>
  <si>
    <t>AS AT 31 DECEMBER 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</si>
</sst>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£&quot;#,##0_);\(&quot;£&quot;#,##0\)"/>
    <numFmt numFmtId="185" formatCode="&quot;£&quot;#,##0_);[Red]\(&quot;£&quot;#,##0\)"/>
    <numFmt numFmtId="186" formatCode="&quot;£&quot;#,##0.00_);\(&quot;£&quot;#,##0.00\)"/>
    <numFmt numFmtId="187" formatCode="&quot;£&quot;#,##0.00_);[Red]\(&quot;£&quot;#,##0.00\)"/>
    <numFmt numFmtId="188" formatCode="_(&quot;£&quot;* #,##0_);_(&quot;£&quot;* \(#,##0\);_(&quot;£&quot;* &quot;-&quot;_);_(@_)"/>
    <numFmt numFmtId="189" formatCode="_(&quot;£&quot;* #,##0.00_);_(&quot;£&quot;* \(#,##0.00\);_(&quot;£&quot;* &quot;-&quot;??_);_(@_)"/>
    <numFmt numFmtId="190" formatCode="_(* #,##0_);_(* \(#,##0\);_(* &quot;-&quot;??_);_(@_)"/>
    <numFmt numFmtId="191" formatCode="#,##0_);[Red]\(#,##0\);\-"/>
    <numFmt numFmtId="192" formatCode="_(* #,##0.0_);_(* \(#,##0.0\);_(* &quot;-&quot;??_);_(@_)"/>
    <numFmt numFmtId="193" formatCode="_(* #,##0.000_);_(* \(#,##0.000\);_(* &quot;-&quot;??_);_(@_)"/>
    <numFmt numFmtId="194" formatCode="#,##0_);[Black]\(#,##0\);\-"/>
    <numFmt numFmtId="195" formatCode="#,##0_);[Black]\(#,##0\)"/>
    <numFmt numFmtId="196" formatCode="_(* #,##0.0000_);_(* \(#,##0.0000\);_(* &quot;-&quot;??_);_(@_)"/>
    <numFmt numFmtId="197" formatCode="_(* #,##0.0_);_(* \(#,##0.0\);_(* &quot;-&quot;_);_(@_)"/>
    <numFmt numFmtId="198" formatCode="_(* #,##0.00_);_(* \(#,##0.00\);_(* &quot;-&quot;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0" fontId="1" fillId="0" borderId="0" xfId="15" applyNumberFormat="1" applyFont="1" applyAlignment="1">
      <alignment/>
    </xf>
    <xf numFmtId="190" fontId="1" fillId="0" borderId="0" xfId="15" applyNumberFormat="1" applyFont="1" applyBorder="1" applyAlignment="1">
      <alignment/>
    </xf>
    <xf numFmtId="190" fontId="1" fillId="0" borderId="1" xfId="15" applyNumberFormat="1" applyFont="1" applyBorder="1" applyAlignment="1">
      <alignment/>
    </xf>
    <xf numFmtId="190" fontId="1" fillId="0" borderId="0" xfId="0" applyNumberFormat="1" applyFont="1" applyAlignment="1">
      <alignment/>
    </xf>
    <xf numFmtId="190" fontId="1" fillId="0" borderId="2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90" fontId="1" fillId="0" borderId="4" xfId="15" applyNumberFormat="1" applyFont="1" applyBorder="1" applyAlignment="1">
      <alignment/>
    </xf>
    <xf numFmtId="190" fontId="1" fillId="0" borderId="5" xfId="15" applyNumberFormat="1" applyFont="1" applyBorder="1" applyAlignment="1">
      <alignment/>
    </xf>
    <xf numFmtId="190" fontId="1" fillId="0" borderId="6" xfId="15" applyNumberFormat="1" applyFont="1" applyBorder="1" applyAlignment="1">
      <alignment/>
    </xf>
    <xf numFmtId="38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190" fontId="1" fillId="0" borderId="1" xfId="15" applyNumberFormat="1" applyFont="1" applyFill="1" applyBorder="1" applyAlignment="1">
      <alignment/>
    </xf>
    <xf numFmtId="190" fontId="1" fillId="0" borderId="0" xfId="15" applyNumberFormat="1" applyFont="1" applyFill="1" applyBorder="1" applyAlignment="1">
      <alignment/>
    </xf>
    <xf numFmtId="190" fontId="1" fillId="0" borderId="0" xfId="15" applyNumberFormat="1" applyFont="1" applyFill="1" applyAlignment="1">
      <alignment/>
    </xf>
    <xf numFmtId="19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90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91" fontId="1" fillId="0" borderId="0" xfId="0" applyNumberFormat="1" applyFont="1" applyFill="1" applyAlignment="1">
      <alignment horizontal="center"/>
    </xf>
    <xf numFmtId="190" fontId="2" fillId="0" borderId="0" xfId="15" applyNumberFormat="1" applyFont="1" applyAlignment="1">
      <alignment/>
    </xf>
    <xf numFmtId="190" fontId="1" fillId="0" borderId="0" xfId="15" applyNumberFormat="1" applyFont="1" applyFill="1" applyAlignment="1">
      <alignment horizontal="right"/>
    </xf>
    <xf numFmtId="190" fontId="1" fillId="0" borderId="0" xfId="15" applyNumberFormat="1" applyFont="1" applyFill="1" applyBorder="1" applyAlignment="1">
      <alignment horizontal="right"/>
    </xf>
    <xf numFmtId="190" fontId="1" fillId="0" borderId="0" xfId="15" applyNumberFormat="1" applyFont="1" applyFill="1" applyAlignment="1" quotePrefix="1">
      <alignment/>
    </xf>
    <xf numFmtId="190" fontId="1" fillId="0" borderId="0" xfId="15" applyNumberFormat="1" applyFont="1" applyFill="1" applyBorder="1" applyAlignment="1" quotePrefix="1">
      <alignment/>
    </xf>
    <xf numFmtId="190" fontId="1" fillId="0" borderId="0" xfId="15" applyNumberFormat="1" applyFont="1" applyFill="1" applyBorder="1" applyAlignment="1">
      <alignment horizontal="center"/>
    </xf>
    <xf numFmtId="190" fontId="1" fillId="0" borderId="0" xfId="15" applyNumberFormat="1" applyFont="1" applyFill="1" applyAlignment="1">
      <alignment/>
    </xf>
    <xf numFmtId="190" fontId="1" fillId="0" borderId="0" xfId="15" applyNumberFormat="1" applyFont="1" applyFill="1" applyBorder="1" applyAlignment="1">
      <alignment/>
    </xf>
    <xf numFmtId="190" fontId="1" fillId="0" borderId="0" xfId="15" applyNumberFormat="1" applyFont="1" applyFill="1" applyAlignment="1">
      <alignment horizontal="center"/>
    </xf>
    <xf numFmtId="190" fontId="2" fillId="0" borderId="0" xfId="15" applyNumberFormat="1" applyFont="1" applyFill="1" applyAlignment="1">
      <alignment/>
    </xf>
    <xf numFmtId="190" fontId="2" fillId="0" borderId="0" xfId="15" applyNumberFormat="1" applyFont="1" applyFill="1" applyBorder="1" applyAlignment="1">
      <alignment/>
    </xf>
    <xf numFmtId="190" fontId="1" fillId="0" borderId="7" xfId="15" applyNumberFormat="1" applyFont="1" applyFill="1" applyBorder="1" applyAlignment="1">
      <alignment/>
    </xf>
    <xf numFmtId="190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190" fontId="1" fillId="0" borderId="4" xfId="15" applyNumberFormat="1" applyFont="1" applyFill="1" applyBorder="1" applyAlignment="1">
      <alignment/>
    </xf>
    <xf numFmtId="190" fontId="1" fillId="0" borderId="5" xfId="15" applyNumberFormat="1" applyFont="1" applyFill="1" applyBorder="1" applyAlignment="1">
      <alignment/>
    </xf>
    <xf numFmtId="190" fontId="1" fillId="0" borderId="6" xfId="15" applyNumberFormat="1" applyFont="1" applyFill="1" applyBorder="1" applyAlignment="1">
      <alignment/>
    </xf>
    <xf numFmtId="19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190" fontId="1" fillId="0" borderId="3" xfId="15" applyNumberFormat="1" applyFont="1" applyFill="1" applyBorder="1" applyAlignment="1">
      <alignment/>
    </xf>
    <xf numFmtId="193" fontId="1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0" xfId="15" applyFont="1" applyFill="1" applyAlignment="1">
      <alignment/>
    </xf>
    <xf numFmtId="0" fontId="4" fillId="0" borderId="0" xfId="0" applyFont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0" fontId="3" fillId="0" borderId="8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0" fontId="1" fillId="0" borderId="12" xfId="15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3" xfId="0" applyFont="1" applyFill="1" applyBorder="1" applyAlignment="1">
      <alignment/>
    </xf>
    <xf numFmtId="190" fontId="1" fillId="0" borderId="14" xfId="0" applyNumberFormat="1" applyFont="1" applyFill="1" applyBorder="1" applyAlignment="1">
      <alignment/>
    </xf>
    <xf numFmtId="190" fontId="1" fillId="0" borderId="15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1" fillId="0" borderId="0" xfId="15" applyFont="1" applyFill="1" applyBorder="1" applyAlignment="1">
      <alignment/>
    </xf>
    <xf numFmtId="190" fontId="1" fillId="0" borderId="0" xfId="0" applyNumberFormat="1" applyFont="1" applyFill="1" applyBorder="1" applyAlignment="1">
      <alignment/>
    </xf>
    <xf numFmtId="190" fontId="1" fillId="0" borderId="1" xfId="15" applyNumberFormat="1" applyFont="1" applyFill="1" applyBorder="1" applyAlignment="1">
      <alignment horizontal="center"/>
    </xf>
    <xf numFmtId="43" fontId="1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1" fontId="1" fillId="0" borderId="0" xfId="16" applyNumberFormat="1" applyFont="1" applyAlignment="1">
      <alignment/>
    </xf>
    <xf numFmtId="41" fontId="3" fillId="0" borderId="0" xfId="16" applyNumberFormat="1" applyFont="1" applyAlignment="1">
      <alignment horizontal="center"/>
    </xf>
    <xf numFmtId="41" fontId="2" fillId="0" borderId="0" xfId="16" applyNumberFormat="1" applyFont="1" applyAlignment="1">
      <alignment horizontal="center"/>
    </xf>
    <xf numFmtId="41" fontId="2" fillId="0" borderId="0" xfId="16" applyNumberFormat="1" applyFont="1" applyFill="1" applyAlignment="1">
      <alignment horizontal="center"/>
    </xf>
    <xf numFmtId="41" fontId="2" fillId="0" borderId="0" xfId="16" applyNumberFormat="1" applyFont="1" applyAlignment="1">
      <alignment/>
    </xf>
    <xf numFmtId="41" fontId="1" fillId="0" borderId="4" xfId="16" applyNumberFormat="1" applyFont="1" applyFill="1" applyBorder="1" applyAlignment="1">
      <alignment/>
    </xf>
    <xf numFmtId="41" fontId="1" fillId="0" borderId="5" xfId="16" applyNumberFormat="1" applyFont="1" applyFill="1" applyBorder="1" applyAlignment="1">
      <alignment/>
    </xf>
    <xf numFmtId="41" fontId="1" fillId="0" borderId="6" xfId="16" applyNumberFormat="1" applyFont="1" applyFill="1" applyBorder="1" applyAlignment="1">
      <alignment/>
    </xf>
    <xf numFmtId="41" fontId="1" fillId="0" borderId="0" xfId="16" applyNumberFormat="1" applyFont="1" applyFill="1" applyAlignment="1">
      <alignment/>
    </xf>
    <xf numFmtId="41" fontId="1" fillId="0" borderId="0" xfId="16" applyNumberFormat="1" applyFont="1" applyFill="1" applyBorder="1" applyAlignment="1">
      <alignment/>
    </xf>
    <xf numFmtId="41" fontId="1" fillId="0" borderId="1" xfId="16" applyNumberFormat="1" applyFont="1" applyFill="1" applyBorder="1" applyAlignment="1">
      <alignment/>
    </xf>
    <xf numFmtId="41" fontId="1" fillId="0" borderId="2" xfId="16" applyNumberFormat="1" applyFont="1" applyBorder="1" applyAlignment="1">
      <alignment/>
    </xf>
    <xf numFmtId="41" fontId="1" fillId="0" borderId="2" xfId="16" applyNumberFormat="1" applyFont="1" applyFill="1" applyBorder="1" applyAlignment="1">
      <alignment/>
    </xf>
    <xf numFmtId="198" fontId="1" fillId="0" borderId="2" xfId="16" applyNumberFormat="1" applyFont="1" applyFill="1" applyBorder="1" applyAlignment="1">
      <alignment/>
    </xf>
    <xf numFmtId="190" fontId="1" fillId="0" borderId="0" xfId="0" applyNumberFormat="1" applyFont="1" applyBorder="1" applyAlignment="1">
      <alignment/>
    </xf>
    <xf numFmtId="41" fontId="1" fillId="0" borderId="3" xfId="16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102</xdr:row>
      <xdr:rowOff>9525</xdr:rowOff>
    </xdr:from>
    <xdr:to>
      <xdr:col>8</xdr:col>
      <xdr:colOff>0</xdr:colOff>
      <xdr:row>105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8183225"/>
          <a:ext cx="71247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Consolidated Balance Sheet should be read in conjunction with the Audited Financial Statements for the financial year ended 31 December 2005.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11</xdr:col>
      <xdr:colOff>552450</xdr:colOff>
      <xdr:row>63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2011025"/>
          <a:ext cx="74295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Consolidated Income Statement should be read in conjunction with the Audited Financial Statements for the financial year ended 31 December 2005.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58</xdr:row>
      <xdr:rowOff>9525</xdr:rowOff>
    </xdr:from>
    <xdr:to>
      <xdr:col>13</xdr:col>
      <xdr:colOff>523875</xdr:colOff>
      <xdr:row>61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9791700"/>
          <a:ext cx="64389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Unaudited Consolidated Statement of Changes in Equity should be read in conjunction with the Audited Financial Statements for the financial year ended 31 December 2005.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91</xdr:row>
      <xdr:rowOff>38100</xdr:rowOff>
    </xdr:from>
    <xdr:to>
      <xdr:col>11</xdr:col>
      <xdr:colOff>0</xdr:colOff>
      <xdr:row>94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5297150"/>
          <a:ext cx="63627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Unaudited Consolidated Cash Flow Statement should be read in conjunction with the Audited Financial Statements for the financial year ended 31 December 2005.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1\Local%20Settings\Temporary%20Internet%20Files\Content.IE5\4PAVU38D\CONSOL%2031.12.05%20@%20270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1\Local%20Settings\Temporary%20Internet%20Files\Content.IE5\4PAVU38D\CONSOL%2031.12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 "/>
      <sheetName val="CF working"/>
      <sheetName val="ConsBS Q4'05"/>
      <sheetName val="PL Q4'05"/>
      <sheetName val="BS Q4'05"/>
      <sheetName val="Y stmt Q4'05"/>
      <sheetName val="Consol adj - current"/>
      <sheetName val="Consol adj - permanent"/>
      <sheetName val="BSKLSE-final"/>
      <sheetName val="BSGL"/>
    </sheetNames>
    <sheetDataSet>
      <sheetData sheetId="2">
        <row r="71">
          <cell r="F7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flow "/>
      <sheetName val="CF working"/>
      <sheetName val="ConsBS Q4'06"/>
      <sheetName val="BS Q4'06"/>
      <sheetName val="PL Q4'06"/>
      <sheetName val="Y stmt Q4'06"/>
      <sheetName val="Consol adj - current"/>
      <sheetName val="Consol adj - permanent"/>
    </sheetNames>
    <sheetDataSet>
      <sheetData sheetId="0">
        <row r="12">
          <cell r="E12">
            <v>1121440.3199999998</v>
          </cell>
        </row>
        <row r="13">
          <cell r="E13">
            <v>1871307.34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-5212550</v>
          </cell>
        </row>
        <row r="17">
          <cell r="E17">
            <v>0</v>
          </cell>
        </row>
        <row r="18">
          <cell r="E18">
            <v>2603377.36</v>
          </cell>
        </row>
        <row r="19">
          <cell r="E19">
            <v>-40732.88</v>
          </cell>
        </row>
        <row r="25">
          <cell r="E25">
            <v>2900680.3600000003</v>
          </cell>
        </row>
        <row r="27">
          <cell r="E27">
            <v>6258263.770000001</v>
          </cell>
        </row>
        <row r="31">
          <cell r="E31">
            <v>-103733.25999999954</v>
          </cell>
        </row>
        <row r="32">
          <cell r="E32">
            <v>-2603377.36</v>
          </cell>
        </row>
        <row r="39">
          <cell r="E39">
            <v>1296835.8800000001</v>
          </cell>
        </row>
        <row r="40">
          <cell r="E40">
            <v>2221157.19</v>
          </cell>
        </row>
        <row r="41">
          <cell r="E41">
            <v>-337598.9899999986</v>
          </cell>
        </row>
        <row r="42">
          <cell r="E42">
            <v>0</v>
          </cell>
        </row>
        <row r="43">
          <cell r="E43">
            <v>2450000</v>
          </cell>
        </row>
        <row r="44">
          <cell r="E44">
            <v>179550</v>
          </cell>
        </row>
        <row r="45">
          <cell r="E45">
            <v>0</v>
          </cell>
        </row>
        <row r="46">
          <cell r="E46">
            <v>40732.88</v>
          </cell>
        </row>
        <row r="53">
          <cell r="E53">
            <v>1143060.7100000007</v>
          </cell>
        </row>
        <row r="54">
          <cell r="E54">
            <v>-4305297.28</v>
          </cell>
        </row>
        <row r="55">
          <cell r="E55">
            <v>0</v>
          </cell>
        </row>
        <row r="72">
          <cell r="E72">
            <v>400576.26</v>
          </cell>
        </row>
        <row r="73">
          <cell r="E73">
            <v>-7607750.08</v>
          </cell>
        </row>
      </sheetData>
      <sheetData sheetId="1">
        <row r="23">
          <cell r="AL23">
            <v>-1960725.3499999954</v>
          </cell>
        </row>
        <row r="26">
          <cell r="AL26">
            <v>-2711989.84</v>
          </cell>
        </row>
        <row r="28">
          <cell r="AL28">
            <v>-526518.179999996</v>
          </cell>
        </row>
        <row r="57">
          <cell r="AL57">
            <v>0</v>
          </cell>
        </row>
      </sheetData>
      <sheetData sheetId="3">
        <row r="8">
          <cell r="AD8">
            <v>41296639.65</v>
          </cell>
        </row>
        <row r="15">
          <cell r="AD15">
            <v>29942001</v>
          </cell>
        </row>
        <row r="17">
          <cell r="AD17">
            <v>104520</v>
          </cell>
        </row>
        <row r="19">
          <cell r="AD19">
            <v>805174.68</v>
          </cell>
        </row>
        <row r="22">
          <cell r="AD22">
            <v>1416917.64</v>
          </cell>
        </row>
        <row r="23">
          <cell r="AD23">
            <v>45402074.699999996</v>
          </cell>
        </row>
        <row r="25">
          <cell r="AD25">
            <v>22404254.84</v>
          </cell>
        </row>
        <row r="26">
          <cell r="AD26">
            <v>9367875.179999996</v>
          </cell>
        </row>
        <row r="34">
          <cell r="AD34">
            <v>773792.8</v>
          </cell>
        </row>
        <row r="36">
          <cell r="AD36">
            <v>3079.81</v>
          </cell>
        </row>
        <row r="37">
          <cell r="AD37">
            <v>400576.26</v>
          </cell>
        </row>
        <row r="40">
          <cell r="AD40">
            <v>46994714.81</v>
          </cell>
        </row>
        <row r="41">
          <cell r="AD41">
            <v>1087265.35</v>
          </cell>
        </row>
        <row r="42">
          <cell r="AD42">
            <v>7205401.72</v>
          </cell>
        </row>
        <row r="43">
          <cell r="AD43">
            <v>11900770.959999999</v>
          </cell>
        </row>
        <row r="44">
          <cell r="AD44">
            <v>433585.98000000004</v>
          </cell>
        </row>
        <row r="47">
          <cell r="AD47">
            <v>3620789.39</v>
          </cell>
        </row>
        <row r="48">
          <cell r="AD48">
            <v>7607750.08</v>
          </cell>
        </row>
        <row r="49">
          <cell r="AD49">
            <v>11023056.98</v>
          </cell>
        </row>
        <row r="52">
          <cell r="AD52">
            <v>0</v>
          </cell>
        </row>
        <row r="55">
          <cell r="AD55">
            <v>396304.71</v>
          </cell>
        </row>
        <row r="56">
          <cell r="AD56">
            <v>7762.97</v>
          </cell>
        </row>
        <row r="64">
          <cell r="AD64">
            <v>50000000</v>
          </cell>
        </row>
        <row r="67">
          <cell r="AD67">
            <v>3473162.37</v>
          </cell>
        </row>
        <row r="68">
          <cell r="AD68">
            <v>2000000</v>
          </cell>
        </row>
        <row r="79">
          <cell r="AD79">
            <v>69279</v>
          </cell>
        </row>
        <row r="82">
          <cell r="AD82">
            <v>564190.9400000001</v>
          </cell>
        </row>
        <row r="83">
          <cell r="AD83">
            <v>7726547.4</v>
          </cell>
        </row>
        <row r="84">
          <cell r="AD84">
            <v>1072</v>
          </cell>
        </row>
      </sheetData>
      <sheetData sheetId="5">
        <row r="8">
          <cell r="AE8">
            <v>35224529.55</v>
          </cell>
        </row>
        <row r="11">
          <cell r="AE11">
            <v>-33151845.189999998</v>
          </cell>
        </row>
        <row r="17">
          <cell r="AE17">
            <v>6040293.58</v>
          </cell>
        </row>
        <row r="19">
          <cell r="AE19">
            <v>-1565293.9899999998</v>
          </cell>
        </row>
        <row r="22">
          <cell r="AE22">
            <v>-10198813.660000002</v>
          </cell>
        </row>
        <row r="25">
          <cell r="AE25">
            <v>-2641094.38</v>
          </cell>
        </row>
        <row r="32">
          <cell r="AE32">
            <v>-2603377.3600000003</v>
          </cell>
        </row>
        <row r="39">
          <cell r="AE39">
            <v>-1776197.24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.57421875" style="2" customWidth="1"/>
    <col min="2" max="2" width="20.00390625" style="2" customWidth="1"/>
    <col min="3" max="3" width="15.421875" style="2" customWidth="1"/>
    <col min="4" max="4" width="19.57421875" style="2" customWidth="1"/>
    <col min="5" max="5" width="18.421875" style="2" customWidth="1"/>
    <col min="6" max="6" width="16.28125" style="82" customWidth="1"/>
    <col min="7" max="7" width="1.421875" style="3" customWidth="1"/>
    <col min="8" max="8" width="15.8515625" style="2" customWidth="1"/>
    <col min="9" max="9" width="9.140625" style="2" customWidth="1"/>
    <col min="10" max="10" width="16.28125" style="2" hidden="1" customWidth="1"/>
    <col min="11" max="12" width="14.8515625" style="2" hidden="1" customWidth="1"/>
    <col min="13" max="13" width="16.140625" style="2" hidden="1" customWidth="1"/>
    <col min="14" max="14" width="0" style="2" hidden="1" customWidth="1"/>
    <col min="15" max="16384" width="9.140625" style="2" customWidth="1"/>
  </cols>
  <sheetData>
    <row r="2" ht="15.75">
      <c r="B2" s="1" t="str">
        <f>+'P&amp;L @ Q4'!B2</f>
        <v>PJBUMI BERHAD </v>
      </c>
    </row>
    <row r="3" ht="15.75">
      <c r="B3" s="1" t="s">
        <v>40</v>
      </c>
    </row>
    <row r="4" ht="15.75">
      <c r="B4" s="1" t="s">
        <v>150</v>
      </c>
    </row>
    <row r="5" spans="2:6" ht="15.75">
      <c r="B5" s="1"/>
      <c r="F5" s="90"/>
    </row>
    <row r="6" spans="6:8" ht="15.75">
      <c r="F6" s="83" t="s">
        <v>8</v>
      </c>
      <c r="G6" s="14"/>
      <c r="H6" s="13" t="s">
        <v>8</v>
      </c>
    </row>
    <row r="7" spans="6:8" ht="15.75">
      <c r="F7" s="13" t="s">
        <v>130</v>
      </c>
      <c r="G7" s="14"/>
      <c r="H7" s="13" t="s">
        <v>94</v>
      </c>
    </row>
    <row r="8" spans="6:8" ht="15.75">
      <c r="F8" s="84" t="s">
        <v>0</v>
      </c>
      <c r="G8" s="5"/>
      <c r="H8" s="4" t="s">
        <v>0</v>
      </c>
    </row>
    <row r="9" spans="6:8" ht="15.75">
      <c r="F9" s="85" t="s">
        <v>52</v>
      </c>
      <c r="G9" s="5"/>
      <c r="H9" s="4" t="s">
        <v>88</v>
      </c>
    </row>
    <row r="10" spans="6:8" ht="15.75">
      <c r="F10" s="86"/>
      <c r="G10" s="6"/>
      <c r="H10" s="1"/>
    </row>
    <row r="11" spans="2:8" ht="15.75">
      <c r="B11" s="1" t="s">
        <v>13</v>
      </c>
      <c r="F11" s="86"/>
      <c r="G11" s="6"/>
      <c r="H11" s="1"/>
    </row>
    <row r="12" spans="2:8" ht="15.75">
      <c r="B12" s="1"/>
      <c r="F12" s="86"/>
      <c r="G12" s="6"/>
      <c r="H12" s="1"/>
    </row>
    <row r="13" spans="2:10" ht="15.75">
      <c r="B13" s="1" t="s">
        <v>61</v>
      </c>
      <c r="F13" s="87">
        <f>'[2]BS Q4''06'!$AD$8/1000-F15</f>
        <v>34450.63965</v>
      </c>
      <c r="G13" s="8"/>
      <c r="H13" s="51">
        <f>42830-H15</f>
        <v>35908</v>
      </c>
      <c r="J13" s="10">
        <f>H13-F13</f>
        <v>1457.3603500000027</v>
      </c>
    </row>
    <row r="14" spans="2:8" ht="15.75">
      <c r="B14" s="1"/>
      <c r="F14" s="88"/>
      <c r="G14" s="8"/>
      <c r="H14" s="52"/>
    </row>
    <row r="15" spans="2:8" ht="15.75">
      <c r="B15" s="81" t="s">
        <v>114</v>
      </c>
      <c r="C15" s="32"/>
      <c r="F15" s="88">
        <v>6846</v>
      </c>
      <c r="G15" s="8"/>
      <c r="H15" s="52">
        <v>6922</v>
      </c>
    </row>
    <row r="16" spans="2:8" ht="15.75">
      <c r="B16" s="1"/>
      <c r="F16" s="88"/>
      <c r="G16" s="8"/>
      <c r="H16" s="52"/>
    </row>
    <row r="17" spans="2:10" ht="15.75">
      <c r="B17" s="1" t="s">
        <v>108</v>
      </c>
      <c r="F17" s="88">
        <f>'[2]BS Q4''06'!$AD$15/1000</f>
        <v>29942.001</v>
      </c>
      <c r="G17" s="8"/>
      <c r="H17" s="52">
        <v>30509</v>
      </c>
      <c r="J17" s="10">
        <f>H17-F17</f>
        <v>566.9989999999998</v>
      </c>
    </row>
    <row r="18" spans="2:8" ht="15.75">
      <c r="B18" s="1"/>
      <c r="F18" s="88"/>
      <c r="G18" s="8"/>
      <c r="H18" s="52"/>
    </row>
    <row r="19" spans="2:10" ht="15.75">
      <c r="B19" s="1" t="s">
        <v>75</v>
      </c>
      <c r="F19" s="88">
        <f>'[2]BS Q4'06'!$AD$17/1000-'[2]BS Q4'06'!$AD$84/1000</f>
        <v>103.448</v>
      </c>
      <c r="G19" s="8"/>
      <c r="H19" s="52">
        <v>104</v>
      </c>
      <c r="J19" s="10">
        <f>H19-F19</f>
        <v>0.5520000000000067</v>
      </c>
    </row>
    <row r="20" spans="2:8" ht="15.75">
      <c r="B20" s="1"/>
      <c r="F20" s="88"/>
      <c r="G20" s="8"/>
      <c r="H20" s="52"/>
    </row>
    <row r="21" spans="2:10" ht="15.75">
      <c r="B21" s="1" t="s">
        <v>14</v>
      </c>
      <c r="F21" s="88">
        <f>'[2]BS Q4''06'!$AD$19/1000</f>
        <v>805.1746800000001</v>
      </c>
      <c r="G21" s="8"/>
      <c r="H21" s="52">
        <v>1927</v>
      </c>
      <c r="J21" s="10">
        <f>H21-F21</f>
        <v>1121.82532</v>
      </c>
    </row>
    <row r="22" spans="2:8" ht="15.75">
      <c r="B22" s="1"/>
      <c r="F22" s="87"/>
      <c r="G22" s="8"/>
      <c r="H22" s="19"/>
    </row>
    <row r="23" spans="2:8" ht="15.75">
      <c r="B23" s="1"/>
      <c r="F23" s="89">
        <f>SUM(F13:F22)</f>
        <v>72147.26333</v>
      </c>
      <c r="G23" s="8"/>
      <c r="H23" s="21">
        <f>SUM(H13:H22)</f>
        <v>75370</v>
      </c>
    </row>
    <row r="24" spans="2:8" ht="15.75">
      <c r="B24" s="1"/>
      <c r="F24" s="90"/>
      <c r="G24" s="8"/>
      <c r="H24" s="7"/>
    </row>
    <row r="25" spans="2:8" ht="15.75">
      <c r="B25" s="1" t="s">
        <v>10</v>
      </c>
      <c r="F25" s="90"/>
      <c r="G25" s="8"/>
      <c r="H25" s="7"/>
    </row>
    <row r="26" spans="2:8" ht="15.75">
      <c r="B26" s="1"/>
      <c r="F26" s="90"/>
      <c r="G26" s="8"/>
      <c r="H26" s="7"/>
    </row>
    <row r="27" spans="2:10" ht="15.75">
      <c r="B27" s="2" t="s">
        <v>5</v>
      </c>
      <c r="F27" s="87">
        <f>'[2]BS Q4''06'!$AD$22/1000</f>
        <v>1416.91764</v>
      </c>
      <c r="G27" s="8"/>
      <c r="H27" s="51">
        <v>4318</v>
      </c>
      <c r="J27" s="10">
        <f aca="true" t="shared" si="0" ref="J27:J36">H27-F27</f>
        <v>2901.0823600000003</v>
      </c>
    </row>
    <row r="28" spans="2:10" ht="15.75">
      <c r="B28" s="2" t="s">
        <v>92</v>
      </c>
      <c r="F28" s="88">
        <f>'[2]BS Q4''06'!$AD$23/1000</f>
        <v>45402.0747</v>
      </c>
      <c r="G28" s="8"/>
      <c r="H28" s="52">
        <v>45201</v>
      </c>
      <c r="J28" s="10">
        <f t="shared" si="0"/>
        <v>-201.0746999999974</v>
      </c>
    </row>
    <row r="29" spans="2:10" ht="15.75" hidden="1">
      <c r="B29" s="2" t="s">
        <v>76</v>
      </c>
      <c r="F29" s="88"/>
      <c r="G29" s="8"/>
      <c r="H29" s="52"/>
      <c r="J29" s="10">
        <f t="shared" si="0"/>
        <v>0</v>
      </c>
    </row>
    <row r="30" spans="2:10" ht="15.75">
      <c r="B30" s="2" t="s">
        <v>15</v>
      </c>
      <c r="F30" s="88">
        <f>'[2]BS Q4''06'!$AD$25/1000</f>
        <v>22404.25484</v>
      </c>
      <c r="G30" s="8"/>
      <c r="H30" s="52">
        <v>25348</v>
      </c>
      <c r="J30" s="10">
        <f t="shared" si="0"/>
        <v>2943.7451599999986</v>
      </c>
    </row>
    <row r="31" spans="2:10" ht="15.75">
      <c r="B31" s="2" t="s">
        <v>16</v>
      </c>
      <c r="F31" s="88">
        <f>'[2]BS Q4''06'!$AD$26/1000</f>
        <v>9367.875179999995</v>
      </c>
      <c r="G31" s="8"/>
      <c r="H31" s="52">
        <v>3185</v>
      </c>
      <c r="J31" s="10">
        <f t="shared" si="0"/>
        <v>-6182.875179999995</v>
      </c>
    </row>
    <row r="32" spans="2:10" ht="15.75" hidden="1">
      <c r="B32" s="2" t="s">
        <v>89</v>
      </c>
      <c r="F32" s="88">
        <v>0</v>
      </c>
      <c r="G32" s="8"/>
      <c r="H32" s="52">
        <v>0</v>
      </c>
      <c r="J32" s="10"/>
    </row>
    <row r="33" spans="2:10" ht="15.75" hidden="1">
      <c r="B33" s="2" t="s">
        <v>112</v>
      </c>
      <c r="F33" s="88">
        <v>0</v>
      </c>
      <c r="G33" s="8"/>
      <c r="H33" s="52">
        <v>0</v>
      </c>
      <c r="J33" s="10">
        <f t="shared" si="0"/>
        <v>0</v>
      </c>
    </row>
    <row r="34" spans="2:10" ht="15.75">
      <c r="B34" s="2" t="s">
        <v>120</v>
      </c>
      <c r="F34" s="88">
        <f>'[2]BS Q4''06'!$AD$34/1000</f>
        <v>773.7928</v>
      </c>
      <c r="G34" s="8"/>
      <c r="H34" s="52">
        <v>3251</v>
      </c>
      <c r="J34" s="10">
        <f t="shared" si="0"/>
        <v>2477.2072</v>
      </c>
    </row>
    <row r="35" spans="2:10" ht="15.75">
      <c r="B35" s="2" t="s">
        <v>17</v>
      </c>
      <c r="F35" s="88">
        <f>'[2]BS Q4''06'!$AD$36/1000</f>
        <v>3.07981</v>
      </c>
      <c r="G35" s="8"/>
      <c r="H35" s="52">
        <v>2224</v>
      </c>
      <c r="J35" s="10">
        <f t="shared" si="0"/>
        <v>2220.92019</v>
      </c>
    </row>
    <row r="36" spans="2:10" ht="15.75">
      <c r="B36" s="2" t="s">
        <v>6</v>
      </c>
      <c r="F36" s="89">
        <f>'[2]BS Q4''06'!$AD$37/1000</f>
        <v>400.57626</v>
      </c>
      <c r="G36" s="8"/>
      <c r="H36" s="53">
        <v>894</v>
      </c>
      <c r="J36" s="10">
        <f t="shared" si="0"/>
        <v>493.42374</v>
      </c>
    </row>
    <row r="37" spans="2:13" ht="15.75">
      <c r="B37" s="1"/>
      <c r="F37" s="88"/>
      <c r="G37" s="8"/>
      <c r="H37" s="20"/>
      <c r="K37" s="54">
        <f>H38+H23</f>
        <v>159791</v>
      </c>
      <c r="L37" s="55">
        <v>111290</v>
      </c>
      <c r="M37" s="54">
        <f>K37-L37</f>
        <v>48501</v>
      </c>
    </row>
    <row r="38" spans="2:13" ht="15.75">
      <c r="B38" s="1" t="s">
        <v>27</v>
      </c>
      <c r="F38" s="89">
        <f>SUM(F27:F36)</f>
        <v>79768.57123</v>
      </c>
      <c r="G38" s="8"/>
      <c r="H38" s="21">
        <f>SUM(H27:H36)</f>
        <v>84421</v>
      </c>
      <c r="K38" s="54">
        <f>F38+F23</f>
        <v>151915.83456</v>
      </c>
      <c r="L38" s="55">
        <f>157355</f>
        <v>157355</v>
      </c>
      <c r="M38" s="54">
        <f>K38-L38</f>
        <v>-5439.165440000012</v>
      </c>
    </row>
    <row r="39" spans="2:8" ht="15.75">
      <c r="B39" s="1"/>
      <c r="F39" s="91"/>
      <c r="G39" s="8"/>
      <c r="H39" s="8"/>
    </row>
    <row r="40" spans="2:13" ht="15.75">
      <c r="B40" s="1" t="s">
        <v>11</v>
      </c>
      <c r="E40" s="32"/>
      <c r="F40" s="91"/>
      <c r="G40" s="29"/>
      <c r="H40" s="29"/>
      <c r="I40" s="32"/>
      <c r="K40" s="10">
        <f>F53</f>
        <v>90277.40295000002</v>
      </c>
      <c r="L40" s="2">
        <v>79573</v>
      </c>
      <c r="M40" s="10">
        <f>K40-L40</f>
        <v>10704.402950000018</v>
      </c>
    </row>
    <row r="41" spans="2:13" ht="15.75">
      <c r="B41" s="1"/>
      <c r="E41" s="32"/>
      <c r="F41" s="91"/>
      <c r="G41" s="29"/>
      <c r="H41" s="29"/>
      <c r="I41" s="32"/>
      <c r="K41" s="10">
        <f>H53</f>
        <v>88242</v>
      </c>
      <c r="L41" s="2">
        <v>60472</v>
      </c>
      <c r="M41" s="10">
        <f>K41-L41</f>
        <v>27770</v>
      </c>
    </row>
    <row r="42" spans="2:10" ht="15.75">
      <c r="B42" s="2" t="s">
        <v>18</v>
      </c>
      <c r="E42" s="32"/>
      <c r="F42" s="87">
        <f>'[2]BS Q4''06'!$AD$40/1000</f>
        <v>46994.714810000005</v>
      </c>
      <c r="G42" s="29"/>
      <c r="H42" s="51">
        <v>44449</v>
      </c>
      <c r="I42" s="32"/>
      <c r="J42" s="10">
        <f>F42-H42</f>
        <v>2545.714810000005</v>
      </c>
    </row>
    <row r="43" spans="2:10" ht="15.75">
      <c r="B43" s="2" t="s">
        <v>93</v>
      </c>
      <c r="E43" s="32"/>
      <c r="F43" s="88">
        <f>'[2]BS Q4''06'!$AD$41/1000</f>
        <v>1087.2653500000001</v>
      </c>
      <c r="G43" s="29"/>
      <c r="H43" s="52">
        <v>2847</v>
      </c>
      <c r="I43" s="32"/>
      <c r="J43" s="10">
        <f aca="true" t="shared" si="1" ref="J43:J51">F43-H43</f>
        <v>-1759.7346499999999</v>
      </c>
    </row>
    <row r="44" spans="2:10" ht="15.75">
      <c r="B44" s="2" t="s">
        <v>19</v>
      </c>
      <c r="E44" s="32"/>
      <c r="F44" s="88">
        <f>'[2]BS Q4''06'!$AD$43/1000</f>
        <v>11900.77096</v>
      </c>
      <c r="G44" s="29"/>
      <c r="H44" s="52">
        <v>8189</v>
      </c>
      <c r="I44" s="32"/>
      <c r="J44" s="10">
        <f t="shared" si="1"/>
        <v>3711.77096</v>
      </c>
    </row>
    <row r="45" spans="2:10" ht="15.75">
      <c r="B45" s="2" t="s">
        <v>12</v>
      </c>
      <c r="E45" s="32"/>
      <c r="F45" s="88">
        <f>'[2]BS Q4''06'!$AD$44/1000</f>
        <v>433.58598000000006</v>
      </c>
      <c r="G45" s="29"/>
      <c r="H45" s="52">
        <v>515</v>
      </c>
      <c r="I45" s="32"/>
      <c r="J45" s="10">
        <f t="shared" si="1"/>
        <v>-81.41401999999994</v>
      </c>
    </row>
    <row r="46" spans="2:14" ht="15.75" hidden="1">
      <c r="B46" s="2" t="s">
        <v>20</v>
      </c>
      <c r="E46" s="32"/>
      <c r="F46" s="88"/>
      <c r="G46" s="29"/>
      <c r="H46" s="52"/>
      <c r="I46" s="32"/>
      <c r="J46" s="10">
        <f t="shared" si="1"/>
        <v>0</v>
      </c>
      <c r="L46" s="2">
        <v>99300</v>
      </c>
      <c r="M46" s="2">
        <v>59</v>
      </c>
      <c r="N46" s="2">
        <f>L46-M46</f>
        <v>99241</v>
      </c>
    </row>
    <row r="47" spans="2:10" ht="15.75">
      <c r="B47" s="2" t="s">
        <v>87</v>
      </c>
      <c r="E47" s="32"/>
      <c r="F47" s="88">
        <f>'[2]BS Q4''06'!$AD$52/1000</f>
        <v>0</v>
      </c>
      <c r="G47" s="29"/>
      <c r="H47" s="52">
        <v>13</v>
      </c>
      <c r="I47" s="32"/>
      <c r="J47" s="10"/>
    </row>
    <row r="48" spans="2:12" ht="15.75">
      <c r="B48" s="2" t="s">
        <v>121</v>
      </c>
      <c r="E48" s="32"/>
      <c r="F48" s="88">
        <f>'[2]BS Q4''06'!$AD$55/1000</f>
        <v>396.30471</v>
      </c>
      <c r="G48" s="29"/>
      <c r="H48" s="52">
        <v>1571</v>
      </c>
      <c r="I48" s="32"/>
      <c r="J48" s="10">
        <f t="shared" si="1"/>
        <v>-1174.69529</v>
      </c>
      <c r="L48" s="2">
        <v>42380</v>
      </c>
    </row>
    <row r="49" spans="2:12" ht="15.75">
      <c r="B49" s="2" t="s">
        <v>21</v>
      </c>
      <c r="E49" s="32"/>
      <c r="F49" s="88">
        <f>'[2]BS Q4''06'!$AD$56/1000</f>
        <v>7.76297</v>
      </c>
      <c r="G49" s="29"/>
      <c r="H49" s="52">
        <v>0</v>
      </c>
      <c r="I49" s="32"/>
      <c r="J49" s="10">
        <f t="shared" si="1"/>
        <v>7.76297</v>
      </c>
      <c r="L49" s="2">
        <v>29942</v>
      </c>
    </row>
    <row r="50" spans="2:15" ht="15.75">
      <c r="B50" s="2" t="s">
        <v>7</v>
      </c>
      <c r="D50" s="10"/>
      <c r="E50" s="33"/>
      <c r="F50" s="88">
        <f>('[2]BS Q4''06'!$AD$42+'[2]BS Q4''06'!$AD$47+'[2]BS Q4''06'!$AD$48)/1000</f>
        <v>18433.941189999998</v>
      </c>
      <c r="G50" s="29"/>
      <c r="H50" s="52">
        <f>21822-515</f>
        <v>21307</v>
      </c>
      <c r="I50" s="32"/>
      <c r="J50" s="10">
        <f t="shared" si="1"/>
        <v>-2873.0588100000023</v>
      </c>
      <c r="K50" s="49"/>
      <c r="L50" s="49">
        <v>2679</v>
      </c>
      <c r="M50" s="50"/>
      <c r="O50" s="10"/>
    </row>
    <row r="51" spans="2:12" ht="15.75">
      <c r="B51" s="2" t="s">
        <v>3</v>
      </c>
      <c r="E51" s="32"/>
      <c r="F51" s="89">
        <f>'[2]BS Q4''06'!$AD$49/1000</f>
        <v>11023.056980000001</v>
      </c>
      <c r="G51" s="29"/>
      <c r="H51" s="53">
        <v>9351</v>
      </c>
      <c r="I51" s="32"/>
      <c r="J51" s="10">
        <f t="shared" si="1"/>
        <v>1672.0569800000012</v>
      </c>
      <c r="L51" s="2">
        <v>51643</v>
      </c>
    </row>
    <row r="52" spans="2:12" ht="15.75">
      <c r="B52" s="1"/>
      <c r="E52" s="32"/>
      <c r="F52" s="87"/>
      <c r="G52" s="29"/>
      <c r="H52" s="52"/>
      <c r="I52" s="32"/>
      <c r="L52" s="2">
        <f>SUM(L48:L51)</f>
        <v>126644</v>
      </c>
    </row>
    <row r="53" spans="2:13" ht="15.75">
      <c r="B53" s="1" t="s">
        <v>28</v>
      </c>
      <c r="E53" s="32"/>
      <c r="F53" s="89">
        <f>SUM(F42:F51)</f>
        <v>90277.40295000002</v>
      </c>
      <c r="G53" s="29"/>
      <c r="H53" s="53">
        <f>SUM(H42:H51)</f>
        <v>88242</v>
      </c>
      <c r="I53" s="32"/>
      <c r="J53" s="10"/>
      <c r="M53" s="2">
        <f>99300+59</f>
        <v>99359</v>
      </c>
    </row>
    <row r="54" spans="2:13" ht="15.75">
      <c r="B54" s="1"/>
      <c r="F54" s="90"/>
      <c r="G54" s="8"/>
      <c r="H54" s="7"/>
      <c r="J54" s="10"/>
      <c r="M54" s="2">
        <v>44609</v>
      </c>
    </row>
    <row r="55" spans="2:13" ht="15.75">
      <c r="B55" s="1"/>
      <c r="F55" s="90"/>
      <c r="G55" s="8"/>
      <c r="H55" s="7"/>
      <c r="J55" s="10"/>
      <c r="M55" s="2">
        <v>32976</v>
      </c>
    </row>
    <row r="56" spans="2:13" ht="15.75">
      <c r="B56" s="1" t="s">
        <v>122</v>
      </c>
      <c r="F56" s="92">
        <f>F38-F53</f>
        <v>-10508.831720000017</v>
      </c>
      <c r="G56" s="8"/>
      <c r="H56" s="9">
        <f>H38-H53</f>
        <v>-3821</v>
      </c>
      <c r="J56" s="10"/>
      <c r="M56" s="56">
        <v>7502</v>
      </c>
    </row>
    <row r="57" spans="6:13" ht="15.75">
      <c r="F57" s="91"/>
      <c r="G57" s="8"/>
      <c r="H57" s="8"/>
      <c r="J57" s="10"/>
      <c r="M57" s="2">
        <f>SUM(M53:M56)</f>
        <v>184446</v>
      </c>
    </row>
    <row r="58" spans="5:13" ht="16.5" thickBot="1">
      <c r="E58" s="10"/>
      <c r="F58" s="93">
        <f>+F23+F56</f>
        <v>61638.431609999985</v>
      </c>
      <c r="G58" s="8"/>
      <c r="H58" s="11">
        <f>+H23+H56</f>
        <v>71549</v>
      </c>
      <c r="J58" s="10"/>
      <c r="M58" s="56">
        <v>-27032</v>
      </c>
    </row>
    <row r="59" spans="6:13" ht="16.5" thickTop="1">
      <c r="F59" s="91"/>
      <c r="G59" s="8"/>
      <c r="H59" s="8"/>
      <c r="J59" s="10"/>
      <c r="M59" s="2">
        <f>SUM(M57:M58)</f>
        <v>157414</v>
      </c>
    </row>
    <row r="60" spans="2:13" ht="15.75">
      <c r="B60" s="1" t="s">
        <v>22</v>
      </c>
      <c r="F60" s="90"/>
      <c r="G60" s="8"/>
      <c r="H60" s="7"/>
      <c r="M60" s="10">
        <f>K38</f>
        <v>151915.83456</v>
      </c>
    </row>
    <row r="61" spans="2:13" ht="15.75">
      <c r="B61" s="1"/>
      <c r="F61" s="90"/>
      <c r="G61" s="8"/>
      <c r="H61" s="7"/>
      <c r="M61" s="10">
        <f>M59-M60</f>
        <v>5498.165440000012</v>
      </c>
    </row>
    <row r="62" spans="2:10" ht="15.75">
      <c r="B62" s="1" t="s">
        <v>23</v>
      </c>
      <c r="F62" s="90">
        <f>'[2]BS Q4''06'!$AD$64/1000</f>
        <v>50000</v>
      </c>
      <c r="G62" s="8"/>
      <c r="H62" s="30">
        <v>50000</v>
      </c>
      <c r="J62" s="10">
        <f>F62-H62</f>
        <v>0</v>
      </c>
    </row>
    <row r="63" spans="2:10" ht="15.75">
      <c r="B63" s="1" t="s">
        <v>29</v>
      </c>
      <c r="F63" s="90">
        <f>'[2]BS Q4''06'!$AD$67/1000</f>
        <v>3473.16237</v>
      </c>
      <c r="G63" s="8"/>
      <c r="H63" s="30">
        <v>3473</v>
      </c>
      <c r="J63" s="10">
        <f>F63-H63</f>
        <v>0.1623700000000099</v>
      </c>
    </row>
    <row r="64" spans="2:10" ht="15.75">
      <c r="B64" s="1" t="s">
        <v>24</v>
      </c>
      <c r="F64" s="90">
        <f>'[2]BS Q4''06'!$AD$68/1000</f>
        <v>2000</v>
      </c>
      <c r="G64" s="8"/>
      <c r="H64" s="30">
        <v>2000</v>
      </c>
      <c r="J64" s="10">
        <f>F64-H64</f>
        <v>0</v>
      </c>
    </row>
    <row r="65" spans="2:10" ht="15.75" hidden="1">
      <c r="B65" s="1"/>
      <c r="F65" s="90"/>
      <c r="G65" s="8"/>
      <c r="H65" s="30"/>
      <c r="J65" s="10">
        <f>F65-H65</f>
        <v>0</v>
      </c>
    </row>
    <row r="66" spans="2:13" ht="15.75">
      <c r="B66" s="1" t="s">
        <v>25</v>
      </c>
      <c r="F66" s="92">
        <f>+'Equity @ Q4'!L19</f>
        <v>-2194.7986900000087</v>
      </c>
      <c r="G66" s="8"/>
      <c r="H66" s="28">
        <v>8477</v>
      </c>
      <c r="J66" s="10">
        <f>F66-H66</f>
        <v>-10671.798690000009</v>
      </c>
      <c r="L66" s="2">
        <f>'P&amp;L @ Q4'!J29</f>
        <v>-10671.798690000009</v>
      </c>
      <c r="M66" s="10">
        <f>F66-L66</f>
        <v>8477</v>
      </c>
    </row>
    <row r="67" spans="2:8" ht="15.75">
      <c r="B67" s="1"/>
      <c r="F67" s="91"/>
      <c r="G67" s="8"/>
      <c r="H67" s="8"/>
    </row>
    <row r="68" spans="2:10" ht="15.75">
      <c r="B68" s="1"/>
      <c r="F68" s="90">
        <f>SUM(F62:F66)</f>
        <v>53278.36367999999</v>
      </c>
      <c r="G68" s="8"/>
      <c r="H68" s="30">
        <f>SUM(H62:H66)</f>
        <v>63950</v>
      </c>
      <c r="J68" s="10">
        <f>F68-H68</f>
        <v>-10671.636320000012</v>
      </c>
    </row>
    <row r="69" spans="2:10" ht="15.75">
      <c r="B69" s="1" t="s">
        <v>62</v>
      </c>
      <c r="F69" s="90">
        <f>'[2]BS Q4''06'!$AD$79/1000</f>
        <v>69.279</v>
      </c>
      <c r="G69" s="8"/>
      <c r="H69" s="30">
        <v>69</v>
      </c>
      <c r="J69" s="10"/>
    </row>
    <row r="70" spans="2:10" ht="15.75" hidden="1">
      <c r="B70" s="1" t="s">
        <v>105</v>
      </c>
      <c r="F70" s="90">
        <f>+'[1]ConsBS Q4''05'!$F$71/1000</f>
        <v>0</v>
      </c>
      <c r="G70" s="8"/>
      <c r="H70" s="30">
        <v>0</v>
      </c>
      <c r="J70" s="10"/>
    </row>
    <row r="71" spans="2:10" ht="15.75">
      <c r="B71" s="1" t="s">
        <v>26</v>
      </c>
      <c r="F71" s="91">
        <f>'[2]BS Q4''06'!$AD$82/1000</f>
        <v>564.1909400000001</v>
      </c>
      <c r="G71" s="8"/>
      <c r="H71" s="29">
        <v>861</v>
      </c>
      <c r="J71" s="10">
        <f>F71-H71</f>
        <v>-296.80905999999993</v>
      </c>
    </row>
    <row r="72" spans="2:10" ht="15.75">
      <c r="B72" s="1" t="s">
        <v>80</v>
      </c>
      <c r="E72" s="10"/>
      <c r="F72" s="91">
        <f>'[2]BS Q4''06'!$AD$83/1000</f>
        <v>7726.5474</v>
      </c>
      <c r="G72" s="8"/>
      <c r="H72" s="29">
        <f>7530-861</f>
        <v>6669</v>
      </c>
      <c r="J72" s="10">
        <f>F72-H72</f>
        <v>1057.5474000000004</v>
      </c>
    </row>
    <row r="73" spans="2:10" ht="15.75">
      <c r="B73" s="1"/>
      <c r="F73" s="92"/>
      <c r="G73" s="8"/>
      <c r="H73" s="28"/>
      <c r="J73" s="10">
        <f>F73-H73</f>
        <v>0</v>
      </c>
    </row>
    <row r="74" spans="6:8" ht="15.75">
      <c r="F74" s="91"/>
      <c r="G74" s="8"/>
      <c r="H74" s="8"/>
    </row>
    <row r="75" spans="6:8" ht="16.5" thickBot="1">
      <c r="F75" s="94">
        <f>SUM(F68:F74)</f>
        <v>61638.38101999999</v>
      </c>
      <c r="G75" s="8"/>
      <c r="H75" s="11">
        <f>SUM(H68:H74)</f>
        <v>71549</v>
      </c>
    </row>
    <row r="76" spans="3:8" ht="16.5" thickTop="1">
      <c r="C76" s="2" t="s">
        <v>77</v>
      </c>
      <c r="F76" s="90"/>
      <c r="G76" s="8"/>
      <c r="H76" s="7"/>
    </row>
    <row r="77" spans="6:8" ht="15.75">
      <c r="F77" s="90"/>
      <c r="G77" s="8"/>
      <c r="H77" s="7"/>
    </row>
    <row r="78" spans="2:8" ht="16.5" hidden="1" thickBot="1">
      <c r="B78" s="2" t="s">
        <v>110</v>
      </c>
      <c r="F78" s="94">
        <f>(F68-F21)/F62</f>
        <v>1.0494637799999997</v>
      </c>
      <c r="G78" s="8"/>
      <c r="H78" s="12">
        <f>(H68-H21)/H62</f>
        <v>1.24046</v>
      </c>
    </row>
    <row r="79" ht="16.5" hidden="1" thickTop="1">
      <c r="F79" s="90"/>
    </row>
    <row r="80" spans="2:8" ht="16.5" thickBot="1">
      <c r="B80" s="2" t="s">
        <v>111</v>
      </c>
      <c r="F80" s="95">
        <f>(F68+F70)/F62</f>
        <v>1.0655672735999997</v>
      </c>
      <c r="H80" s="80">
        <f>(H68+H70)/H62</f>
        <v>1.279</v>
      </c>
    </row>
    <row r="81" ht="16.5" thickTop="1">
      <c r="F81" s="90"/>
    </row>
    <row r="82" ht="15.75">
      <c r="F82" s="90"/>
    </row>
    <row r="83" ht="15.75">
      <c r="F83" s="90"/>
    </row>
    <row r="84" ht="15.75">
      <c r="F84" s="90"/>
    </row>
  </sheetData>
  <printOptions/>
  <pageMargins left="0.75" right="0.75" top="1" bottom="1" header="0.5" footer="0.5"/>
  <pageSetup horizontalDpi="600" verticalDpi="600" orientation="portrait" paperSize="9" scale="80" r:id="rId2"/>
  <headerFooter alignWithMargins="0">
    <oddHeader>&amp;R&amp;"Arial,Bold"Appendix 1B</oddHeader>
  </headerFooter>
  <rowBreaks count="1" manualBreakCount="1">
    <brk id="5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67"/>
  <sheetViews>
    <sheetView zoomScale="75" zoomScaleNormal="75" workbookViewId="0" topLeftCell="B1">
      <selection activeCell="C11" sqref="C11"/>
    </sheetView>
  </sheetViews>
  <sheetFormatPr defaultColWidth="9.140625" defaultRowHeight="12.75"/>
  <cols>
    <col min="1" max="1" width="2.140625" style="2" customWidth="1"/>
    <col min="2" max="2" width="13.8515625" style="2" customWidth="1"/>
    <col min="3" max="3" width="13.57421875" style="2" customWidth="1"/>
    <col min="4" max="5" width="14.57421875" style="2" customWidth="1"/>
    <col min="6" max="6" width="14.00390625" style="2" customWidth="1"/>
    <col min="7" max="7" width="0.9921875" style="3" customWidth="1"/>
    <col min="8" max="8" width="13.8515625" style="2" customWidth="1"/>
    <col min="9" max="9" width="1.1484375" style="2" customWidth="1"/>
    <col min="10" max="10" width="15.421875" style="2" customWidth="1"/>
    <col min="11" max="11" width="1.1484375" style="3" customWidth="1"/>
    <col min="12" max="12" width="13.28125" style="2" customWidth="1"/>
    <col min="13" max="13" width="9.140625" style="2" customWidth="1"/>
    <col min="14" max="14" width="13.00390625" style="2" hidden="1" customWidth="1"/>
    <col min="15" max="15" width="13.8515625" style="2" customWidth="1"/>
    <col min="16" max="16384" width="9.140625" style="2" customWidth="1"/>
  </cols>
  <sheetData>
    <row r="2" ht="15.75">
      <c r="B2" s="1" t="s">
        <v>145</v>
      </c>
    </row>
    <row r="3" ht="15.75">
      <c r="B3" s="1" t="s">
        <v>30</v>
      </c>
    </row>
    <row r="4" ht="15.75">
      <c r="B4" s="1" t="s">
        <v>50</v>
      </c>
    </row>
    <row r="5" spans="2:12" ht="15.75">
      <c r="B5" s="1" t="s">
        <v>149</v>
      </c>
      <c r="F5" s="32"/>
      <c r="G5" s="59"/>
      <c r="H5" s="32"/>
      <c r="I5" s="32"/>
      <c r="J5" s="32"/>
      <c r="K5" s="59"/>
      <c r="L5" s="32"/>
    </row>
    <row r="6" spans="6:10" ht="15.75">
      <c r="F6" s="32"/>
      <c r="J6" s="32"/>
    </row>
    <row r="7" spans="6:12" ht="15.75">
      <c r="F7" s="98" t="s">
        <v>51</v>
      </c>
      <c r="G7" s="98"/>
      <c r="H7" s="98"/>
      <c r="I7" s="15"/>
      <c r="J7" s="98" t="s">
        <v>131</v>
      </c>
      <c r="K7" s="98"/>
      <c r="L7" s="98"/>
    </row>
    <row r="8" spans="6:12" ht="15.75">
      <c r="F8" s="13" t="s">
        <v>130</v>
      </c>
      <c r="G8" s="14"/>
      <c r="H8" s="13" t="s">
        <v>94</v>
      </c>
      <c r="I8" s="13"/>
      <c r="J8" s="13" t="s">
        <v>130</v>
      </c>
      <c r="K8" s="14"/>
      <c r="L8" s="13" t="s">
        <v>94</v>
      </c>
    </row>
    <row r="9" spans="6:17" ht="15.75">
      <c r="F9" s="76" t="s">
        <v>0</v>
      </c>
      <c r="G9" s="5"/>
      <c r="H9" s="4" t="s">
        <v>0</v>
      </c>
      <c r="I9" s="4"/>
      <c r="J9" s="76" t="s">
        <v>0</v>
      </c>
      <c r="K9" s="5"/>
      <c r="L9" s="4" t="s">
        <v>0</v>
      </c>
      <c r="N9" s="10"/>
      <c r="O9" s="7"/>
      <c r="P9" s="10"/>
      <c r="Q9" s="50"/>
    </row>
    <row r="10" spans="6:12" ht="15.75">
      <c r="F10" s="76" t="s">
        <v>52</v>
      </c>
      <c r="G10" s="5"/>
      <c r="H10" s="76" t="s">
        <v>52</v>
      </c>
      <c r="I10" s="4"/>
      <c r="J10" s="76" t="s">
        <v>52</v>
      </c>
      <c r="K10" s="5"/>
      <c r="L10" s="76" t="s">
        <v>88</v>
      </c>
    </row>
    <row r="11" ht="15.75">
      <c r="F11" s="32"/>
    </row>
    <row r="12" ht="15.75">
      <c r="F12" s="32"/>
    </row>
    <row r="13" spans="2:15" ht="15.75">
      <c r="B13" s="2" t="s">
        <v>1</v>
      </c>
      <c r="F13" s="30">
        <f>J13-N13</f>
        <v>9739.52955</v>
      </c>
      <c r="G13" s="29"/>
      <c r="H13" s="30">
        <v>11150</v>
      </c>
      <c r="I13" s="30"/>
      <c r="J13" s="30">
        <f>'[2]Y stmt Q4''06'!$AE$8/1000</f>
        <v>35224.52955</v>
      </c>
      <c r="K13" s="29"/>
      <c r="L13" s="30">
        <v>77315</v>
      </c>
      <c r="M13" s="10"/>
      <c r="N13" s="30">
        <f>25285+200</f>
        <v>25485</v>
      </c>
      <c r="O13" s="77"/>
    </row>
    <row r="14" spans="6:15" ht="15.75">
      <c r="F14" s="30"/>
      <c r="G14" s="29"/>
      <c r="H14" s="30"/>
      <c r="I14" s="30"/>
      <c r="J14" s="30"/>
      <c r="K14" s="29"/>
      <c r="L14" s="30"/>
      <c r="N14" s="30"/>
      <c r="O14" s="77"/>
    </row>
    <row r="15" spans="2:19" ht="15.75">
      <c r="B15" s="2" t="s">
        <v>63</v>
      </c>
      <c r="F15" s="30">
        <f>J15-N15</f>
        <v>-12761.047220000008</v>
      </c>
      <c r="G15" s="29"/>
      <c r="H15" s="30">
        <v>-21403</v>
      </c>
      <c r="I15" s="30"/>
      <c r="J15" s="30">
        <f>('[2]Y stmt Q4'06'!$AE$11+'[2]Y stmt Q4'06'!$AE$19+'[2]Y stmt Q4'06'!$AE$22+'[2]Y stmt Q4'06'!$AE$25)/1000</f>
        <v>-47557.04722000001</v>
      </c>
      <c r="K15" s="29"/>
      <c r="L15" s="30">
        <f>-66432-2923-3213-18134</f>
        <v>-90702</v>
      </c>
      <c r="N15" s="30">
        <v>-34796</v>
      </c>
      <c r="O15" s="77"/>
      <c r="R15" s="10"/>
      <c r="S15" s="50"/>
    </row>
    <row r="16" spans="6:15" ht="15.75">
      <c r="F16" s="30"/>
      <c r="G16" s="29"/>
      <c r="H16" s="30"/>
      <c r="I16" s="30"/>
      <c r="J16" s="30"/>
      <c r="K16" s="29"/>
      <c r="L16" s="30"/>
      <c r="N16" s="30"/>
      <c r="O16" s="77"/>
    </row>
    <row r="17" spans="2:15" ht="15.75">
      <c r="B17" s="2" t="s">
        <v>81</v>
      </c>
      <c r="F17" s="28">
        <f>J17-N17</f>
        <v>268.2935800000005</v>
      </c>
      <c r="G17" s="29"/>
      <c r="H17" s="28">
        <v>-52</v>
      </c>
      <c r="I17" s="30"/>
      <c r="J17" s="28">
        <f>'[2]Y stmt Q4''06'!$AE$17/1000</f>
        <v>6040.2935800000005</v>
      </c>
      <c r="K17" s="29"/>
      <c r="L17" s="28">
        <f>442+131</f>
        <v>573</v>
      </c>
      <c r="N17" s="28">
        <v>5772</v>
      </c>
      <c r="O17" s="77"/>
    </row>
    <row r="18" spans="6:15" ht="15.75">
      <c r="F18" s="29"/>
      <c r="G18" s="29"/>
      <c r="H18" s="29"/>
      <c r="I18" s="29"/>
      <c r="J18" s="29"/>
      <c r="K18" s="29"/>
      <c r="L18" s="29"/>
      <c r="N18" s="29"/>
      <c r="O18" s="77"/>
    </row>
    <row r="19" spans="2:15" ht="15.75">
      <c r="B19" s="2" t="s">
        <v>118</v>
      </c>
      <c r="F19" s="30">
        <f>SUM(F13:F18)</f>
        <v>-2753.224090000008</v>
      </c>
      <c r="G19" s="29"/>
      <c r="H19" s="30">
        <f>SUM(H13:H18)</f>
        <v>-10305</v>
      </c>
      <c r="I19" s="30"/>
      <c r="J19" s="30">
        <f>SUM(J13:J18)</f>
        <v>-6292.224090000008</v>
      </c>
      <c r="K19" s="29"/>
      <c r="L19" s="30">
        <f>SUM(L13:L18)</f>
        <v>-12814</v>
      </c>
      <c r="N19" s="30">
        <f>SUM(N13:N18)</f>
        <v>-3539</v>
      </c>
      <c r="O19" s="77"/>
    </row>
    <row r="20" spans="6:15" ht="15.75">
      <c r="F20" s="30"/>
      <c r="G20" s="29"/>
      <c r="H20" s="30"/>
      <c r="I20" s="30"/>
      <c r="J20" s="30"/>
      <c r="K20" s="29"/>
      <c r="L20" s="30"/>
      <c r="N20" s="30"/>
      <c r="O20" s="77"/>
    </row>
    <row r="21" spans="2:15" ht="15.75">
      <c r="B21" s="2" t="s">
        <v>109</v>
      </c>
      <c r="F21" s="29">
        <v>0</v>
      </c>
      <c r="G21" s="29"/>
      <c r="H21" s="29">
        <v>-590</v>
      </c>
      <c r="I21" s="29"/>
      <c r="J21" s="29">
        <f>F21</f>
        <v>0</v>
      </c>
      <c r="K21" s="29"/>
      <c r="L21" s="29">
        <v>0</v>
      </c>
      <c r="N21" s="29">
        <v>0</v>
      </c>
      <c r="O21" s="77"/>
    </row>
    <row r="22" spans="6:15" ht="15.75">
      <c r="F22" s="30"/>
      <c r="G22" s="29"/>
      <c r="H22" s="30"/>
      <c r="I22" s="30"/>
      <c r="J22" s="30"/>
      <c r="K22" s="29"/>
      <c r="L22" s="30"/>
      <c r="N22" s="30"/>
      <c r="O22" s="77"/>
    </row>
    <row r="23" spans="2:15" ht="15.75">
      <c r="B23" s="2" t="s">
        <v>2</v>
      </c>
      <c r="F23" s="28">
        <f>J23-N23</f>
        <v>-951.3773600000004</v>
      </c>
      <c r="G23" s="29"/>
      <c r="H23" s="28">
        <v>-1036</v>
      </c>
      <c r="I23" s="30"/>
      <c r="J23" s="28">
        <f>'[2]Y stmt Q4''06'!$AE$32/1000</f>
        <v>-2603.3773600000004</v>
      </c>
      <c r="K23" s="29"/>
      <c r="L23" s="28">
        <v>-2640</v>
      </c>
      <c r="N23" s="28">
        <v>-1652</v>
      </c>
      <c r="O23" s="77"/>
    </row>
    <row r="24" spans="6:15" ht="15.75">
      <c r="F24" s="29"/>
      <c r="G24" s="29"/>
      <c r="H24" s="29"/>
      <c r="I24" s="29"/>
      <c r="J24" s="29"/>
      <c r="K24" s="29"/>
      <c r="L24" s="29"/>
      <c r="M24" s="3"/>
      <c r="N24" s="29"/>
      <c r="O24" s="77"/>
    </row>
    <row r="25" spans="2:15" ht="15.75">
      <c r="B25" s="2" t="s">
        <v>96</v>
      </c>
      <c r="F25" s="30">
        <f>SUM(F19:F24)</f>
        <v>-3704.6014500000083</v>
      </c>
      <c r="G25" s="29"/>
      <c r="H25" s="30">
        <f>SUM(H19:H24)</f>
        <v>-11931</v>
      </c>
      <c r="I25" s="30"/>
      <c r="J25" s="30">
        <f>SUM(J19:J24)</f>
        <v>-8895.60145000001</v>
      </c>
      <c r="K25" s="29"/>
      <c r="L25" s="30">
        <f>SUM(L19:L24)</f>
        <v>-15454</v>
      </c>
      <c r="N25" s="30">
        <f>SUM(N19:N24)</f>
        <v>-5191</v>
      </c>
      <c r="O25" s="77"/>
    </row>
    <row r="26" spans="6:15" ht="15.75">
      <c r="F26" s="30"/>
      <c r="G26" s="29"/>
      <c r="H26" s="30"/>
      <c r="I26" s="30"/>
      <c r="J26" s="30"/>
      <c r="K26" s="29"/>
      <c r="L26" s="30"/>
      <c r="N26" s="30"/>
      <c r="O26" s="77"/>
    </row>
    <row r="27" spans="2:15" ht="15.75">
      <c r="B27" s="2" t="s">
        <v>3</v>
      </c>
      <c r="D27" s="2" t="s">
        <v>77</v>
      </c>
      <c r="F27" s="28">
        <f>J27-N27</f>
        <v>-428.19723999999997</v>
      </c>
      <c r="G27" s="29"/>
      <c r="H27" s="28">
        <v>2242</v>
      </c>
      <c r="I27" s="30"/>
      <c r="J27" s="28">
        <f>'[2]Y stmt Q4''06'!$AE$39/1000</f>
        <v>-1776.19724</v>
      </c>
      <c r="K27" s="29"/>
      <c r="L27" s="28">
        <v>1504</v>
      </c>
      <c r="N27" s="28">
        <v>-1348</v>
      </c>
      <c r="O27" s="77"/>
    </row>
    <row r="28" spans="6:15" ht="15.75">
      <c r="F28" s="29"/>
      <c r="G28" s="29"/>
      <c r="H28" s="29"/>
      <c r="I28" s="29"/>
      <c r="J28" s="29"/>
      <c r="K28" s="29"/>
      <c r="L28" s="29"/>
      <c r="N28" s="29"/>
      <c r="O28" s="77"/>
    </row>
    <row r="29" spans="2:15" ht="15.75">
      <c r="B29" s="2" t="s">
        <v>107</v>
      </c>
      <c r="F29" s="29">
        <f>SUM(F25:F27)</f>
        <v>-4132.798690000009</v>
      </c>
      <c r="G29" s="29"/>
      <c r="H29" s="29">
        <f>SUM(H25:H27)</f>
        <v>-9689</v>
      </c>
      <c r="I29" s="29"/>
      <c r="J29" s="29">
        <f>SUM(J25:J27)</f>
        <v>-10671.798690000009</v>
      </c>
      <c r="K29" s="29"/>
      <c r="L29" s="29">
        <f>SUM(L25:L27)</f>
        <v>-13950</v>
      </c>
      <c r="N29" s="29">
        <f>SUM(N25:N27)</f>
        <v>-6539</v>
      </c>
      <c r="O29" s="77"/>
    </row>
    <row r="30" spans="6:17" ht="15.75">
      <c r="F30" s="29"/>
      <c r="G30" s="29"/>
      <c r="H30" s="29"/>
      <c r="I30" s="29"/>
      <c r="J30" s="29"/>
      <c r="K30" s="29"/>
      <c r="L30" s="29"/>
      <c r="N30" s="29"/>
      <c r="O30" s="77"/>
      <c r="P30" s="10"/>
      <c r="Q30" s="50"/>
    </row>
    <row r="31" spans="2:15" ht="15.75">
      <c r="B31" s="2" t="s">
        <v>4</v>
      </c>
      <c r="F31" s="28">
        <v>0</v>
      </c>
      <c r="G31" s="29"/>
      <c r="H31" s="28">
        <v>0</v>
      </c>
      <c r="I31" s="29"/>
      <c r="J31" s="28">
        <f>F31</f>
        <v>0</v>
      </c>
      <c r="K31" s="29"/>
      <c r="L31" s="28">
        <v>453</v>
      </c>
      <c r="N31" s="28">
        <v>0</v>
      </c>
      <c r="O31" s="77"/>
    </row>
    <row r="32" spans="6:15" ht="15.75">
      <c r="F32" s="29"/>
      <c r="G32" s="29"/>
      <c r="H32" s="29"/>
      <c r="I32" s="29"/>
      <c r="J32" s="29"/>
      <c r="K32" s="29"/>
      <c r="L32" s="29"/>
      <c r="N32" s="29"/>
      <c r="O32" s="77"/>
    </row>
    <row r="33" spans="2:15" ht="16.5" thickBot="1">
      <c r="B33" s="2" t="s">
        <v>119</v>
      </c>
      <c r="F33" s="48">
        <f>SUM(F29:F31)</f>
        <v>-4132.798690000009</v>
      </c>
      <c r="G33" s="29"/>
      <c r="H33" s="48">
        <f>SUM(H29:H31)</f>
        <v>-9689</v>
      </c>
      <c r="I33" s="30"/>
      <c r="J33" s="48">
        <f>SUM(J29:J31)</f>
        <v>-10671.798690000009</v>
      </c>
      <c r="K33" s="29"/>
      <c r="L33" s="48">
        <f>SUM(L29:L31)</f>
        <v>-13497</v>
      </c>
      <c r="M33" s="10"/>
      <c r="N33" s="48">
        <f>SUM(N29:N31)</f>
        <v>-6539</v>
      </c>
      <c r="O33" s="77"/>
    </row>
    <row r="34" spans="6:15" ht="16.5" thickTop="1">
      <c r="F34" s="30"/>
      <c r="G34" s="29"/>
      <c r="H34" s="30"/>
      <c r="I34" s="30"/>
      <c r="J34" s="30"/>
      <c r="K34" s="29"/>
      <c r="L34" s="30"/>
      <c r="N34" s="30"/>
      <c r="O34" s="77"/>
    </row>
    <row r="35" spans="6:15" ht="15.75">
      <c r="F35" s="30"/>
      <c r="G35" s="29"/>
      <c r="H35" s="30"/>
      <c r="I35" s="30"/>
      <c r="J35" s="30"/>
      <c r="K35" s="29"/>
      <c r="L35" s="30"/>
      <c r="N35" s="30"/>
      <c r="O35" s="77"/>
    </row>
    <row r="36" spans="2:15" ht="16.5" thickBot="1">
      <c r="B36" s="2" t="s">
        <v>49</v>
      </c>
      <c r="F36" s="57">
        <v>50000</v>
      </c>
      <c r="G36" s="29"/>
      <c r="H36" s="57">
        <v>50000</v>
      </c>
      <c r="I36" s="30"/>
      <c r="J36" s="57">
        <v>50000</v>
      </c>
      <c r="K36" s="29"/>
      <c r="L36" s="57">
        <v>50000</v>
      </c>
      <c r="N36" s="57">
        <v>50000</v>
      </c>
      <c r="O36" s="77"/>
    </row>
    <row r="37" spans="6:15" ht="15.75">
      <c r="F37" s="30"/>
      <c r="G37" s="29"/>
      <c r="H37" s="30"/>
      <c r="I37" s="30"/>
      <c r="J37" s="30"/>
      <c r="K37" s="29"/>
      <c r="L37" s="30"/>
      <c r="N37" s="30"/>
      <c r="O37" s="77"/>
    </row>
    <row r="38" spans="2:15" ht="16.5" thickBot="1">
      <c r="B38" s="2" t="s">
        <v>53</v>
      </c>
      <c r="F38" s="97">
        <f>F33/F36*100</f>
        <v>-8.265597380000017</v>
      </c>
      <c r="G38" s="58"/>
      <c r="H38" s="57">
        <f>H33/H36*100</f>
        <v>-19.378</v>
      </c>
      <c r="I38" s="30"/>
      <c r="J38" s="57">
        <f>J33/J36*100</f>
        <v>-21.343597380000016</v>
      </c>
      <c r="K38" s="58"/>
      <c r="L38" s="57">
        <f>L33/L36*100</f>
        <v>-26.994</v>
      </c>
      <c r="M38" s="3"/>
      <c r="N38" s="57">
        <f>N33/N36*100</f>
        <v>-13.078000000000001</v>
      </c>
      <c r="O38" s="77"/>
    </row>
    <row r="39" spans="6:15" ht="15.75">
      <c r="F39" s="32"/>
      <c r="G39" s="59"/>
      <c r="H39" s="32"/>
      <c r="I39" s="32"/>
      <c r="J39" s="32"/>
      <c r="K39" s="59"/>
      <c r="L39" s="32"/>
      <c r="N39" s="32"/>
      <c r="O39" s="3"/>
    </row>
    <row r="40" spans="6:15" ht="15.75">
      <c r="F40" s="32"/>
      <c r="G40" s="59"/>
      <c r="H40" s="32"/>
      <c r="I40" s="32"/>
      <c r="J40" s="32"/>
      <c r="K40" s="59"/>
      <c r="L40" s="32"/>
      <c r="O40" s="3"/>
    </row>
    <row r="41" spans="6:15" ht="15.75">
      <c r="F41" s="32"/>
      <c r="G41" s="59"/>
      <c r="H41" s="32"/>
      <c r="I41" s="32"/>
      <c r="J41" s="60"/>
      <c r="K41" s="59"/>
      <c r="L41" s="32"/>
      <c r="O41" s="3"/>
    </row>
    <row r="42" spans="6:12" ht="15.75">
      <c r="F42" s="32"/>
      <c r="G42" s="59"/>
      <c r="H42" s="32"/>
      <c r="I42" s="32"/>
      <c r="J42" s="32"/>
      <c r="K42" s="59"/>
      <c r="L42" s="32"/>
    </row>
    <row r="43" spans="6:12" ht="15.75">
      <c r="F43" s="32"/>
      <c r="G43" s="59"/>
      <c r="H43" s="32"/>
      <c r="I43" s="32"/>
      <c r="J43" s="33"/>
      <c r="K43" s="59"/>
      <c r="L43" s="32"/>
    </row>
    <row r="44" spans="6:12" ht="15.75">
      <c r="F44" s="32"/>
      <c r="G44" s="59"/>
      <c r="H44" s="32"/>
      <c r="I44" s="32"/>
      <c r="J44" s="32"/>
      <c r="K44" s="59"/>
      <c r="L44" s="32"/>
    </row>
    <row r="45" spans="6:12" ht="15.75">
      <c r="F45" s="32"/>
      <c r="G45" s="59"/>
      <c r="H45" s="32"/>
      <c r="I45" s="32"/>
      <c r="J45" s="32"/>
      <c r="K45" s="59"/>
      <c r="L45" s="32"/>
    </row>
    <row r="46" spans="6:12" ht="15.75">
      <c r="F46" s="32"/>
      <c r="G46" s="59"/>
      <c r="H46" s="32"/>
      <c r="I46" s="32"/>
      <c r="J46" s="32"/>
      <c r="K46" s="59"/>
      <c r="L46" s="32"/>
    </row>
    <row r="47" spans="6:12" ht="15.75">
      <c r="F47" s="32"/>
      <c r="G47" s="59"/>
      <c r="H47" s="32"/>
      <c r="I47" s="32"/>
      <c r="J47" s="32"/>
      <c r="K47" s="59"/>
      <c r="L47" s="32"/>
    </row>
    <row r="48" spans="6:12" ht="15.75">
      <c r="F48" s="32"/>
      <c r="G48" s="59"/>
      <c r="H48" s="32"/>
      <c r="I48" s="32"/>
      <c r="J48" s="32"/>
      <c r="K48" s="59"/>
      <c r="L48" s="32"/>
    </row>
    <row r="49" spans="6:12" ht="15.75">
      <c r="F49" s="32"/>
      <c r="G49" s="59"/>
      <c r="H49" s="32"/>
      <c r="I49" s="32"/>
      <c r="J49" s="32"/>
      <c r="K49" s="59"/>
      <c r="L49" s="32"/>
    </row>
    <row r="50" spans="6:12" ht="15.75">
      <c r="F50" s="32"/>
      <c r="G50" s="59"/>
      <c r="H50" s="32"/>
      <c r="I50" s="32"/>
      <c r="J50" s="32"/>
      <c r="K50" s="59"/>
      <c r="L50" s="32"/>
    </row>
    <row r="51" spans="6:12" ht="15.75">
      <c r="F51" s="32"/>
      <c r="G51" s="59"/>
      <c r="H51" s="32"/>
      <c r="I51" s="32"/>
      <c r="J51" s="32"/>
      <c r="K51" s="59"/>
      <c r="L51" s="32"/>
    </row>
    <row r="52" spans="6:12" ht="15.75">
      <c r="F52" s="32"/>
      <c r="G52" s="59"/>
      <c r="H52" s="32"/>
      <c r="I52" s="32"/>
      <c r="J52" s="32"/>
      <c r="K52" s="59"/>
      <c r="L52" s="32"/>
    </row>
    <row r="59" spans="2:14" ht="15.75">
      <c r="B59" s="32"/>
      <c r="C59" s="32"/>
      <c r="D59" s="32"/>
      <c r="E59" s="32"/>
      <c r="F59" s="32"/>
      <c r="G59" s="59"/>
      <c r="H59" s="32"/>
      <c r="I59" s="32"/>
      <c r="J59" s="32"/>
      <c r="K59" s="59"/>
      <c r="L59" s="32"/>
      <c r="M59" s="32"/>
      <c r="N59" s="32"/>
    </row>
    <row r="60" spans="2:14" ht="15.75">
      <c r="B60" s="32"/>
      <c r="C60" s="32"/>
      <c r="D60" s="32"/>
      <c r="E60" s="32"/>
      <c r="F60" s="32"/>
      <c r="G60" s="59"/>
      <c r="H60" s="32"/>
      <c r="I60" s="32"/>
      <c r="J60" s="32"/>
      <c r="K60" s="59"/>
      <c r="L60" s="32"/>
      <c r="M60" s="32"/>
      <c r="N60" s="32"/>
    </row>
    <row r="61" spans="2:14" ht="15.75">
      <c r="B61" s="32"/>
      <c r="C61" s="32"/>
      <c r="D61" s="32"/>
      <c r="E61" s="32"/>
      <c r="F61" s="32"/>
      <c r="G61" s="59"/>
      <c r="H61" s="32"/>
      <c r="I61" s="32"/>
      <c r="J61" s="32"/>
      <c r="K61" s="59"/>
      <c r="L61" s="32"/>
      <c r="M61" s="32"/>
      <c r="N61" s="32"/>
    </row>
    <row r="62" spans="2:14" ht="15.75">
      <c r="B62" s="32"/>
      <c r="C62" s="32"/>
      <c r="D62" s="32"/>
      <c r="E62" s="32"/>
      <c r="F62" s="32"/>
      <c r="G62" s="59"/>
      <c r="H62" s="32"/>
      <c r="I62" s="32"/>
      <c r="J62" s="32"/>
      <c r="K62" s="59"/>
      <c r="L62" s="32"/>
      <c r="M62" s="32"/>
      <c r="N62" s="32"/>
    </row>
    <row r="63" spans="2:14" ht="15.75">
      <c r="B63" s="32"/>
      <c r="C63" s="32"/>
      <c r="D63" s="32"/>
      <c r="E63" s="32"/>
      <c r="F63" s="32"/>
      <c r="G63" s="59"/>
      <c r="H63" s="32"/>
      <c r="I63" s="32"/>
      <c r="J63" s="32"/>
      <c r="K63" s="59"/>
      <c r="L63" s="32"/>
      <c r="M63" s="32"/>
      <c r="N63" s="32"/>
    </row>
    <row r="64" spans="2:14" ht="15.75">
      <c r="B64" s="32"/>
      <c r="C64" s="32"/>
      <c r="D64" s="32"/>
      <c r="E64" s="32"/>
      <c r="F64" s="32"/>
      <c r="G64" s="59"/>
      <c r="H64" s="32"/>
      <c r="I64" s="32"/>
      <c r="J64" s="32"/>
      <c r="K64" s="59"/>
      <c r="L64" s="32"/>
      <c r="M64" s="32"/>
      <c r="N64" s="32"/>
    </row>
    <row r="65" spans="2:14" ht="15.75">
      <c r="B65" s="32"/>
      <c r="C65" s="32"/>
      <c r="D65" s="32"/>
      <c r="E65" s="32"/>
      <c r="F65" s="32"/>
      <c r="G65" s="59"/>
      <c r="H65" s="32"/>
      <c r="I65" s="32"/>
      <c r="J65" s="32"/>
      <c r="K65" s="59"/>
      <c r="L65" s="32"/>
      <c r="M65" s="32"/>
      <c r="N65" s="32"/>
    </row>
    <row r="66" spans="2:14" ht="15.75">
      <c r="B66" s="32"/>
      <c r="C66" s="32"/>
      <c r="D66" s="32"/>
      <c r="E66" s="32"/>
      <c r="F66" s="32"/>
      <c r="G66" s="59"/>
      <c r="H66" s="32"/>
      <c r="I66" s="32"/>
      <c r="J66" s="32"/>
      <c r="K66" s="59"/>
      <c r="L66" s="32"/>
      <c r="M66" s="32"/>
      <c r="N66" s="32"/>
    </row>
    <row r="67" spans="2:14" ht="15.75">
      <c r="B67" s="32"/>
      <c r="C67" s="32"/>
      <c r="D67" s="32"/>
      <c r="E67" s="32"/>
      <c r="F67" s="32"/>
      <c r="G67" s="59"/>
      <c r="H67" s="32"/>
      <c r="I67" s="32"/>
      <c r="J67" s="32"/>
      <c r="K67" s="59"/>
      <c r="L67" s="32"/>
      <c r="M67" s="32"/>
      <c r="N67" s="32"/>
    </row>
  </sheetData>
  <mergeCells count="2">
    <mergeCell ref="F7:H7"/>
    <mergeCell ref="J7:L7"/>
  </mergeCells>
  <printOptions/>
  <pageMargins left="0.75" right="0.32" top="1" bottom="0.43" header="0.5" footer="0.33"/>
  <pageSetup horizontalDpi="600" verticalDpi="600" orientation="portrait" paperSize="9" scale="75" r:id="rId2"/>
  <headerFooter alignWithMargins="0">
    <oddHeader>&amp;R&amp;"Arial,Bold"Appendix 1C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3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1.28515625" style="2" customWidth="1"/>
    <col min="2" max="2" width="15.8515625" style="2" customWidth="1"/>
    <col min="3" max="3" width="18.140625" style="2" customWidth="1"/>
    <col min="4" max="4" width="12.28125" style="2" customWidth="1"/>
    <col min="5" max="5" width="0.71875" style="3" customWidth="1"/>
    <col min="6" max="6" width="11.7109375" style="2" customWidth="1"/>
    <col min="7" max="7" width="0.71875" style="3" customWidth="1"/>
    <col min="8" max="8" width="13.28125" style="2" customWidth="1"/>
    <col min="9" max="9" width="0.85546875" style="3" customWidth="1"/>
    <col min="10" max="10" width="14.00390625" style="2" hidden="1" customWidth="1"/>
    <col min="11" max="11" width="0.85546875" style="3" hidden="1" customWidth="1"/>
    <col min="12" max="12" width="15.00390625" style="2" customWidth="1"/>
    <col min="13" max="13" width="0.9921875" style="3" customWidth="1"/>
    <col min="14" max="14" width="12.7109375" style="2" customWidth="1"/>
    <col min="15" max="16384" width="9.140625" style="2" customWidth="1"/>
  </cols>
  <sheetData>
    <row r="2" ht="15.75">
      <c r="B2" s="1" t="str">
        <f>+'P&amp;L @ Q4'!B2</f>
        <v>PJBUMI BERHAD </v>
      </c>
    </row>
    <row r="3" ht="15.75">
      <c r="B3" s="1" t="s">
        <v>54</v>
      </c>
    </row>
    <row r="4" ht="15.75">
      <c r="B4" s="1" t="str">
        <f>+'P&amp;L @ Q4'!B5</f>
        <v>FOR THE PERIOD ENDED 31 DECEMBER 2006</v>
      </c>
    </row>
    <row r="7" spans="3:15" ht="16.5" thickBot="1">
      <c r="C7" s="1"/>
      <c r="D7" s="16"/>
      <c r="E7" s="16"/>
      <c r="F7" s="17" t="s">
        <v>55</v>
      </c>
      <c r="G7" s="18"/>
      <c r="H7" s="18"/>
      <c r="I7" s="18"/>
      <c r="J7" s="18"/>
      <c r="K7" s="5"/>
      <c r="L7" s="18" t="s">
        <v>37</v>
      </c>
      <c r="M7" s="14"/>
      <c r="N7" s="13"/>
      <c r="O7" s="1"/>
    </row>
    <row r="8" spans="2:15" ht="15.75">
      <c r="B8" s="1"/>
      <c r="C8" s="1"/>
      <c r="D8" s="13" t="s">
        <v>31</v>
      </c>
      <c r="E8" s="14"/>
      <c r="F8" s="13" t="s">
        <v>31</v>
      </c>
      <c r="G8" s="14"/>
      <c r="H8" s="13" t="s">
        <v>35</v>
      </c>
      <c r="I8" s="14"/>
      <c r="J8" s="13" t="s">
        <v>36</v>
      </c>
      <c r="K8" s="14"/>
      <c r="L8" s="13" t="s">
        <v>38</v>
      </c>
      <c r="M8" s="14"/>
      <c r="N8" s="13"/>
      <c r="O8" s="1"/>
    </row>
    <row r="9" spans="2:15" ht="15.75">
      <c r="B9" s="15"/>
      <c r="C9" s="15"/>
      <c r="D9" s="13" t="s">
        <v>32</v>
      </c>
      <c r="E9" s="14"/>
      <c r="F9" s="13" t="s">
        <v>33</v>
      </c>
      <c r="G9" s="14"/>
      <c r="H9" s="13" t="s">
        <v>34</v>
      </c>
      <c r="I9" s="14"/>
      <c r="J9" s="13" t="s">
        <v>34</v>
      </c>
      <c r="K9" s="14"/>
      <c r="L9" s="13" t="s">
        <v>39</v>
      </c>
      <c r="M9" s="14"/>
      <c r="N9" s="13" t="s">
        <v>9</v>
      </c>
      <c r="O9" s="1"/>
    </row>
    <row r="10" spans="4:14" ht="15.75">
      <c r="D10" s="4" t="s">
        <v>0</v>
      </c>
      <c r="E10" s="5"/>
      <c r="F10" s="4" t="s">
        <v>0</v>
      </c>
      <c r="G10" s="5"/>
      <c r="H10" s="4" t="s">
        <v>0</v>
      </c>
      <c r="I10" s="5"/>
      <c r="J10" s="4" t="s">
        <v>0</v>
      </c>
      <c r="K10" s="5"/>
      <c r="L10" s="4" t="s">
        <v>0</v>
      </c>
      <c r="M10" s="5"/>
      <c r="N10" s="4" t="s">
        <v>0</v>
      </c>
    </row>
    <row r="12" ht="15.75">
      <c r="B12" s="61" t="s">
        <v>132</v>
      </c>
    </row>
    <row r="14" spans="2:15" ht="15.75">
      <c r="B14" s="2" t="s">
        <v>113</v>
      </c>
      <c r="D14" s="7">
        <f>50000000/1000</f>
        <v>50000</v>
      </c>
      <c r="E14" s="8"/>
      <c r="F14" s="7">
        <f>3473162/1000</f>
        <v>3473.162</v>
      </c>
      <c r="G14" s="8"/>
      <c r="H14" s="7">
        <f>2000000/1000</f>
        <v>2000</v>
      </c>
      <c r="I14" s="8"/>
      <c r="J14" s="7">
        <v>0</v>
      </c>
      <c r="K14" s="8"/>
      <c r="L14" s="7">
        <v>8477</v>
      </c>
      <c r="M14" s="8"/>
      <c r="N14" s="7">
        <f>SUM(D14:L14)</f>
        <v>63950.162</v>
      </c>
      <c r="O14" s="7"/>
    </row>
    <row r="15" spans="4:15" ht="15.75">
      <c r="D15" s="7"/>
      <c r="E15" s="8"/>
      <c r="F15" s="7"/>
      <c r="G15" s="8"/>
      <c r="H15" s="7"/>
      <c r="I15" s="8"/>
      <c r="J15" s="7"/>
      <c r="K15" s="8"/>
      <c r="L15" s="7"/>
      <c r="M15" s="8"/>
      <c r="N15" s="7"/>
      <c r="O15" s="7"/>
    </row>
    <row r="16" spans="2:16" ht="15.75">
      <c r="B16" s="2" t="s">
        <v>90</v>
      </c>
      <c r="D16" s="7">
        <v>0</v>
      </c>
      <c r="E16" s="8"/>
      <c r="F16" s="7">
        <v>0</v>
      </c>
      <c r="G16" s="8"/>
      <c r="H16" s="7">
        <v>0</v>
      </c>
      <c r="I16" s="8"/>
      <c r="J16" s="7">
        <v>0</v>
      </c>
      <c r="K16" s="8"/>
      <c r="L16" s="30">
        <f>'P&amp;L @ Q4'!J33</f>
        <v>-10671.798690000009</v>
      </c>
      <c r="M16" s="8"/>
      <c r="N16" s="7">
        <f>SUM(D16:L16)</f>
        <v>-10671.798690000009</v>
      </c>
      <c r="O16" s="7"/>
      <c r="P16" s="32"/>
    </row>
    <row r="17" spans="4:15" ht="15.75"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7"/>
    </row>
    <row r="18" spans="4:15" ht="15.75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</row>
    <row r="19" spans="2:15" ht="16.5" thickBot="1">
      <c r="B19" s="2" t="s">
        <v>134</v>
      </c>
      <c r="D19" s="11">
        <f>SUM(D14:D17)</f>
        <v>50000</v>
      </c>
      <c r="E19" s="8"/>
      <c r="F19" s="11">
        <f>SUM(F14:F17)</f>
        <v>3473.162</v>
      </c>
      <c r="G19" s="8"/>
      <c r="H19" s="11">
        <f>SUM(H14:H17)</f>
        <v>2000</v>
      </c>
      <c r="I19" s="8"/>
      <c r="J19" s="11">
        <f>SUM(J14:J17)</f>
        <v>0</v>
      </c>
      <c r="K19" s="8"/>
      <c r="L19" s="11">
        <f>SUM(L14:L17)</f>
        <v>-2194.7986900000087</v>
      </c>
      <c r="M19" s="8"/>
      <c r="N19" s="11">
        <f>SUM(N14:N17)</f>
        <v>53278.363309999986</v>
      </c>
      <c r="O19" s="7"/>
    </row>
    <row r="20" spans="4:15" ht="16.5" thickTop="1">
      <c r="D20" s="7"/>
      <c r="E20" s="8"/>
      <c r="F20" s="7"/>
      <c r="G20" s="8"/>
      <c r="H20" s="7"/>
      <c r="I20" s="8"/>
      <c r="J20" s="7"/>
      <c r="K20" s="8"/>
      <c r="L20" s="7"/>
      <c r="M20" s="8"/>
      <c r="N20" s="7"/>
      <c r="O20" s="7"/>
    </row>
    <row r="21" spans="4:15" ht="15.75">
      <c r="D21" s="7"/>
      <c r="E21" s="8"/>
      <c r="F21" s="7"/>
      <c r="G21" s="8"/>
      <c r="H21" s="7"/>
      <c r="I21" s="8"/>
      <c r="J21" s="7"/>
      <c r="K21" s="8"/>
      <c r="L21" s="7"/>
      <c r="M21" s="8"/>
      <c r="N21" s="7"/>
      <c r="O21" s="7"/>
    </row>
    <row r="22" spans="2:12" ht="15.75">
      <c r="B22" s="61" t="s">
        <v>133</v>
      </c>
      <c r="L22" s="49"/>
    </row>
    <row r="23" ht="15.75">
      <c r="L23" s="49"/>
    </row>
    <row r="24" spans="2:14" ht="15.75">
      <c r="B24" s="2" t="s">
        <v>86</v>
      </c>
      <c r="D24" s="7">
        <f>50000000/1000</f>
        <v>50000</v>
      </c>
      <c r="E24" s="8"/>
      <c r="F24" s="7">
        <f>3473162/1000</f>
        <v>3473.162</v>
      </c>
      <c r="G24" s="8"/>
      <c r="H24" s="7">
        <f>2000000/1000</f>
        <v>2000</v>
      </c>
      <c r="I24" s="8"/>
      <c r="J24" s="7">
        <v>0</v>
      </c>
      <c r="K24" s="8"/>
      <c r="L24" s="7">
        <v>21974</v>
      </c>
      <c r="M24" s="8"/>
      <c r="N24" s="7">
        <f>SUM(D24:L24)</f>
        <v>77447.162</v>
      </c>
    </row>
    <row r="25" spans="4:14" ht="15.75">
      <c r="D25" s="7"/>
      <c r="E25" s="8"/>
      <c r="F25" s="7"/>
      <c r="G25" s="8"/>
      <c r="H25" s="7"/>
      <c r="I25" s="8"/>
      <c r="J25" s="7"/>
      <c r="K25" s="8"/>
      <c r="L25" s="7"/>
      <c r="M25" s="8"/>
      <c r="N25" s="7"/>
    </row>
    <row r="26" spans="2:14" ht="15.75" hidden="1">
      <c r="B26" s="2" t="s">
        <v>84</v>
      </c>
      <c r="D26" s="7">
        <v>0</v>
      </c>
      <c r="E26" s="8">
        <v>0</v>
      </c>
      <c r="F26" s="7">
        <v>0</v>
      </c>
      <c r="G26" s="8"/>
      <c r="H26" s="7">
        <v>0</v>
      </c>
      <c r="I26" s="8"/>
      <c r="J26" s="7">
        <v>0</v>
      </c>
      <c r="K26" s="8"/>
      <c r="L26" s="7">
        <v>0</v>
      </c>
      <c r="M26" s="8"/>
      <c r="N26" s="7">
        <f>SUM(D26:L26)</f>
        <v>0</v>
      </c>
    </row>
    <row r="27" spans="4:14" ht="15.75" hidden="1">
      <c r="D27" s="7"/>
      <c r="E27" s="8"/>
      <c r="F27" s="7"/>
      <c r="G27" s="8"/>
      <c r="H27" s="7"/>
      <c r="I27" s="8"/>
      <c r="J27" s="7"/>
      <c r="K27" s="8"/>
      <c r="L27" s="7"/>
      <c r="M27" s="8"/>
      <c r="N27" s="7"/>
    </row>
    <row r="28" spans="2:14" ht="15.75">
      <c r="B28" s="2" t="s">
        <v>90</v>
      </c>
      <c r="D28" s="7">
        <v>0</v>
      </c>
      <c r="E28" s="8"/>
      <c r="F28" s="7">
        <v>0</v>
      </c>
      <c r="G28" s="8"/>
      <c r="H28" s="7">
        <v>0</v>
      </c>
      <c r="I28" s="8"/>
      <c r="J28" s="7">
        <v>0</v>
      </c>
      <c r="K28" s="8"/>
      <c r="L28" s="30">
        <f>'P&amp;L @ Q4'!L33</f>
        <v>-13497</v>
      </c>
      <c r="M28" s="8"/>
      <c r="N28" s="7">
        <f>SUM(D28:L28)</f>
        <v>-13497</v>
      </c>
    </row>
    <row r="29" spans="4:14" ht="15.75" hidden="1">
      <c r="D29" s="7"/>
      <c r="E29" s="8"/>
      <c r="F29" s="7"/>
      <c r="G29" s="8"/>
      <c r="H29" s="7"/>
      <c r="I29" s="8"/>
      <c r="J29" s="7"/>
      <c r="K29" s="8"/>
      <c r="L29" s="30"/>
      <c r="M29" s="8"/>
      <c r="N29" s="7"/>
    </row>
    <row r="30" spans="2:14" ht="15.75" hidden="1">
      <c r="B30" s="2" t="s">
        <v>95</v>
      </c>
      <c r="D30" s="7">
        <v>0</v>
      </c>
      <c r="E30" s="8"/>
      <c r="F30" s="7">
        <v>0</v>
      </c>
      <c r="G30" s="8"/>
      <c r="H30" s="7">
        <v>0</v>
      </c>
      <c r="I30" s="8"/>
      <c r="J30" s="7">
        <v>0</v>
      </c>
      <c r="K30" s="8"/>
      <c r="L30" s="30">
        <v>0</v>
      </c>
      <c r="M30" s="8"/>
      <c r="N30" s="7">
        <f>SUM(D30:L30)</f>
        <v>0</v>
      </c>
    </row>
    <row r="31" spans="4:14" ht="15.75">
      <c r="D31" s="9"/>
      <c r="E31" s="8"/>
      <c r="F31" s="9"/>
      <c r="G31" s="8"/>
      <c r="H31" s="9"/>
      <c r="I31" s="8"/>
      <c r="J31" s="9"/>
      <c r="K31" s="8"/>
      <c r="L31" s="9"/>
      <c r="M31" s="8"/>
      <c r="N31" s="9"/>
    </row>
    <row r="32" spans="4:14" ht="15.75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16.5" thickBot="1">
      <c r="B33" s="2" t="s">
        <v>135</v>
      </c>
      <c r="D33" s="11">
        <f>SUM(D24:D31)</f>
        <v>50000</v>
      </c>
      <c r="E33" s="8"/>
      <c r="F33" s="11">
        <f>SUM(F24:F31)</f>
        <v>3473.162</v>
      </c>
      <c r="G33" s="8"/>
      <c r="H33" s="11">
        <f>SUM(H24:H31)</f>
        <v>2000</v>
      </c>
      <c r="I33" s="8"/>
      <c r="J33" s="11">
        <f>SUM(J24:J31)</f>
        <v>0</v>
      </c>
      <c r="K33" s="8"/>
      <c r="L33" s="11">
        <f>SUM(L24:L31)</f>
        <v>8477</v>
      </c>
      <c r="M33" s="8"/>
      <c r="N33" s="11">
        <f>SUM(N24:N31)</f>
        <v>63950.162</v>
      </c>
    </row>
    <row r="34" ht="16.5" thickTop="1"/>
  </sheetData>
  <printOptions/>
  <pageMargins left="0.75" right="0.75" top="1" bottom="0.6" header="0.5" footer="0.5"/>
  <pageSetup horizontalDpi="600" verticalDpi="600" orientation="portrait" paperSize="9" scale="80" r:id="rId2"/>
  <headerFooter alignWithMargins="0">
    <oddHeader>&amp;R&amp;"Arial,Bold"Appendix 1D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91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1.57421875" style="2" customWidth="1"/>
    <col min="2" max="2" width="1.28515625" style="2" customWidth="1"/>
    <col min="3" max="6" width="9.140625" style="2" customWidth="1"/>
    <col min="7" max="7" width="13.8515625" style="2" customWidth="1"/>
    <col min="8" max="8" width="13.57421875" style="2" customWidth="1"/>
    <col min="9" max="9" width="15.8515625" style="2" customWidth="1"/>
    <col min="10" max="10" width="1.421875" style="2" customWidth="1"/>
    <col min="11" max="11" width="14.7109375" style="2" customWidth="1"/>
    <col min="12" max="12" width="1.57421875" style="2" customWidth="1"/>
    <col min="13" max="13" width="9.140625" style="2" customWidth="1"/>
    <col min="14" max="14" width="13.28125" style="2" customWidth="1"/>
    <col min="15" max="15" width="9.140625" style="2" customWidth="1"/>
    <col min="16" max="16" width="1.1484375" style="2" customWidth="1"/>
    <col min="17" max="17" width="10.8515625" style="2" bestFit="1" customWidth="1"/>
    <col min="18" max="16384" width="9.140625" style="2" customWidth="1"/>
  </cols>
  <sheetData>
    <row r="2" spans="2:10" ht="15.75">
      <c r="B2" s="1" t="str">
        <f>+'P&amp;L @ Q4'!B2</f>
        <v>PJBUMI BERHAD </v>
      </c>
      <c r="C2" s="1"/>
      <c r="D2" s="1"/>
      <c r="E2" s="1"/>
      <c r="F2" s="1"/>
      <c r="G2" s="1"/>
      <c r="H2" s="1"/>
      <c r="I2" s="1"/>
      <c r="J2" s="1"/>
    </row>
    <row r="3" spans="2:10" ht="15.75">
      <c r="B3" s="1" t="s">
        <v>74</v>
      </c>
      <c r="C3" s="1"/>
      <c r="D3" s="1"/>
      <c r="E3" s="1"/>
      <c r="F3" s="1"/>
      <c r="G3" s="1"/>
      <c r="H3" s="1"/>
      <c r="I3" s="1"/>
      <c r="J3" s="1"/>
    </row>
    <row r="4" spans="2:10" ht="15.75">
      <c r="B4" s="1" t="str">
        <f>+'Equity @ Q4'!B4</f>
        <v>FOR THE PERIOD ENDED 31 DECEMBER 2006</v>
      </c>
      <c r="C4" s="1"/>
      <c r="D4" s="1"/>
      <c r="E4" s="1"/>
      <c r="F4" s="1"/>
      <c r="G4" s="1"/>
      <c r="H4" s="1"/>
      <c r="I4" s="1"/>
      <c r="J4" s="1"/>
    </row>
    <row r="5" spans="2:10" ht="15.75">
      <c r="B5" s="1"/>
      <c r="C5" s="1"/>
      <c r="D5" s="1"/>
      <c r="E5" s="1"/>
      <c r="F5" s="1"/>
      <c r="G5" s="1"/>
      <c r="H5" s="1"/>
      <c r="I5" s="81"/>
      <c r="J5" s="1"/>
    </row>
    <row r="6" spans="2:12" ht="15.75">
      <c r="B6" s="1"/>
      <c r="C6" s="1"/>
      <c r="D6" s="1"/>
      <c r="E6" s="1"/>
      <c r="F6" s="1"/>
      <c r="G6" s="1"/>
      <c r="H6" s="1"/>
      <c r="I6" s="13" t="s">
        <v>136</v>
      </c>
      <c r="J6" s="13"/>
      <c r="K6" s="13" t="s">
        <v>136</v>
      </c>
      <c r="L6" s="13"/>
    </row>
    <row r="7" spans="2:12" ht="15.75">
      <c r="B7" s="1"/>
      <c r="C7" s="1"/>
      <c r="D7" s="1"/>
      <c r="E7" s="1"/>
      <c r="F7" s="1"/>
      <c r="G7" s="1"/>
      <c r="H7" s="1"/>
      <c r="I7" s="13" t="s">
        <v>56</v>
      </c>
      <c r="J7" s="13"/>
      <c r="K7" s="13" t="s">
        <v>56</v>
      </c>
      <c r="L7" s="13"/>
    </row>
    <row r="8" spans="2:12" ht="15.75">
      <c r="B8" s="1"/>
      <c r="C8" s="1"/>
      <c r="D8" s="1"/>
      <c r="E8" s="1"/>
      <c r="F8" s="1"/>
      <c r="G8" s="1"/>
      <c r="H8" s="1"/>
      <c r="I8" s="13" t="s">
        <v>130</v>
      </c>
      <c r="J8" s="13"/>
      <c r="K8" s="13" t="s">
        <v>94</v>
      </c>
      <c r="L8" s="13"/>
    </row>
    <row r="9" spans="2:12" ht="15.75">
      <c r="B9" s="1"/>
      <c r="C9" s="1"/>
      <c r="D9" s="1"/>
      <c r="E9" s="1"/>
      <c r="F9" s="1"/>
      <c r="G9" s="1"/>
      <c r="H9" s="1"/>
      <c r="I9" s="4" t="s">
        <v>0</v>
      </c>
      <c r="J9" s="4"/>
      <c r="K9" s="4" t="s">
        <v>0</v>
      </c>
      <c r="L9" s="4"/>
    </row>
    <row r="10" spans="2:12" ht="15.75">
      <c r="B10" s="1"/>
      <c r="C10" s="1"/>
      <c r="D10" s="1"/>
      <c r="E10" s="1"/>
      <c r="F10" s="1"/>
      <c r="G10" s="1"/>
      <c r="H10" s="1"/>
      <c r="I10" s="76" t="s">
        <v>52</v>
      </c>
      <c r="J10" s="5"/>
      <c r="K10" s="76" t="s">
        <v>88</v>
      </c>
      <c r="L10" s="4"/>
    </row>
    <row r="11" spans="2:12" ht="15.75">
      <c r="B11" s="1"/>
      <c r="C11" s="1"/>
      <c r="D11" s="1"/>
      <c r="E11" s="1"/>
      <c r="F11" s="1"/>
      <c r="G11" s="1"/>
      <c r="H11" s="1"/>
      <c r="I11" s="4"/>
      <c r="J11" s="5"/>
      <c r="K11" s="4"/>
      <c r="L11" s="4"/>
    </row>
    <row r="12" spans="2:12" ht="15.75">
      <c r="B12" s="1" t="s">
        <v>41</v>
      </c>
      <c r="E12" s="22"/>
      <c r="G12" s="1"/>
      <c r="H12" s="1"/>
      <c r="I12" s="36"/>
      <c r="J12" s="36"/>
      <c r="K12" s="36"/>
      <c r="L12" s="36"/>
    </row>
    <row r="13" spans="2:12" ht="15.75">
      <c r="B13" s="2" t="s">
        <v>123</v>
      </c>
      <c r="E13" s="22"/>
      <c r="I13" s="30">
        <f>'P&amp;L @ Q4'!J25</f>
        <v>-8895.60145000001</v>
      </c>
      <c r="J13" s="29"/>
      <c r="K13" s="30">
        <v>-15454</v>
      </c>
      <c r="L13" s="30"/>
    </row>
    <row r="14" spans="2:12" ht="15.75">
      <c r="B14" s="2" t="s">
        <v>42</v>
      </c>
      <c r="E14" s="22"/>
      <c r="I14" s="30"/>
      <c r="J14" s="29"/>
      <c r="K14" s="30"/>
      <c r="L14" s="30"/>
    </row>
    <row r="15" spans="3:16" ht="15.75">
      <c r="C15" s="2" t="s">
        <v>64</v>
      </c>
      <c r="E15" s="22"/>
      <c r="I15" s="37">
        <f>'[2]Cashflow '!$E$12/1000</f>
        <v>1121.44032</v>
      </c>
      <c r="J15" s="38"/>
      <c r="K15" s="37">
        <v>738</v>
      </c>
      <c r="L15" s="37"/>
      <c r="N15" s="32"/>
      <c r="O15" s="32"/>
      <c r="P15" s="32"/>
    </row>
    <row r="16" spans="3:16" ht="15.75">
      <c r="C16" s="2" t="s">
        <v>65</v>
      </c>
      <c r="E16" s="22"/>
      <c r="I16" s="30">
        <f>'[2]Cashflow '!$E$13/1000</f>
        <v>1871.30734</v>
      </c>
      <c r="J16" s="29"/>
      <c r="K16" s="30">
        <v>2075</v>
      </c>
      <c r="L16" s="30"/>
      <c r="N16" s="32"/>
      <c r="O16" s="32"/>
      <c r="P16" s="32"/>
    </row>
    <row r="17" spans="3:16" ht="15.75">
      <c r="C17" s="2" t="s">
        <v>137</v>
      </c>
      <c r="D17" s="22"/>
      <c r="F17" s="23"/>
      <c r="I17" s="39">
        <f>'[2]Cashflow '!$E$14/1000</f>
        <v>0</v>
      </c>
      <c r="J17" s="40"/>
      <c r="K17" s="39">
        <v>-364</v>
      </c>
      <c r="L17" s="39"/>
      <c r="N17" s="32"/>
      <c r="O17" s="32"/>
      <c r="P17" s="32"/>
    </row>
    <row r="18" spans="3:16" ht="15.75">
      <c r="C18" s="2" t="s">
        <v>66</v>
      </c>
      <c r="D18" s="22"/>
      <c r="F18" s="23"/>
      <c r="I18" s="39">
        <f>'[2]Cashflow '!$E$15/1000</f>
        <v>0</v>
      </c>
      <c r="J18" s="40"/>
      <c r="K18" s="39">
        <v>-20</v>
      </c>
      <c r="L18" s="39"/>
      <c r="N18" s="32"/>
      <c r="O18" s="32"/>
      <c r="P18" s="32"/>
    </row>
    <row r="19" spans="3:16" ht="15.75">
      <c r="C19" s="2" t="s">
        <v>146</v>
      </c>
      <c r="D19" s="22"/>
      <c r="F19" s="23"/>
      <c r="I19" s="37">
        <f>'[2]Cashflow '!$E$16/1000</f>
        <v>-5212.55</v>
      </c>
      <c r="J19" s="41"/>
      <c r="K19" s="37">
        <v>0</v>
      </c>
      <c r="L19" s="37"/>
      <c r="N19" s="32"/>
      <c r="O19" s="32"/>
      <c r="P19" s="32"/>
    </row>
    <row r="20" spans="3:16" ht="15.75">
      <c r="C20" s="2" t="s">
        <v>67</v>
      </c>
      <c r="D20" s="22"/>
      <c r="F20" s="23"/>
      <c r="I20" s="37">
        <v>0</v>
      </c>
      <c r="J20" s="41"/>
      <c r="K20" s="37">
        <v>27</v>
      </c>
      <c r="L20" s="42"/>
      <c r="N20" s="32"/>
      <c r="O20" s="32"/>
      <c r="P20" s="32"/>
    </row>
    <row r="21" spans="3:16" ht="15.75" hidden="1">
      <c r="C21" s="2" t="s">
        <v>103</v>
      </c>
      <c r="D21" s="22"/>
      <c r="F21" s="23"/>
      <c r="I21" s="37">
        <v>0</v>
      </c>
      <c r="J21" s="43"/>
      <c r="K21" s="37">
        <v>0</v>
      </c>
      <c r="L21" s="37"/>
      <c r="N21" s="32"/>
      <c r="O21" s="32"/>
      <c r="P21" s="32"/>
    </row>
    <row r="22" spans="3:16" ht="15.75" hidden="1">
      <c r="C22" s="2" t="s">
        <v>104</v>
      </c>
      <c r="D22" s="22"/>
      <c r="F22" s="23"/>
      <c r="I22" s="37">
        <v>0</v>
      </c>
      <c r="J22" s="43"/>
      <c r="K22" s="37">
        <v>0</v>
      </c>
      <c r="L22" s="37"/>
      <c r="N22" s="32"/>
      <c r="O22" s="32"/>
      <c r="P22" s="32"/>
    </row>
    <row r="23" spans="3:16" ht="15.75">
      <c r="C23" s="2" t="s">
        <v>138</v>
      </c>
      <c r="D23" s="22"/>
      <c r="F23" s="23"/>
      <c r="I23" s="37">
        <f>'[2]Cashflow '!$E$17/1000</f>
        <v>0</v>
      </c>
      <c r="J23" s="38"/>
      <c r="K23" s="37">
        <v>857</v>
      </c>
      <c r="L23" s="37"/>
      <c r="N23" s="32"/>
      <c r="O23" s="32"/>
      <c r="P23" s="32"/>
    </row>
    <row r="24" spans="3:16" ht="15.75">
      <c r="C24" s="2" t="s">
        <v>60</v>
      </c>
      <c r="D24" s="22"/>
      <c r="F24" s="23"/>
      <c r="I24" s="37">
        <f>'[2]Cashflow '!$E$19/1000</f>
        <v>-40.732879999999994</v>
      </c>
      <c r="J24" s="38"/>
      <c r="K24" s="37">
        <v>-131</v>
      </c>
      <c r="L24" s="37"/>
      <c r="N24" s="32"/>
      <c r="O24" s="32"/>
      <c r="P24" s="32"/>
    </row>
    <row r="25" spans="3:16" ht="15.75">
      <c r="C25" s="2" t="s">
        <v>43</v>
      </c>
      <c r="D25" s="22"/>
      <c r="F25" s="23"/>
      <c r="G25" s="32"/>
      <c r="H25" s="32"/>
      <c r="I25" s="28">
        <f>'[2]Cashflow '!$E$18/1000</f>
        <v>2603.37736</v>
      </c>
      <c r="J25" s="38"/>
      <c r="K25" s="28">
        <v>2536</v>
      </c>
      <c r="L25" s="29"/>
      <c r="N25" s="32"/>
      <c r="O25" s="32"/>
      <c r="P25" s="32"/>
    </row>
    <row r="26" spans="4:16" ht="15.75" hidden="1">
      <c r="D26" s="22"/>
      <c r="F26" s="23"/>
      <c r="G26" s="32"/>
      <c r="H26" s="32"/>
      <c r="I26" s="9">
        <v>0</v>
      </c>
      <c r="J26" s="29"/>
      <c r="K26" s="9">
        <v>0</v>
      </c>
      <c r="L26" s="8"/>
      <c r="N26" s="32"/>
      <c r="O26" s="33"/>
      <c r="P26" s="32"/>
    </row>
    <row r="27" spans="5:16" ht="15.75">
      <c r="E27" s="22"/>
      <c r="G27" s="32"/>
      <c r="H27" s="32"/>
      <c r="I27" s="30"/>
      <c r="J27" s="29"/>
      <c r="K27" s="30"/>
      <c r="L27" s="30"/>
      <c r="N27" s="32"/>
      <c r="O27" s="33"/>
      <c r="P27" s="32"/>
    </row>
    <row r="28" spans="2:16" ht="15.75">
      <c r="B28" s="2" t="s">
        <v>124</v>
      </c>
      <c r="E28" s="22"/>
      <c r="G28" s="32"/>
      <c r="H28" s="32"/>
      <c r="I28" s="29">
        <f>SUM(I13:I27)</f>
        <v>-8552.759310000009</v>
      </c>
      <c r="J28" s="29"/>
      <c r="K28" s="29">
        <f>SUM(K13:K27)</f>
        <v>-9736</v>
      </c>
      <c r="L28" s="29"/>
      <c r="N28" s="32"/>
      <c r="O28" s="32"/>
      <c r="P28" s="32"/>
    </row>
    <row r="29" spans="5:16" ht="16.5" thickBot="1">
      <c r="E29" s="22"/>
      <c r="G29" s="32"/>
      <c r="H29" s="32"/>
      <c r="I29" s="30"/>
      <c r="J29" s="29"/>
      <c r="K29" s="30"/>
      <c r="L29" s="30"/>
      <c r="N29" s="32"/>
      <c r="O29" s="32"/>
      <c r="P29" s="32"/>
    </row>
    <row r="30" spans="2:17" ht="15.75">
      <c r="B30" s="2" t="s">
        <v>68</v>
      </c>
      <c r="E30" s="22"/>
      <c r="G30" s="32"/>
      <c r="H30" s="32"/>
      <c r="I30" s="30"/>
      <c r="J30" s="29"/>
      <c r="K30" s="30"/>
      <c r="L30" s="30"/>
      <c r="M30" s="65" t="s">
        <v>85</v>
      </c>
      <c r="N30" s="66"/>
      <c r="O30" s="66"/>
      <c r="P30" s="66"/>
      <c r="Q30" s="67"/>
    </row>
    <row r="31" spans="3:17" ht="15.75">
      <c r="C31" s="2" t="s">
        <v>5</v>
      </c>
      <c r="E31" s="22"/>
      <c r="G31" s="32"/>
      <c r="H31" s="32"/>
      <c r="I31" s="30">
        <f>'[2]Cashflow '!$E$25/1000</f>
        <v>2900.6803600000003</v>
      </c>
      <c r="J31" s="29"/>
      <c r="K31" s="30">
        <v>2029</v>
      </c>
      <c r="L31" s="30"/>
      <c r="M31" s="68" t="s">
        <v>69</v>
      </c>
      <c r="N31" s="59"/>
      <c r="O31" s="29">
        <v>142</v>
      </c>
      <c r="P31" s="29"/>
      <c r="Q31" s="69">
        <v>-480</v>
      </c>
    </row>
    <row r="32" spans="3:17" ht="15.75">
      <c r="C32" s="2" t="s">
        <v>92</v>
      </c>
      <c r="E32" s="22"/>
      <c r="G32" s="32"/>
      <c r="H32" s="32"/>
      <c r="I32" s="30">
        <f>'[2]CF working'!$AL$23/1000</f>
        <v>-1960.7253499999954</v>
      </c>
      <c r="J32" s="29"/>
      <c r="K32" s="30">
        <v>0</v>
      </c>
      <c r="L32" s="30"/>
      <c r="M32" s="68" t="s">
        <v>83</v>
      </c>
      <c r="N32" s="59"/>
      <c r="O32" s="29">
        <v>-1285</v>
      </c>
      <c r="P32" s="29"/>
      <c r="Q32" s="69">
        <v>-1060</v>
      </c>
    </row>
    <row r="33" spans="3:17" ht="15.75">
      <c r="C33" s="2" t="s">
        <v>44</v>
      </c>
      <c r="E33" s="22"/>
      <c r="I33" s="30">
        <f>('[2]CF working'!$AL$26+'[2]CF working'!$AL$28)/1000</f>
        <v>-3238.5080199999957</v>
      </c>
      <c r="J33" s="29"/>
      <c r="K33" s="30">
        <v>-27167</v>
      </c>
      <c r="L33" s="30"/>
      <c r="M33" s="68" t="s">
        <v>70</v>
      </c>
      <c r="N33" s="59"/>
      <c r="O33" s="29">
        <v>77</v>
      </c>
      <c r="P33" s="29"/>
      <c r="Q33" s="69">
        <v>687</v>
      </c>
    </row>
    <row r="34" spans="3:17" ht="16.5" thickBot="1">
      <c r="C34" s="2" t="s">
        <v>82</v>
      </c>
      <c r="E34" s="22"/>
      <c r="I34" s="30">
        <v>3150</v>
      </c>
      <c r="J34" s="29"/>
      <c r="K34" s="30">
        <v>0</v>
      </c>
      <c r="L34" s="30"/>
      <c r="M34" s="70"/>
      <c r="N34" s="71"/>
      <c r="O34" s="72">
        <f>SUM(O31:O33)</f>
        <v>-1066</v>
      </c>
      <c r="P34" s="71"/>
      <c r="Q34" s="73">
        <f>SUM(Q31:Q33)</f>
        <v>-853</v>
      </c>
    </row>
    <row r="35" spans="3:17" ht="15.75" hidden="1">
      <c r="C35" s="2" t="s">
        <v>99</v>
      </c>
      <c r="E35" s="22"/>
      <c r="I35" s="30">
        <v>0</v>
      </c>
      <c r="J35" s="29"/>
      <c r="K35" s="30">
        <v>0</v>
      </c>
      <c r="L35" s="30"/>
      <c r="M35" s="3"/>
      <c r="N35" s="59"/>
      <c r="O35" s="78"/>
      <c r="P35" s="59"/>
      <c r="Q35" s="78"/>
    </row>
    <row r="36" spans="3:16" ht="15.75" hidden="1">
      <c r="C36" s="2" t="s">
        <v>98</v>
      </c>
      <c r="E36" s="22"/>
      <c r="F36" s="3"/>
      <c r="I36" s="30">
        <f>'[2]CF working'!$AL$57/1000</f>
        <v>0</v>
      </c>
      <c r="J36" s="29"/>
      <c r="K36" s="30">
        <v>0</v>
      </c>
      <c r="L36" s="30"/>
      <c r="N36" s="32"/>
      <c r="O36" s="32"/>
      <c r="P36" s="32"/>
    </row>
    <row r="37" spans="3:16" ht="15.75" hidden="1">
      <c r="C37" s="2" t="s">
        <v>128</v>
      </c>
      <c r="E37" s="22"/>
      <c r="F37" s="3"/>
      <c r="I37" s="30">
        <v>0</v>
      </c>
      <c r="J37" s="29"/>
      <c r="K37" s="30">
        <v>0</v>
      </c>
      <c r="L37" s="30"/>
      <c r="N37" s="32"/>
      <c r="O37" s="32"/>
      <c r="P37" s="32"/>
    </row>
    <row r="38" spans="3:12" ht="15.75" hidden="1">
      <c r="C38" s="2" t="s">
        <v>97</v>
      </c>
      <c r="E38" s="22"/>
      <c r="I38" s="30">
        <v>0</v>
      </c>
      <c r="J38" s="29"/>
      <c r="K38" s="30">
        <v>0</v>
      </c>
      <c r="L38" s="30"/>
    </row>
    <row r="39" spans="5:12" ht="15.75" hidden="1">
      <c r="E39" s="22"/>
      <c r="I39" s="30"/>
      <c r="J39" s="29"/>
      <c r="K39" s="30"/>
      <c r="L39" s="30"/>
    </row>
    <row r="40" spans="3:12" ht="15.75">
      <c r="C40" s="2" t="s">
        <v>45</v>
      </c>
      <c r="E40" s="22"/>
      <c r="I40" s="28">
        <f>'[2]Cashflow '!$E$27/1000</f>
        <v>6258.263770000001</v>
      </c>
      <c r="J40" s="29"/>
      <c r="K40" s="28">
        <v>29581</v>
      </c>
      <c r="L40" s="29"/>
    </row>
    <row r="41" spans="5:12" ht="15.75">
      <c r="E41" s="22"/>
      <c r="I41" s="30"/>
      <c r="J41" s="29"/>
      <c r="K41" s="30"/>
      <c r="L41" s="30"/>
    </row>
    <row r="42" spans="2:12" ht="15.75">
      <c r="B42" s="32" t="s">
        <v>125</v>
      </c>
      <c r="E42" s="22"/>
      <c r="I42" s="29">
        <f>SUM(I28:I40)</f>
        <v>-1443.0485499999977</v>
      </c>
      <c r="J42" s="29"/>
      <c r="K42" s="29">
        <f>SUM(K28:K40)</f>
        <v>-5293</v>
      </c>
      <c r="L42" s="29"/>
    </row>
    <row r="43" spans="2:12" ht="15.75">
      <c r="B43" s="2" t="s">
        <v>100</v>
      </c>
      <c r="E43" s="22"/>
      <c r="I43" s="30">
        <f>'[2]Cashflow '!$E$31/1000</f>
        <v>-103.73325999999955</v>
      </c>
      <c r="J43" s="29"/>
      <c r="K43" s="29">
        <v>-735</v>
      </c>
      <c r="L43" s="30"/>
    </row>
    <row r="44" spans="2:12" ht="15.75">
      <c r="B44" s="2" t="s">
        <v>102</v>
      </c>
      <c r="E44" s="22"/>
      <c r="I44" s="28">
        <f>'[2]Cashflow '!$E$32/1000</f>
        <v>-2603.37736</v>
      </c>
      <c r="J44" s="29"/>
      <c r="K44" s="28">
        <f>-K25</f>
        <v>-2536</v>
      </c>
      <c r="L44" s="29"/>
    </row>
    <row r="45" spans="2:12" ht="15.75">
      <c r="B45" s="26"/>
      <c r="E45" s="22"/>
      <c r="F45" s="3"/>
      <c r="I45" s="30"/>
      <c r="J45" s="29"/>
      <c r="K45" s="30"/>
      <c r="L45" s="30"/>
    </row>
    <row r="46" spans="2:12" s="3" customFormat="1" ht="15.75">
      <c r="B46" s="2" t="s">
        <v>126</v>
      </c>
      <c r="C46" s="2"/>
      <c r="D46" s="2"/>
      <c r="E46" s="22"/>
      <c r="F46" s="2"/>
      <c r="I46" s="28">
        <f>SUM(I42:I45)</f>
        <v>-4150.159169999997</v>
      </c>
      <c r="J46" s="29"/>
      <c r="K46" s="28">
        <f>SUM(K42:K45)</f>
        <v>-8564</v>
      </c>
      <c r="L46" s="29"/>
    </row>
    <row r="47" spans="5:12" ht="15.75">
      <c r="E47" s="22"/>
      <c r="F47" s="25"/>
      <c r="I47" s="44"/>
      <c r="J47" s="41"/>
      <c r="K47" s="44"/>
      <c r="L47" s="44"/>
    </row>
    <row r="48" spans="2:12" ht="15.75">
      <c r="B48" s="1" t="s">
        <v>46</v>
      </c>
      <c r="C48" s="1"/>
      <c r="D48" s="1"/>
      <c r="E48" s="24"/>
      <c r="F48" s="4"/>
      <c r="I48" s="45"/>
      <c r="J48" s="46"/>
      <c r="K48" s="45"/>
      <c r="L48" s="45"/>
    </row>
    <row r="49" spans="2:12" ht="15.75">
      <c r="B49" s="32" t="s">
        <v>129</v>
      </c>
      <c r="E49" s="22"/>
      <c r="F49" s="25"/>
      <c r="I49" s="29">
        <f>'[2]Cashflow '!$E$40/1000</f>
        <v>2221.15719</v>
      </c>
      <c r="J49" s="41"/>
      <c r="K49" s="29">
        <v>1726</v>
      </c>
      <c r="L49" s="29"/>
    </row>
    <row r="50" spans="2:12" ht="15.75">
      <c r="B50" s="3" t="s">
        <v>58</v>
      </c>
      <c r="C50" s="3"/>
      <c r="D50" s="3"/>
      <c r="E50" s="74"/>
      <c r="F50" s="75"/>
      <c r="G50" s="3"/>
      <c r="H50" s="3"/>
      <c r="I50" s="29">
        <f>'[2]Cashflow '!$E$41/1000</f>
        <v>-337.5989899999986</v>
      </c>
      <c r="J50" s="29"/>
      <c r="K50" s="29">
        <v>-724</v>
      </c>
      <c r="L50" s="29"/>
    </row>
    <row r="51" spans="2:12" ht="15.75">
      <c r="B51" s="3" t="s">
        <v>59</v>
      </c>
      <c r="C51" s="3"/>
      <c r="D51" s="3"/>
      <c r="E51" s="74"/>
      <c r="F51" s="75"/>
      <c r="G51" s="3"/>
      <c r="H51" s="3"/>
      <c r="I51" s="29">
        <f>'[2]Cashflow '!$E$42/1000</f>
        <v>0</v>
      </c>
      <c r="J51" s="29"/>
      <c r="K51" s="29">
        <v>64</v>
      </c>
      <c r="L51" s="29"/>
    </row>
    <row r="52" spans="2:12" ht="15.75">
      <c r="B52" s="3" t="s">
        <v>147</v>
      </c>
      <c r="C52" s="3"/>
      <c r="D52" s="3"/>
      <c r="E52" s="74"/>
      <c r="F52" s="75"/>
      <c r="G52" s="3"/>
      <c r="H52" s="3"/>
      <c r="I52" s="29">
        <f>'[2]Cashflow '!$E$43/1000</f>
        <v>2450</v>
      </c>
      <c r="J52" s="29"/>
      <c r="K52" s="29">
        <v>0</v>
      </c>
      <c r="L52" s="29"/>
    </row>
    <row r="53" spans="2:12" ht="15.75">
      <c r="B53" s="2" t="s">
        <v>142</v>
      </c>
      <c r="C53" s="3"/>
      <c r="D53" s="3"/>
      <c r="E53" s="74"/>
      <c r="F53" s="75"/>
      <c r="G53" s="3"/>
      <c r="H53" s="3"/>
      <c r="I53" s="29">
        <f>'[2]Cashflow '!$E$45/1000</f>
        <v>0</v>
      </c>
      <c r="J53" s="29"/>
      <c r="K53" s="29">
        <v>262</v>
      </c>
      <c r="L53" s="29"/>
    </row>
    <row r="54" spans="2:13" ht="15.75">
      <c r="B54" s="2" t="s">
        <v>101</v>
      </c>
      <c r="C54" s="22"/>
      <c r="E54" s="23"/>
      <c r="H54" s="37"/>
      <c r="I54" s="96">
        <f>'[2]Cashflow '!$E$46/1000</f>
        <v>40.732879999999994</v>
      </c>
      <c r="J54" s="3"/>
      <c r="K54" s="29">
        <v>131</v>
      </c>
      <c r="L54" s="30"/>
      <c r="M54" s="3"/>
    </row>
    <row r="55" spans="2:12" ht="15.75">
      <c r="B55" s="32" t="s">
        <v>148</v>
      </c>
      <c r="E55" s="22"/>
      <c r="F55" s="25"/>
      <c r="I55" s="7">
        <f>'[2]Cashflow '!$E$44/1000</f>
        <v>179.55</v>
      </c>
      <c r="J55" s="8"/>
      <c r="K55" s="7">
        <v>-567</v>
      </c>
      <c r="L55" s="7"/>
    </row>
    <row r="56" spans="2:12" ht="15.75">
      <c r="B56" s="2" t="s">
        <v>143</v>
      </c>
      <c r="E56" s="22"/>
      <c r="F56" s="25"/>
      <c r="I56" s="29">
        <v>0</v>
      </c>
      <c r="J56" s="29"/>
      <c r="K56" s="29">
        <v>-530</v>
      </c>
      <c r="L56" s="29"/>
    </row>
    <row r="57" spans="2:12" ht="15.75">
      <c r="B57" s="2" t="s">
        <v>144</v>
      </c>
      <c r="E57" s="22"/>
      <c r="F57" s="25"/>
      <c r="I57" s="28">
        <f>'[2]Cashflow '!$E$39/1000</f>
        <v>1296.83588</v>
      </c>
      <c r="J57" s="29"/>
      <c r="K57" s="28">
        <v>-222</v>
      </c>
      <c r="L57" s="29"/>
    </row>
    <row r="58" spans="5:12" ht="15.75">
      <c r="E58" s="22"/>
      <c r="F58" s="25"/>
      <c r="I58" s="30"/>
      <c r="J58" s="29"/>
      <c r="K58" s="30"/>
      <c r="L58" s="30"/>
    </row>
    <row r="59" spans="2:12" ht="15.75">
      <c r="B59" s="2" t="s">
        <v>127</v>
      </c>
      <c r="E59" s="22"/>
      <c r="F59" s="25"/>
      <c r="I59" s="28">
        <f>SUM(I49:I57)</f>
        <v>5850.676960000001</v>
      </c>
      <c r="J59" s="29"/>
      <c r="K59" s="28">
        <f>SUM(K49:K58)</f>
        <v>140</v>
      </c>
      <c r="L59" s="29"/>
    </row>
    <row r="60" spans="5:12" ht="15.75">
      <c r="E60" s="22"/>
      <c r="F60" s="25"/>
      <c r="I60" s="30"/>
      <c r="J60" s="29"/>
      <c r="K60" s="30"/>
      <c r="L60" s="30"/>
    </row>
    <row r="61" spans="2:12" ht="15.75">
      <c r="B61" s="1" t="s">
        <v>47</v>
      </c>
      <c r="I61" s="30"/>
      <c r="J61" s="29"/>
      <c r="K61" s="30"/>
      <c r="L61" s="30"/>
    </row>
    <row r="62" spans="2:12" ht="15.75">
      <c r="B62" s="2" t="s">
        <v>139</v>
      </c>
      <c r="E62" s="22"/>
      <c r="I62" s="30">
        <f>'[2]Cashflow '!$E$55/1000</f>
        <v>0</v>
      </c>
      <c r="J62" s="43"/>
      <c r="K62" s="30">
        <v>453</v>
      </c>
      <c r="L62" s="30"/>
    </row>
    <row r="63" spans="2:12" ht="15.75">
      <c r="B63" s="2" t="s">
        <v>140</v>
      </c>
      <c r="E63" s="22"/>
      <c r="I63" s="29">
        <f>'[2]Cashflow '!$E$54/1000</f>
        <v>-4305.297280000001</v>
      </c>
      <c r="J63" s="43"/>
      <c r="K63" s="29">
        <v>7294</v>
      </c>
      <c r="L63" s="29"/>
    </row>
    <row r="64" spans="2:12" ht="15.75" hidden="1">
      <c r="B64" s="2" t="s">
        <v>79</v>
      </c>
      <c r="E64" s="22"/>
      <c r="I64" s="29"/>
      <c r="J64" s="43"/>
      <c r="K64" s="29">
        <v>0</v>
      </c>
      <c r="L64" s="29"/>
    </row>
    <row r="65" spans="2:12" ht="15.75" hidden="1">
      <c r="B65" s="2" t="s">
        <v>78</v>
      </c>
      <c r="E65" s="22"/>
      <c r="I65" s="29"/>
      <c r="J65" s="43"/>
      <c r="K65" s="29">
        <v>0</v>
      </c>
      <c r="L65" s="29"/>
    </row>
    <row r="66" spans="2:12" ht="15.75">
      <c r="B66" s="2" t="s">
        <v>141</v>
      </c>
      <c r="E66" s="22"/>
      <c r="I66" s="41">
        <f>'[2]Cashflow '!$E$53/1000</f>
        <v>1143.0607100000007</v>
      </c>
      <c r="J66" s="43"/>
      <c r="K66" s="41">
        <v>-11456</v>
      </c>
      <c r="L66" s="41"/>
    </row>
    <row r="67" spans="2:12" ht="15.75" hidden="1">
      <c r="B67" s="32" t="s">
        <v>106</v>
      </c>
      <c r="E67" s="22"/>
      <c r="I67" s="41"/>
      <c r="J67" s="43"/>
      <c r="K67" s="41">
        <v>0</v>
      </c>
      <c r="L67" s="41"/>
    </row>
    <row r="68" spans="5:12" ht="15.75">
      <c r="E68" s="22"/>
      <c r="I68" s="79"/>
      <c r="J68" s="43"/>
      <c r="K68" s="79"/>
      <c r="L68" s="41"/>
    </row>
    <row r="69" spans="2:12" ht="15.75" customHeight="1" hidden="1">
      <c r="B69" s="26"/>
      <c r="C69" s="26"/>
      <c r="E69" s="22"/>
      <c r="I69" s="28"/>
      <c r="J69" s="43"/>
      <c r="K69" s="28"/>
      <c r="L69" s="29"/>
    </row>
    <row r="70" spans="5:12" ht="15.75">
      <c r="E70" s="22"/>
      <c r="I70" s="30"/>
      <c r="J70" s="29"/>
      <c r="K70" s="30"/>
      <c r="L70" s="30"/>
    </row>
    <row r="71" spans="2:12" ht="15.75">
      <c r="B71" s="26" t="s">
        <v>115</v>
      </c>
      <c r="C71" s="27"/>
      <c r="E71" s="22"/>
      <c r="F71" s="25"/>
      <c r="I71" s="28">
        <f>SUM(I62:I68)</f>
        <v>-3162.23657</v>
      </c>
      <c r="J71" s="29"/>
      <c r="K71" s="28">
        <f>SUM(K62:K70)</f>
        <v>-3709</v>
      </c>
      <c r="L71" s="29"/>
    </row>
    <row r="72" spans="5:12" ht="15.75">
      <c r="E72" s="22"/>
      <c r="F72" s="25"/>
      <c r="I72" s="47"/>
      <c r="J72" s="29"/>
      <c r="K72" s="47"/>
      <c r="L72" s="29"/>
    </row>
    <row r="73" spans="2:12" ht="15.75">
      <c r="B73" s="1" t="s">
        <v>116</v>
      </c>
      <c r="C73" s="1"/>
      <c r="D73" s="1"/>
      <c r="E73" s="22"/>
      <c r="F73" s="25"/>
      <c r="I73" s="29"/>
      <c r="J73" s="29"/>
      <c r="K73" s="29"/>
      <c r="L73" s="29"/>
    </row>
    <row r="74" spans="2:12" ht="15.75">
      <c r="B74" s="1" t="s">
        <v>71</v>
      </c>
      <c r="C74" s="1"/>
      <c r="D74" s="1"/>
      <c r="E74" s="22"/>
      <c r="F74" s="25"/>
      <c r="I74" s="29">
        <f>SUM(I46+I59+I71)</f>
        <v>-1461.7187799999965</v>
      </c>
      <c r="J74" s="29"/>
      <c r="K74" s="29">
        <f>SUM(K46+K59+K71)</f>
        <v>-12133</v>
      </c>
      <c r="L74" s="29"/>
    </row>
    <row r="75" spans="2:12" ht="15.75">
      <c r="B75" s="1" t="s">
        <v>72</v>
      </c>
      <c r="C75" s="1"/>
      <c r="D75" s="1"/>
      <c r="E75" s="22"/>
      <c r="F75" s="25"/>
      <c r="I75" s="30"/>
      <c r="J75" s="29"/>
      <c r="K75" s="30"/>
      <c r="L75" s="30"/>
    </row>
    <row r="76" spans="2:12" ht="15.75">
      <c r="B76" s="1" t="s">
        <v>91</v>
      </c>
      <c r="C76" s="1"/>
      <c r="D76" s="1"/>
      <c r="E76" s="22"/>
      <c r="F76" s="25"/>
      <c r="I76" s="28">
        <v>-5745</v>
      </c>
      <c r="J76" s="29"/>
      <c r="K76" s="28">
        <v>6388</v>
      </c>
      <c r="L76" s="29"/>
    </row>
    <row r="77" spans="2:12" ht="15.75">
      <c r="B77" s="1" t="s">
        <v>72</v>
      </c>
      <c r="C77" s="1"/>
      <c r="D77" s="1"/>
      <c r="E77" s="22"/>
      <c r="F77" s="25"/>
      <c r="I77" s="30"/>
      <c r="J77" s="29"/>
      <c r="K77" s="30"/>
      <c r="L77" s="30"/>
    </row>
    <row r="78" spans="2:14" ht="16.5" thickBot="1">
      <c r="B78" s="1" t="s">
        <v>117</v>
      </c>
      <c r="C78" s="1"/>
      <c r="D78" s="1"/>
      <c r="E78" s="22"/>
      <c r="F78" s="25"/>
      <c r="I78" s="48">
        <f>SUM(I74:I77)</f>
        <v>-7206.7187799999965</v>
      </c>
      <c r="J78" s="29"/>
      <c r="K78" s="48">
        <f>SUM(K74:K77)</f>
        <v>-5745</v>
      </c>
      <c r="L78" s="29"/>
      <c r="N78" s="10"/>
    </row>
    <row r="79" spans="2:12" ht="16.5" hidden="1" thickTop="1">
      <c r="B79" s="2" t="s">
        <v>77</v>
      </c>
      <c r="E79" s="22"/>
      <c r="F79" s="25"/>
      <c r="I79" s="29"/>
      <c r="J79" s="29"/>
      <c r="K79" s="29"/>
      <c r="L79" s="29"/>
    </row>
    <row r="80" spans="5:15" ht="16.5" thickTop="1">
      <c r="E80" s="22"/>
      <c r="F80" s="25"/>
      <c r="I80" s="29"/>
      <c r="J80" s="29"/>
      <c r="K80" s="29"/>
      <c r="L80" s="29"/>
      <c r="O80" s="10"/>
    </row>
    <row r="81" spans="3:12" ht="15.75">
      <c r="C81" s="24" t="s">
        <v>57</v>
      </c>
      <c r="F81" s="34"/>
      <c r="G81" s="34"/>
      <c r="H81" s="35"/>
      <c r="I81" s="7"/>
      <c r="J81" s="7"/>
      <c r="K81" s="7"/>
      <c r="L81" s="7"/>
    </row>
    <row r="82" spans="6:13" ht="15.75">
      <c r="F82" s="34"/>
      <c r="G82" s="34"/>
      <c r="H82" s="35"/>
      <c r="I82" s="30"/>
      <c r="J82" s="30"/>
      <c r="K82" s="30"/>
      <c r="L82" s="30"/>
      <c r="M82" s="32"/>
    </row>
    <row r="83" spans="3:13" ht="15.75">
      <c r="C83" s="2" t="s">
        <v>6</v>
      </c>
      <c r="E83" s="22"/>
      <c r="I83" s="30">
        <f>'[2]Cashflow '!$E$72/1000</f>
        <v>400.57626</v>
      </c>
      <c r="J83" s="30"/>
      <c r="K83" s="30">
        <v>894</v>
      </c>
      <c r="L83" s="30"/>
      <c r="M83" s="32"/>
    </row>
    <row r="84" spans="3:13" ht="15.75">
      <c r="C84" s="2" t="s">
        <v>73</v>
      </c>
      <c r="E84" s="22"/>
      <c r="I84" s="28">
        <f>'[2]Cashflow '!$E$73/1000</f>
        <v>-7607.75008</v>
      </c>
      <c r="J84" s="29"/>
      <c r="K84" s="28">
        <v>-6639</v>
      </c>
      <c r="L84" s="29"/>
      <c r="M84" s="32"/>
    </row>
    <row r="85" spans="3:19" ht="15.75" hidden="1">
      <c r="C85" s="2" t="s">
        <v>48</v>
      </c>
      <c r="I85" s="28"/>
      <c r="J85" s="29"/>
      <c r="K85" s="28"/>
      <c r="L85" s="29"/>
      <c r="M85" s="32"/>
      <c r="N85" s="33"/>
      <c r="O85" s="32"/>
      <c r="P85" s="32"/>
      <c r="Q85" s="32"/>
      <c r="R85" s="32"/>
      <c r="S85" s="32"/>
    </row>
    <row r="86" spans="3:19" ht="15.75">
      <c r="C86" s="32"/>
      <c r="D86" s="62"/>
      <c r="E86" s="63"/>
      <c r="F86" s="32"/>
      <c r="G86" s="32"/>
      <c r="H86" s="32"/>
      <c r="I86" s="29"/>
      <c r="J86" s="29"/>
      <c r="K86" s="29"/>
      <c r="L86" s="29"/>
      <c r="M86" s="32"/>
      <c r="N86" s="32"/>
      <c r="O86" s="32"/>
      <c r="P86" s="32"/>
      <c r="Q86" s="33"/>
      <c r="R86" s="32"/>
      <c r="S86" s="32"/>
    </row>
    <row r="87" spans="3:19" ht="16.5" thickBot="1">
      <c r="C87" s="32"/>
      <c r="D87" s="32"/>
      <c r="E87" s="64"/>
      <c r="F87" s="32"/>
      <c r="G87" s="32"/>
      <c r="H87" s="32"/>
      <c r="I87" s="48">
        <f>SUM(I83:I86)</f>
        <v>-7207.17382</v>
      </c>
      <c r="J87" s="29"/>
      <c r="K87" s="48">
        <f>SUM(K83:K86)</f>
        <v>-5745</v>
      </c>
      <c r="L87" s="29"/>
      <c r="M87" s="32"/>
      <c r="N87" s="32"/>
      <c r="O87" s="32"/>
      <c r="P87" s="32"/>
      <c r="Q87" s="33"/>
      <c r="R87" s="32"/>
      <c r="S87" s="32"/>
    </row>
    <row r="88" spans="3:19" ht="16.5" thickTop="1">
      <c r="C88" s="32"/>
      <c r="D88" s="32"/>
      <c r="E88" s="64"/>
      <c r="F88" s="31"/>
      <c r="G88" s="31"/>
      <c r="H88" s="31"/>
      <c r="I88" s="30"/>
      <c r="J88" s="30"/>
      <c r="K88" s="30"/>
      <c r="L88" s="30"/>
      <c r="M88" s="32"/>
      <c r="N88" s="32"/>
      <c r="O88" s="32"/>
      <c r="P88" s="32"/>
      <c r="Q88" s="32"/>
      <c r="R88" s="32"/>
      <c r="S88" s="32"/>
    </row>
    <row r="89" spans="3:13" ht="15.75" hidden="1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3:13" ht="15.75">
      <c r="C90" s="32"/>
      <c r="D90" s="32"/>
      <c r="E90" s="32"/>
      <c r="F90" s="32"/>
      <c r="G90" s="32"/>
      <c r="H90" s="32"/>
      <c r="I90" s="33"/>
      <c r="J90" s="32"/>
      <c r="K90" s="32"/>
      <c r="L90" s="32"/>
      <c r="M90" s="32"/>
    </row>
    <row r="91" spans="3:13" ht="15.7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3:13" ht="15.7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3:13" ht="15.7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3:13" ht="15.7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3:13" ht="15.7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3:13" ht="15.7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3:13" ht="15.7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9:13" ht="15.75">
      <c r="I98" s="32"/>
      <c r="J98" s="32"/>
      <c r="K98" s="32"/>
      <c r="L98" s="32"/>
      <c r="M98" s="32"/>
    </row>
    <row r="99" spans="9:13" ht="15.75">
      <c r="I99" s="32"/>
      <c r="J99" s="32"/>
      <c r="K99" s="32"/>
      <c r="L99" s="32"/>
      <c r="M99" s="32"/>
    </row>
    <row r="100" spans="9:13" ht="15.75">
      <c r="I100" s="32"/>
      <c r="J100" s="32"/>
      <c r="K100" s="32"/>
      <c r="L100" s="32"/>
      <c r="M100" s="32"/>
    </row>
    <row r="101" spans="9:13" ht="15.75">
      <c r="I101" s="32"/>
      <c r="J101" s="32"/>
      <c r="K101" s="32"/>
      <c r="L101" s="32"/>
      <c r="M101" s="32"/>
    </row>
    <row r="102" spans="9:13" ht="15.75">
      <c r="I102" s="32"/>
      <c r="J102" s="32"/>
      <c r="K102" s="32"/>
      <c r="L102" s="32"/>
      <c r="M102" s="32"/>
    </row>
    <row r="103" spans="9:13" ht="15.75">
      <c r="I103" s="32"/>
      <c r="J103" s="32"/>
      <c r="K103" s="32"/>
      <c r="L103" s="32"/>
      <c r="M103" s="32"/>
    </row>
    <row r="104" spans="9:13" ht="15.75">
      <c r="I104" s="32"/>
      <c r="J104" s="32"/>
      <c r="K104" s="32"/>
      <c r="L104" s="32"/>
      <c r="M104" s="32"/>
    </row>
    <row r="105" spans="9:13" ht="15.75">
      <c r="I105" s="32"/>
      <c r="J105" s="32"/>
      <c r="K105" s="32"/>
      <c r="L105" s="32"/>
      <c r="M105" s="32"/>
    </row>
    <row r="106" spans="9:13" ht="15.75">
      <c r="I106" s="32"/>
      <c r="J106" s="32"/>
      <c r="K106" s="32"/>
      <c r="L106" s="32"/>
      <c r="M106" s="32"/>
    </row>
    <row r="107" spans="9:13" ht="15.75">
      <c r="I107" s="32"/>
      <c r="J107" s="32"/>
      <c r="K107" s="32"/>
      <c r="L107" s="32"/>
      <c r="M107" s="32"/>
    </row>
    <row r="108" spans="9:13" ht="15.75">
      <c r="I108" s="32"/>
      <c r="J108" s="32"/>
      <c r="K108" s="32"/>
      <c r="L108" s="32"/>
      <c r="M108" s="32"/>
    </row>
    <row r="109" spans="9:13" ht="15.75">
      <c r="I109" s="32"/>
      <c r="J109" s="32"/>
      <c r="K109" s="32"/>
      <c r="L109" s="32"/>
      <c r="M109" s="32"/>
    </row>
    <row r="110" spans="9:13" ht="15.75">
      <c r="I110" s="32"/>
      <c r="J110" s="32"/>
      <c r="K110" s="32"/>
      <c r="L110" s="32"/>
      <c r="M110" s="32"/>
    </row>
    <row r="111" spans="9:13" ht="15.75">
      <c r="I111" s="32"/>
      <c r="J111" s="32"/>
      <c r="K111" s="32"/>
      <c r="L111" s="32"/>
      <c r="M111" s="32"/>
    </row>
    <row r="112" spans="9:13" ht="15.75">
      <c r="I112" s="32"/>
      <c r="J112" s="32"/>
      <c r="K112" s="32"/>
      <c r="L112" s="32"/>
      <c r="M112" s="32"/>
    </row>
    <row r="113" spans="9:13" ht="15.75">
      <c r="I113" s="32"/>
      <c r="J113" s="32"/>
      <c r="K113" s="32"/>
      <c r="L113" s="32"/>
      <c r="M113" s="32"/>
    </row>
    <row r="114" spans="9:13" ht="15.75">
      <c r="I114" s="32"/>
      <c r="J114" s="32"/>
      <c r="K114" s="32"/>
      <c r="L114" s="32"/>
      <c r="M114" s="32"/>
    </row>
    <row r="115" spans="9:13" ht="15.75">
      <c r="I115" s="32"/>
      <c r="J115" s="32"/>
      <c r="K115" s="32"/>
      <c r="L115" s="32"/>
      <c r="M115" s="32"/>
    </row>
    <row r="116" spans="9:13" ht="15.75">
      <c r="I116" s="32"/>
      <c r="J116" s="32"/>
      <c r="K116" s="32"/>
      <c r="L116" s="32"/>
      <c r="M116" s="32"/>
    </row>
    <row r="117" spans="9:13" ht="15.75">
      <c r="I117" s="32"/>
      <c r="J117" s="32"/>
      <c r="K117" s="32"/>
      <c r="L117" s="32"/>
      <c r="M117" s="32"/>
    </row>
    <row r="118" spans="9:13" ht="15.75">
      <c r="I118" s="32"/>
      <c r="J118" s="32"/>
      <c r="K118" s="32"/>
      <c r="L118" s="32"/>
      <c r="M118" s="32"/>
    </row>
    <row r="119" spans="9:13" ht="15.75">
      <c r="I119" s="32"/>
      <c r="J119" s="32"/>
      <c r="K119" s="32"/>
      <c r="L119" s="32"/>
      <c r="M119" s="32"/>
    </row>
    <row r="120" spans="9:13" ht="15.75">
      <c r="I120" s="32"/>
      <c r="J120" s="32"/>
      <c r="K120" s="32"/>
      <c r="L120" s="32"/>
      <c r="M120" s="32"/>
    </row>
    <row r="121" spans="9:13" ht="15.75">
      <c r="I121" s="32"/>
      <c r="J121" s="32"/>
      <c r="K121" s="32"/>
      <c r="L121" s="32"/>
      <c r="M121" s="32"/>
    </row>
    <row r="122" spans="9:13" ht="15.75">
      <c r="I122" s="32"/>
      <c r="J122" s="32"/>
      <c r="K122" s="32"/>
      <c r="L122" s="32"/>
      <c r="M122" s="32"/>
    </row>
    <row r="123" spans="9:13" ht="15.75">
      <c r="I123" s="32"/>
      <c r="J123" s="32"/>
      <c r="K123" s="32"/>
      <c r="L123" s="32"/>
      <c r="M123" s="32"/>
    </row>
    <row r="124" spans="9:13" ht="15.75">
      <c r="I124" s="32"/>
      <c r="J124" s="32"/>
      <c r="K124" s="32"/>
      <c r="L124" s="32"/>
      <c r="M124" s="32"/>
    </row>
    <row r="125" spans="9:13" ht="15.75">
      <c r="I125" s="32"/>
      <c r="J125" s="32"/>
      <c r="K125" s="32"/>
      <c r="L125" s="32"/>
      <c r="M125" s="32"/>
    </row>
    <row r="126" spans="9:13" ht="15.75">
      <c r="I126" s="32"/>
      <c r="J126" s="32"/>
      <c r="K126" s="32"/>
      <c r="L126" s="32"/>
      <c r="M126" s="32"/>
    </row>
    <row r="127" spans="9:13" ht="15.75">
      <c r="I127" s="32"/>
      <c r="J127" s="32"/>
      <c r="K127" s="32"/>
      <c r="L127" s="32"/>
      <c r="M127" s="32"/>
    </row>
    <row r="128" spans="9:13" ht="15.75">
      <c r="I128" s="32"/>
      <c r="J128" s="32"/>
      <c r="K128" s="32"/>
      <c r="L128" s="32"/>
      <c r="M128" s="32"/>
    </row>
    <row r="129" spans="9:13" ht="15.75">
      <c r="I129" s="32"/>
      <c r="J129" s="32"/>
      <c r="K129" s="32"/>
      <c r="L129" s="32"/>
      <c r="M129" s="32"/>
    </row>
    <row r="130" spans="9:13" ht="15.75">
      <c r="I130" s="32"/>
      <c r="J130" s="32"/>
      <c r="K130" s="32"/>
      <c r="L130" s="32"/>
      <c r="M130" s="32"/>
    </row>
    <row r="131" spans="9:13" ht="15.75">
      <c r="I131" s="32"/>
      <c r="J131" s="32"/>
      <c r="K131" s="32"/>
      <c r="L131" s="32"/>
      <c r="M131" s="32"/>
    </row>
    <row r="132" spans="9:13" ht="15.75">
      <c r="I132" s="32"/>
      <c r="J132" s="32"/>
      <c r="K132" s="32"/>
      <c r="L132" s="32"/>
      <c r="M132" s="32"/>
    </row>
    <row r="133" spans="9:13" ht="15.75">
      <c r="I133" s="32"/>
      <c r="J133" s="32"/>
      <c r="K133" s="32"/>
      <c r="L133" s="32"/>
      <c r="M133" s="32"/>
    </row>
    <row r="134" spans="9:13" ht="15.75">
      <c r="I134" s="32"/>
      <c r="J134" s="32"/>
      <c r="K134" s="32"/>
      <c r="L134" s="32"/>
      <c r="M134" s="32"/>
    </row>
    <row r="135" spans="9:13" ht="15.75">
      <c r="I135" s="32"/>
      <c r="J135" s="32"/>
      <c r="K135" s="32"/>
      <c r="L135" s="32"/>
      <c r="M135" s="32"/>
    </row>
    <row r="136" spans="9:13" ht="15.75">
      <c r="I136" s="32"/>
      <c r="J136" s="32"/>
      <c r="K136" s="32"/>
      <c r="L136" s="32"/>
      <c r="M136" s="32"/>
    </row>
    <row r="137" spans="9:13" ht="15.75">
      <c r="I137" s="32"/>
      <c r="J137" s="32"/>
      <c r="K137" s="32"/>
      <c r="L137" s="32"/>
      <c r="M137" s="32"/>
    </row>
    <row r="138" spans="9:13" ht="15.75">
      <c r="I138" s="32"/>
      <c r="J138" s="32"/>
      <c r="K138" s="32"/>
      <c r="L138" s="32"/>
      <c r="M138" s="32"/>
    </row>
    <row r="139" spans="9:13" ht="15.75">
      <c r="I139" s="32"/>
      <c r="J139" s="32"/>
      <c r="K139" s="32"/>
      <c r="L139" s="32"/>
      <c r="M139" s="32"/>
    </row>
    <row r="140" spans="9:13" ht="15.75">
      <c r="I140" s="32"/>
      <c r="J140" s="32"/>
      <c r="K140" s="32"/>
      <c r="L140" s="32"/>
      <c r="M140" s="32"/>
    </row>
    <row r="141" spans="9:13" ht="15.75">
      <c r="I141" s="32"/>
      <c r="J141" s="32"/>
      <c r="K141" s="32"/>
      <c r="L141" s="32"/>
      <c r="M141" s="32"/>
    </row>
    <row r="142" spans="9:13" ht="15.75">
      <c r="I142" s="32"/>
      <c r="J142" s="32"/>
      <c r="K142" s="32"/>
      <c r="L142" s="32"/>
      <c r="M142" s="32"/>
    </row>
    <row r="143" spans="9:13" ht="15.75">
      <c r="I143" s="32"/>
      <c r="J143" s="32"/>
      <c r="K143" s="32"/>
      <c r="L143" s="32"/>
      <c r="M143" s="32"/>
    </row>
    <row r="144" spans="9:13" ht="15.75">
      <c r="I144" s="32"/>
      <c r="J144" s="32"/>
      <c r="K144" s="32"/>
      <c r="L144" s="32"/>
      <c r="M144" s="32"/>
    </row>
    <row r="145" spans="9:13" ht="15.75">
      <c r="I145" s="32"/>
      <c r="J145" s="32"/>
      <c r="K145" s="32"/>
      <c r="L145" s="32"/>
      <c r="M145" s="32"/>
    </row>
    <row r="146" spans="9:13" ht="15.75">
      <c r="I146" s="32"/>
      <c r="J146" s="32"/>
      <c r="K146" s="32"/>
      <c r="L146" s="32"/>
      <c r="M146" s="32"/>
    </row>
    <row r="147" spans="9:13" ht="15.75">
      <c r="I147" s="32"/>
      <c r="J147" s="32"/>
      <c r="K147" s="32"/>
      <c r="L147" s="32"/>
      <c r="M147" s="32"/>
    </row>
    <row r="148" spans="9:13" ht="15.75">
      <c r="I148" s="32"/>
      <c r="J148" s="32"/>
      <c r="K148" s="32"/>
      <c r="L148" s="32"/>
      <c r="M148" s="32"/>
    </row>
    <row r="149" spans="9:13" ht="15.75">
      <c r="I149" s="32"/>
      <c r="J149" s="32"/>
      <c r="K149" s="32"/>
      <c r="L149" s="32"/>
      <c r="M149" s="32"/>
    </row>
    <row r="150" spans="9:13" ht="15.75">
      <c r="I150" s="32"/>
      <c r="J150" s="32"/>
      <c r="K150" s="32"/>
      <c r="L150" s="32"/>
      <c r="M150" s="32"/>
    </row>
    <row r="151" spans="9:13" ht="15.75">
      <c r="I151" s="32"/>
      <c r="J151" s="32"/>
      <c r="K151" s="32"/>
      <c r="L151" s="32"/>
      <c r="M151" s="32"/>
    </row>
    <row r="152" spans="9:13" ht="15.75">
      <c r="I152" s="32"/>
      <c r="J152" s="32"/>
      <c r="K152" s="32"/>
      <c r="L152" s="32"/>
      <c r="M152" s="32"/>
    </row>
    <row r="153" spans="9:13" ht="15.75">
      <c r="I153" s="32"/>
      <c r="J153" s="32"/>
      <c r="K153" s="32"/>
      <c r="L153" s="32"/>
      <c r="M153" s="32"/>
    </row>
    <row r="154" spans="9:13" ht="15.75">
      <c r="I154" s="32"/>
      <c r="J154" s="32"/>
      <c r="K154" s="32"/>
      <c r="L154" s="32"/>
      <c r="M154" s="32"/>
    </row>
    <row r="155" spans="9:13" ht="15.75">
      <c r="I155" s="32"/>
      <c r="J155" s="32"/>
      <c r="K155" s="32"/>
      <c r="L155" s="32"/>
      <c r="M155" s="32"/>
    </row>
    <row r="156" spans="9:13" ht="15.75">
      <c r="I156" s="32"/>
      <c r="J156" s="32"/>
      <c r="K156" s="32"/>
      <c r="L156" s="32"/>
      <c r="M156" s="32"/>
    </row>
    <row r="157" spans="9:13" ht="15.75">
      <c r="I157" s="32"/>
      <c r="J157" s="32"/>
      <c r="K157" s="32"/>
      <c r="L157" s="32"/>
      <c r="M157" s="32"/>
    </row>
    <row r="158" spans="9:13" ht="15.75">
      <c r="I158" s="32"/>
      <c r="J158" s="32"/>
      <c r="K158" s="32"/>
      <c r="L158" s="32"/>
      <c r="M158" s="32"/>
    </row>
    <row r="159" spans="9:13" ht="15.75">
      <c r="I159" s="32"/>
      <c r="J159" s="32"/>
      <c r="K159" s="32"/>
      <c r="L159" s="32"/>
      <c r="M159" s="32"/>
    </row>
    <row r="160" spans="9:13" ht="15.75">
      <c r="I160" s="32"/>
      <c r="J160" s="32"/>
      <c r="K160" s="32"/>
      <c r="L160" s="32"/>
      <c r="M160" s="32"/>
    </row>
    <row r="161" spans="9:13" ht="15.75">
      <c r="I161" s="32"/>
      <c r="J161" s="32"/>
      <c r="K161" s="32"/>
      <c r="L161" s="32"/>
      <c r="M161" s="32"/>
    </row>
    <row r="162" spans="9:13" ht="15.75">
      <c r="I162" s="32"/>
      <c r="J162" s="32"/>
      <c r="K162" s="32"/>
      <c r="L162" s="32"/>
      <c r="M162" s="32"/>
    </row>
    <row r="163" spans="9:13" ht="15.75">
      <c r="I163" s="32"/>
      <c r="J163" s="32"/>
      <c r="K163" s="32"/>
      <c r="L163" s="32"/>
      <c r="M163" s="32"/>
    </row>
    <row r="164" spans="9:13" ht="15.75">
      <c r="I164" s="32"/>
      <c r="J164" s="32"/>
      <c r="K164" s="32"/>
      <c r="L164" s="32"/>
      <c r="M164" s="32"/>
    </row>
    <row r="165" spans="9:13" ht="15.75">
      <c r="I165" s="32"/>
      <c r="J165" s="32"/>
      <c r="K165" s="32"/>
      <c r="L165" s="32"/>
      <c r="M165" s="32"/>
    </row>
    <row r="166" spans="9:13" ht="15.75">
      <c r="I166" s="32"/>
      <c r="J166" s="32"/>
      <c r="K166" s="32"/>
      <c r="L166" s="32"/>
      <c r="M166" s="32"/>
    </row>
    <row r="167" spans="9:13" ht="15.75">
      <c r="I167" s="32"/>
      <c r="J167" s="32"/>
      <c r="K167" s="32"/>
      <c r="L167" s="32"/>
      <c r="M167" s="32"/>
    </row>
    <row r="168" spans="9:13" ht="15.75">
      <c r="I168" s="32"/>
      <c r="J168" s="32"/>
      <c r="K168" s="32"/>
      <c r="L168" s="32"/>
      <c r="M168" s="32"/>
    </row>
    <row r="169" spans="9:13" ht="15.75">
      <c r="I169" s="32"/>
      <c r="J169" s="32"/>
      <c r="K169" s="32"/>
      <c r="L169" s="32"/>
      <c r="M169" s="32"/>
    </row>
    <row r="170" spans="9:13" ht="15.75">
      <c r="I170" s="32"/>
      <c r="J170" s="32"/>
      <c r="K170" s="32"/>
      <c r="L170" s="32"/>
      <c r="M170" s="32"/>
    </row>
    <row r="171" spans="9:13" ht="15.75">
      <c r="I171" s="32"/>
      <c r="J171" s="32"/>
      <c r="K171" s="32"/>
      <c r="L171" s="32"/>
      <c r="M171" s="32"/>
    </row>
    <row r="172" spans="9:13" ht="15.75">
      <c r="I172" s="32"/>
      <c r="J172" s="32"/>
      <c r="K172" s="32"/>
      <c r="L172" s="32"/>
      <c r="M172" s="32"/>
    </row>
    <row r="173" spans="9:13" ht="15.75">
      <c r="I173" s="32"/>
      <c r="J173" s="32"/>
      <c r="K173" s="32"/>
      <c r="L173" s="32"/>
      <c r="M173" s="32"/>
    </row>
    <row r="174" spans="9:13" ht="15.75">
      <c r="I174" s="32"/>
      <c r="J174" s="32"/>
      <c r="K174" s="32"/>
      <c r="L174" s="32"/>
      <c r="M174" s="32"/>
    </row>
    <row r="175" spans="9:13" ht="15.75">
      <c r="I175" s="32"/>
      <c r="J175" s="32"/>
      <c r="K175" s="32"/>
      <c r="L175" s="32"/>
      <c r="M175" s="32"/>
    </row>
    <row r="176" spans="9:13" ht="15.75">
      <c r="I176" s="32"/>
      <c r="J176" s="32"/>
      <c r="K176" s="32"/>
      <c r="L176" s="32"/>
      <c r="M176" s="32"/>
    </row>
    <row r="177" spans="9:13" ht="15.75">
      <c r="I177" s="32"/>
      <c r="J177" s="32"/>
      <c r="K177" s="32"/>
      <c r="L177" s="32"/>
      <c r="M177" s="32"/>
    </row>
    <row r="178" spans="9:13" ht="15.75">
      <c r="I178" s="32"/>
      <c r="J178" s="32"/>
      <c r="K178" s="32"/>
      <c r="L178" s="32"/>
      <c r="M178" s="32"/>
    </row>
    <row r="179" spans="9:13" ht="15.75">
      <c r="I179" s="32"/>
      <c r="J179" s="32"/>
      <c r="K179" s="32"/>
      <c r="L179" s="32"/>
      <c r="M179" s="32"/>
    </row>
    <row r="180" spans="9:13" ht="15.75">
      <c r="I180" s="32"/>
      <c r="J180" s="32"/>
      <c r="K180" s="32"/>
      <c r="L180" s="32"/>
      <c r="M180" s="32"/>
    </row>
    <row r="181" spans="9:13" ht="15.75">
      <c r="I181" s="32"/>
      <c r="J181" s="32"/>
      <c r="K181" s="32"/>
      <c r="L181" s="32"/>
      <c r="M181" s="32"/>
    </row>
    <row r="182" spans="9:13" ht="15.75">
      <c r="I182" s="32"/>
      <c r="J182" s="32"/>
      <c r="K182" s="32"/>
      <c r="L182" s="32"/>
      <c r="M182" s="32"/>
    </row>
    <row r="183" spans="9:13" ht="15.75">
      <c r="I183" s="32"/>
      <c r="J183" s="32"/>
      <c r="K183" s="32"/>
      <c r="L183" s="32"/>
      <c r="M183" s="32"/>
    </row>
    <row r="184" spans="9:13" ht="15.75">
      <c r="I184" s="32"/>
      <c r="J184" s="32"/>
      <c r="K184" s="32"/>
      <c r="L184" s="32"/>
      <c r="M184" s="32"/>
    </row>
    <row r="185" spans="9:13" ht="15.75">
      <c r="I185" s="32"/>
      <c r="J185" s="32"/>
      <c r="K185" s="32"/>
      <c r="L185" s="32"/>
      <c r="M185" s="32"/>
    </row>
    <row r="186" spans="9:13" ht="15.75">
      <c r="I186" s="32"/>
      <c r="J186" s="32"/>
      <c r="K186" s="32"/>
      <c r="L186" s="32"/>
      <c r="M186" s="32"/>
    </row>
    <row r="187" spans="9:13" ht="15.75">
      <c r="I187" s="32"/>
      <c r="J187" s="32"/>
      <c r="K187" s="32"/>
      <c r="L187" s="32"/>
      <c r="M187" s="32"/>
    </row>
    <row r="188" spans="9:13" ht="15.75">
      <c r="I188" s="32"/>
      <c r="J188" s="32"/>
      <c r="K188" s="32"/>
      <c r="L188" s="32"/>
      <c r="M188" s="32"/>
    </row>
    <row r="189" spans="9:13" ht="15.75">
      <c r="I189" s="32"/>
      <c r="J189" s="32"/>
      <c r="K189" s="32"/>
      <c r="L189" s="32"/>
      <c r="M189" s="32"/>
    </row>
    <row r="190" spans="9:13" ht="15.75">
      <c r="I190" s="32"/>
      <c r="J190" s="32"/>
      <c r="K190" s="32"/>
      <c r="L190" s="32"/>
      <c r="M190" s="32"/>
    </row>
    <row r="191" spans="9:13" ht="15.75">
      <c r="I191" s="32"/>
      <c r="J191" s="32"/>
      <c r="K191" s="32"/>
      <c r="L191" s="32"/>
      <c r="M191" s="32"/>
    </row>
    <row r="192" spans="9:13" ht="15.75">
      <c r="I192" s="32"/>
      <c r="J192" s="32"/>
      <c r="K192" s="32"/>
      <c r="L192" s="32"/>
      <c r="M192" s="32"/>
    </row>
    <row r="193" spans="9:13" ht="15.75">
      <c r="I193" s="32"/>
      <c r="J193" s="32"/>
      <c r="K193" s="32"/>
      <c r="L193" s="32"/>
      <c r="M193" s="32"/>
    </row>
    <row r="194" spans="9:13" ht="15.75">
      <c r="I194" s="32"/>
      <c r="J194" s="32"/>
      <c r="K194" s="32"/>
      <c r="L194" s="32"/>
      <c r="M194" s="32"/>
    </row>
    <row r="195" spans="9:13" ht="15.75">
      <c r="I195" s="32"/>
      <c r="J195" s="32"/>
      <c r="K195" s="32"/>
      <c r="L195" s="32"/>
      <c r="M195" s="32"/>
    </row>
    <row r="196" spans="9:13" ht="15.75">
      <c r="I196" s="32"/>
      <c r="J196" s="32"/>
      <c r="K196" s="32"/>
      <c r="L196" s="32"/>
      <c r="M196" s="32"/>
    </row>
    <row r="197" spans="9:13" ht="15.75">
      <c r="I197" s="32"/>
      <c r="J197" s="32"/>
      <c r="K197" s="32"/>
      <c r="L197" s="32"/>
      <c r="M197" s="32"/>
    </row>
    <row r="198" spans="9:13" ht="15.75">
      <c r="I198" s="32"/>
      <c r="J198" s="32"/>
      <c r="K198" s="32"/>
      <c r="L198" s="32"/>
      <c r="M198" s="32"/>
    </row>
    <row r="199" spans="9:13" ht="15.75">
      <c r="I199" s="32"/>
      <c r="J199" s="32"/>
      <c r="K199" s="32"/>
      <c r="L199" s="32"/>
      <c r="M199" s="32"/>
    </row>
    <row r="200" spans="9:13" ht="15.75">
      <c r="I200" s="32"/>
      <c r="J200" s="32"/>
      <c r="K200" s="32"/>
      <c r="L200" s="32"/>
      <c r="M200" s="32"/>
    </row>
    <row r="201" spans="9:13" ht="15.75">
      <c r="I201" s="32"/>
      <c r="J201" s="32"/>
      <c r="K201" s="32"/>
      <c r="L201" s="32"/>
      <c r="M201" s="32"/>
    </row>
    <row r="202" spans="9:13" ht="15.75">
      <c r="I202" s="32"/>
      <c r="J202" s="32"/>
      <c r="K202" s="32"/>
      <c r="L202" s="32"/>
      <c r="M202" s="32"/>
    </row>
    <row r="203" spans="9:13" ht="15.75">
      <c r="I203" s="32"/>
      <c r="J203" s="32"/>
      <c r="K203" s="32"/>
      <c r="L203" s="32"/>
      <c r="M203" s="32"/>
    </row>
    <row r="204" spans="9:13" ht="15.75">
      <c r="I204" s="32"/>
      <c r="J204" s="32"/>
      <c r="K204" s="32"/>
      <c r="L204" s="32"/>
      <c r="M204" s="32"/>
    </row>
    <row r="205" spans="9:13" ht="15.75">
      <c r="I205" s="32"/>
      <c r="J205" s="32"/>
      <c r="K205" s="32"/>
      <c r="L205" s="32"/>
      <c r="M205" s="32"/>
    </row>
    <row r="206" spans="9:13" ht="15.75">
      <c r="I206" s="32"/>
      <c r="J206" s="32"/>
      <c r="K206" s="32"/>
      <c r="L206" s="32"/>
      <c r="M206" s="32"/>
    </row>
    <row r="207" spans="9:13" ht="15.75">
      <c r="I207" s="32"/>
      <c r="J207" s="32"/>
      <c r="K207" s="32"/>
      <c r="L207" s="32"/>
      <c r="M207" s="32"/>
    </row>
    <row r="208" spans="9:13" ht="15.75">
      <c r="I208" s="32"/>
      <c r="J208" s="32"/>
      <c r="K208" s="32"/>
      <c r="L208" s="32"/>
      <c r="M208" s="32"/>
    </row>
    <row r="209" spans="9:13" ht="15.75">
      <c r="I209" s="32"/>
      <c r="J209" s="32"/>
      <c r="K209" s="32"/>
      <c r="L209" s="32"/>
      <c r="M209" s="32"/>
    </row>
    <row r="210" spans="9:13" ht="15.75">
      <c r="I210" s="32"/>
      <c r="J210" s="32"/>
      <c r="K210" s="32"/>
      <c r="L210" s="32"/>
      <c r="M210" s="32"/>
    </row>
    <row r="211" spans="9:13" ht="15.75">
      <c r="I211" s="32"/>
      <c r="J211" s="32"/>
      <c r="K211" s="32"/>
      <c r="L211" s="32"/>
      <c r="M211" s="32"/>
    </row>
    <row r="212" spans="9:13" ht="15.75">
      <c r="I212" s="32"/>
      <c r="J212" s="32"/>
      <c r="K212" s="32"/>
      <c r="L212" s="32"/>
      <c r="M212" s="32"/>
    </row>
    <row r="213" spans="9:13" ht="15.75">
      <c r="I213" s="32"/>
      <c r="J213" s="32"/>
      <c r="K213" s="32"/>
      <c r="L213" s="32"/>
      <c r="M213" s="32"/>
    </row>
    <row r="214" spans="9:13" ht="15.75">
      <c r="I214" s="32"/>
      <c r="J214" s="32"/>
      <c r="K214" s="32"/>
      <c r="L214" s="32"/>
      <c r="M214" s="32"/>
    </row>
    <row r="215" spans="9:13" ht="15.75">
      <c r="I215" s="32"/>
      <c r="J215" s="32"/>
      <c r="K215" s="32"/>
      <c r="L215" s="32"/>
      <c r="M215" s="32"/>
    </row>
    <row r="216" spans="9:13" ht="15.75">
      <c r="I216" s="32"/>
      <c r="J216" s="32"/>
      <c r="K216" s="32"/>
      <c r="L216" s="32"/>
      <c r="M216" s="32"/>
    </row>
    <row r="217" spans="9:13" ht="15.75">
      <c r="I217" s="32"/>
      <c r="J217" s="32"/>
      <c r="K217" s="32"/>
      <c r="L217" s="32"/>
      <c r="M217" s="32"/>
    </row>
    <row r="218" spans="9:13" ht="15.75">
      <c r="I218" s="32"/>
      <c r="J218" s="32"/>
      <c r="K218" s="32"/>
      <c r="L218" s="32"/>
      <c r="M218" s="32"/>
    </row>
    <row r="219" spans="9:13" ht="15.75">
      <c r="I219" s="32"/>
      <c r="J219" s="32"/>
      <c r="K219" s="32"/>
      <c r="L219" s="32"/>
      <c r="M219" s="32"/>
    </row>
    <row r="220" spans="9:13" ht="15.75">
      <c r="I220" s="32"/>
      <c r="J220" s="32"/>
      <c r="K220" s="32"/>
      <c r="L220" s="32"/>
      <c r="M220" s="32"/>
    </row>
    <row r="221" spans="9:13" ht="15.75">
      <c r="I221" s="32"/>
      <c r="J221" s="32"/>
      <c r="K221" s="32"/>
      <c r="L221" s="32"/>
      <c r="M221" s="32"/>
    </row>
    <row r="222" spans="9:13" ht="15.75">
      <c r="I222" s="32"/>
      <c r="J222" s="32"/>
      <c r="K222" s="32"/>
      <c r="L222" s="32"/>
      <c r="M222" s="32"/>
    </row>
    <row r="223" spans="9:13" ht="15.75">
      <c r="I223" s="32"/>
      <c r="J223" s="32"/>
      <c r="K223" s="32"/>
      <c r="L223" s="32"/>
      <c r="M223" s="32"/>
    </row>
    <row r="224" spans="9:13" ht="15.75">
      <c r="I224" s="32"/>
      <c r="J224" s="32"/>
      <c r="K224" s="32"/>
      <c r="L224" s="32"/>
      <c r="M224" s="32"/>
    </row>
    <row r="225" spans="9:13" ht="15.75">
      <c r="I225" s="32"/>
      <c r="J225" s="32"/>
      <c r="K225" s="32"/>
      <c r="L225" s="32"/>
      <c r="M225" s="32"/>
    </row>
    <row r="226" spans="9:13" ht="15.75">
      <c r="I226" s="32"/>
      <c r="J226" s="32"/>
      <c r="K226" s="32"/>
      <c r="L226" s="32"/>
      <c r="M226" s="32"/>
    </row>
    <row r="227" spans="9:13" ht="15.75">
      <c r="I227" s="32"/>
      <c r="J227" s="32"/>
      <c r="K227" s="32"/>
      <c r="L227" s="32"/>
      <c r="M227" s="32"/>
    </row>
    <row r="228" spans="9:13" ht="15.75">
      <c r="I228" s="32"/>
      <c r="J228" s="32"/>
      <c r="K228" s="32"/>
      <c r="L228" s="32"/>
      <c r="M228" s="32"/>
    </row>
    <row r="229" spans="9:13" ht="15.75">
      <c r="I229" s="32"/>
      <c r="J229" s="32"/>
      <c r="K229" s="32"/>
      <c r="L229" s="32"/>
      <c r="M229" s="32"/>
    </row>
    <row r="230" spans="9:13" ht="15.75">
      <c r="I230" s="32"/>
      <c r="J230" s="32"/>
      <c r="K230" s="32"/>
      <c r="L230" s="32"/>
      <c r="M230" s="32"/>
    </row>
    <row r="231" spans="9:13" ht="15.75">
      <c r="I231" s="32"/>
      <c r="J231" s="32"/>
      <c r="K231" s="32"/>
      <c r="L231" s="32"/>
      <c r="M231" s="32"/>
    </row>
    <row r="232" spans="9:13" ht="15.75">
      <c r="I232" s="32"/>
      <c r="J232" s="32"/>
      <c r="K232" s="32"/>
      <c r="L232" s="32"/>
      <c r="M232" s="32"/>
    </row>
    <row r="233" spans="9:13" ht="15.75">
      <c r="I233" s="32"/>
      <c r="J233" s="32"/>
      <c r="K233" s="32"/>
      <c r="L233" s="32"/>
      <c r="M233" s="32"/>
    </row>
    <row r="234" spans="9:13" ht="15.75">
      <c r="I234" s="32"/>
      <c r="J234" s="32"/>
      <c r="K234" s="32"/>
      <c r="L234" s="32"/>
      <c r="M234" s="32"/>
    </row>
    <row r="235" spans="9:13" ht="15.75">
      <c r="I235" s="32"/>
      <c r="J235" s="32"/>
      <c r="K235" s="32"/>
      <c r="L235" s="32"/>
      <c r="M235" s="32"/>
    </row>
    <row r="236" spans="9:13" ht="15.75">
      <c r="I236" s="32"/>
      <c r="J236" s="32"/>
      <c r="K236" s="32"/>
      <c r="L236" s="32"/>
      <c r="M236" s="32"/>
    </row>
    <row r="237" spans="9:13" ht="15.75">
      <c r="I237" s="32"/>
      <c r="J237" s="32"/>
      <c r="K237" s="32"/>
      <c r="L237" s="32"/>
      <c r="M237" s="32"/>
    </row>
    <row r="238" spans="9:13" ht="15.75">
      <c r="I238" s="32"/>
      <c r="J238" s="32"/>
      <c r="K238" s="32"/>
      <c r="L238" s="32"/>
      <c r="M238" s="32"/>
    </row>
    <row r="239" spans="9:13" ht="15.75">
      <c r="I239" s="32"/>
      <c r="J239" s="32"/>
      <c r="K239" s="32"/>
      <c r="L239" s="32"/>
      <c r="M239" s="32"/>
    </row>
    <row r="240" spans="9:13" ht="15.75">
      <c r="I240" s="32"/>
      <c r="J240" s="32"/>
      <c r="K240" s="32"/>
      <c r="L240" s="32"/>
      <c r="M240" s="32"/>
    </row>
    <row r="241" spans="9:13" ht="15.75">
      <c r="I241" s="32"/>
      <c r="J241" s="32"/>
      <c r="K241" s="32"/>
      <c r="L241" s="32"/>
      <c r="M241" s="32"/>
    </row>
    <row r="242" spans="9:13" ht="15.75">
      <c r="I242" s="32"/>
      <c r="J242" s="32"/>
      <c r="K242" s="32"/>
      <c r="L242" s="32"/>
      <c r="M242" s="32"/>
    </row>
    <row r="243" spans="9:13" ht="15.75">
      <c r="I243" s="32"/>
      <c r="J243" s="32"/>
      <c r="K243" s="32"/>
      <c r="L243" s="32"/>
      <c r="M243" s="32"/>
    </row>
    <row r="244" spans="9:13" ht="15.75">
      <c r="I244" s="32"/>
      <c r="J244" s="32"/>
      <c r="K244" s="32"/>
      <c r="L244" s="32"/>
      <c r="M244" s="32"/>
    </row>
    <row r="245" spans="9:13" ht="15.75">
      <c r="I245" s="32"/>
      <c r="J245" s="32"/>
      <c r="K245" s="32"/>
      <c r="L245" s="32"/>
      <c r="M245" s="32"/>
    </row>
    <row r="246" spans="9:13" ht="15.75">
      <c r="I246" s="32"/>
      <c r="J246" s="32"/>
      <c r="K246" s="32"/>
      <c r="L246" s="32"/>
      <c r="M246" s="32"/>
    </row>
    <row r="247" spans="9:13" ht="15.75">
      <c r="I247" s="32"/>
      <c r="J247" s="32"/>
      <c r="K247" s="32"/>
      <c r="L247" s="32"/>
      <c r="M247" s="32"/>
    </row>
    <row r="248" spans="9:13" ht="15.75">
      <c r="I248" s="32"/>
      <c r="J248" s="32"/>
      <c r="K248" s="32"/>
      <c r="L248" s="32"/>
      <c r="M248" s="32"/>
    </row>
    <row r="249" spans="9:13" ht="15.75">
      <c r="I249" s="32"/>
      <c r="J249" s="32"/>
      <c r="K249" s="32"/>
      <c r="L249" s="32"/>
      <c r="M249" s="32"/>
    </row>
    <row r="250" spans="9:13" ht="15.75">
      <c r="I250" s="32"/>
      <c r="J250" s="32"/>
      <c r="K250" s="32"/>
      <c r="L250" s="32"/>
      <c r="M250" s="32"/>
    </row>
    <row r="251" spans="9:13" ht="15.75">
      <c r="I251" s="32"/>
      <c r="J251" s="32"/>
      <c r="K251" s="32"/>
      <c r="L251" s="32"/>
      <c r="M251" s="32"/>
    </row>
    <row r="252" spans="9:13" ht="15.75">
      <c r="I252" s="32"/>
      <c r="J252" s="32"/>
      <c r="K252" s="32"/>
      <c r="L252" s="32"/>
      <c r="M252" s="32"/>
    </row>
    <row r="253" spans="9:13" ht="15.75">
      <c r="I253" s="32"/>
      <c r="J253" s="32"/>
      <c r="K253" s="32"/>
      <c r="L253" s="32"/>
      <c r="M253" s="32"/>
    </row>
    <row r="254" spans="9:13" ht="15.75">
      <c r="I254" s="32"/>
      <c r="J254" s="32"/>
      <c r="K254" s="32"/>
      <c r="L254" s="32"/>
      <c r="M254" s="32"/>
    </row>
    <row r="255" spans="9:13" ht="15.75">
      <c r="I255" s="32"/>
      <c r="J255" s="32"/>
      <c r="K255" s="32"/>
      <c r="L255" s="32"/>
      <c r="M255" s="32"/>
    </row>
    <row r="256" spans="9:13" ht="15.75">
      <c r="I256" s="32"/>
      <c r="J256" s="32"/>
      <c r="K256" s="32"/>
      <c r="L256" s="32"/>
      <c r="M256" s="32"/>
    </row>
    <row r="257" spans="9:13" ht="15.75">
      <c r="I257" s="32"/>
      <c r="J257" s="32"/>
      <c r="K257" s="32"/>
      <c r="L257" s="32"/>
      <c r="M257" s="32"/>
    </row>
    <row r="258" spans="9:13" ht="15.75">
      <c r="I258" s="32"/>
      <c r="J258" s="32"/>
      <c r="K258" s="32"/>
      <c r="L258" s="32"/>
      <c r="M258" s="32"/>
    </row>
    <row r="259" spans="9:13" ht="15.75">
      <c r="I259" s="32"/>
      <c r="J259" s="32"/>
      <c r="K259" s="32"/>
      <c r="L259" s="32"/>
      <c r="M259" s="32"/>
    </row>
    <row r="260" spans="9:13" ht="15.75">
      <c r="I260" s="32"/>
      <c r="J260" s="32"/>
      <c r="K260" s="32"/>
      <c r="L260" s="32"/>
      <c r="M260" s="32"/>
    </row>
    <row r="261" spans="9:13" ht="15.75">
      <c r="I261" s="32"/>
      <c r="J261" s="32"/>
      <c r="K261" s="32"/>
      <c r="L261" s="32"/>
      <c r="M261" s="32"/>
    </row>
    <row r="262" spans="9:13" ht="15.75">
      <c r="I262" s="32"/>
      <c r="J262" s="32"/>
      <c r="K262" s="32"/>
      <c r="L262" s="32"/>
      <c r="M262" s="32"/>
    </row>
    <row r="263" spans="9:13" ht="15.75">
      <c r="I263" s="32"/>
      <c r="J263" s="32"/>
      <c r="K263" s="32"/>
      <c r="L263" s="32"/>
      <c r="M263" s="32"/>
    </row>
    <row r="264" spans="9:13" ht="15.75">
      <c r="I264" s="32"/>
      <c r="J264" s="32"/>
      <c r="K264" s="32"/>
      <c r="L264" s="32"/>
      <c r="M264" s="32"/>
    </row>
    <row r="265" spans="9:13" ht="15.75">
      <c r="I265" s="32"/>
      <c r="J265" s="32"/>
      <c r="K265" s="32"/>
      <c r="L265" s="32"/>
      <c r="M265" s="32"/>
    </row>
    <row r="266" spans="9:13" ht="15.75">
      <c r="I266" s="32"/>
      <c r="J266" s="32"/>
      <c r="K266" s="32"/>
      <c r="L266" s="32"/>
      <c r="M266" s="32"/>
    </row>
    <row r="267" spans="9:13" ht="15.75">
      <c r="I267" s="32"/>
      <c r="J267" s="32"/>
      <c r="K267" s="32"/>
      <c r="L267" s="32"/>
      <c r="M267" s="32"/>
    </row>
    <row r="268" spans="9:13" ht="15.75">
      <c r="I268" s="32"/>
      <c r="J268" s="32"/>
      <c r="K268" s="32"/>
      <c r="L268" s="32"/>
      <c r="M268" s="32"/>
    </row>
    <row r="269" spans="9:13" ht="15.75">
      <c r="I269" s="32"/>
      <c r="J269" s="32"/>
      <c r="K269" s="32"/>
      <c r="L269" s="32"/>
      <c r="M269" s="32"/>
    </row>
    <row r="270" spans="9:13" ht="15.75">
      <c r="I270" s="32"/>
      <c r="J270" s="32"/>
      <c r="K270" s="32"/>
      <c r="L270" s="32"/>
      <c r="M270" s="32"/>
    </row>
    <row r="271" spans="9:13" ht="15.75">
      <c r="I271" s="32"/>
      <c r="J271" s="32"/>
      <c r="K271" s="32"/>
      <c r="L271" s="32"/>
      <c r="M271" s="32"/>
    </row>
    <row r="272" spans="9:13" ht="15.75">
      <c r="I272" s="32"/>
      <c r="J272" s="32"/>
      <c r="K272" s="32"/>
      <c r="L272" s="32"/>
      <c r="M272" s="32"/>
    </row>
    <row r="273" spans="9:13" ht="15.75">
      <c r="I273" s="32"/>
      <c r="J273" s="32"/>
      <c r="K273" s="32"/>
      <c r="L273" s="32"/>
      <c r="M273" s="32"/>
    </row>
    <row r="274" spans="9:13" ht="15.75">
      <c r="I274" s="32"/>
      <c r="J274" s="32"/>
      <c r="K274" s="32"/>
      <c r="L274" s="32"/>
      <c r="M274" s="32"/>
    </row>
    <row r="275" spans="9:13" ht="15.75">
      <c r="I275" s="32"/>
      <c r="J275" s="32"/>
      <c r="K275" s="32"/>
      <c r="L275" s="32"/>
      <c r="M275" s="32"/>
    </row>
    <row r="276" spans="9:13" ht="15.75">
      <c r="I276" s="32"/>
      <c r="J276" s="32"/>
      <c r="K276" s="32"/>
      <c r="L276" s="32"/>
      <c r="M276" s="32"/>
    </row>
    <row r="277" spans="9:13" ht="15.75">
      <c r="I277" s="32"/>
      <c r="J277" s="32"/>
      <c r="K277" s="32"/>
      <c r="L277" s="32"/>
      <c r="M277" s="32"/>
    </row>
    <row r="278" spans="9:13" ht="15.75">
      <c r="I278" s="32"/>
      <c r="J278" s="32"/>
      <c r="K278" s="32"/>
      <c r="L278" s="32"/>
      <c r="M278" s="32"/>
    </row>
    <row r="279" spans="9:13" ht="15.75">
      <c r="I279" s="32"/>
      <c r="J279" s="32"/>
      <c r="K279" s="32"/>
      <c r="L279" s="32"/>
      <c r="M279" s="32"/>
    </row>
    <row r="280" spans="9:13" ht="15.75">
      <c r="I280" s="32"/>
      <c r="J280" s="32"/>
      <c r="K280" s="32"/>
      <c r="L280" s="32"/>
      <c r="M280" s="32"/>
    </row>
    <row r="281" spans="9:13" ht="15.75">
      <c r="I281" s="32"/>
      <c r="J281" s="32"/>
      <c r="K281" s="32"/>
      <c r="L281" s="32"/>
      <c r="M281" s="32"/>
    </row>
    <row r="282" spans="9:13" ht="15.75">
      <c r="I282" s="32"/>
      <c r="J282" s="32"/>
      <c r="K282" s="32"/>
      <c r="L282" s="32"/>
      <c r="M282" s="32"/>
    </row>
    <row r="283" spans="9:13" ht="15.75">
      <c r="I283" s="32"/>
      <c r="J283" s="32"/>
      <c r="K283" s="32"/>
      <c r="L283" s="32"/>
      <c r="M283" s="32"/>
    </row>
    <row r="284" spans="9:13" ht="15.75">
      <c r="I284" s="32"/>
      <c r="J284" s="32"/>
      <c r="K284" s="32"/>
      <c r="L284" s="32"/>
      <c r="M284" s="32"/>
    </row>
    <row r="285" spans="9:13" ht="15.75">
      <c r="I285" s="32"/>
      <c r="J285" s="32"/>
      <c r="K285" s="32"/>
      <c r="L285" s="32"/>
      <c r="M285" s="32"/>
    </row>
    <row r="286" spans="9:13" ht="15.75">
      <c r="I286" s="32"/>
      <c r="J286" s="32"/>
      <c r="K286" s="32"/>
      <c r="L286" s="32"/>
      <c r="M286" s="32"/>
    </row>
    <row r="287" spans="9:13" ht="15.75">
      <c r="I287" s="32"/>
      <c r="J287" s="32"/>
      <c r="K287" s="32"/>
      <c r="L287" s="32"/>
      <c r="M287" s="32"/>
    </row>
    <row r="288" spans="9:13" ht="15.75">
      <c r="I288" s="32"/>
      <c r="J288" s="32"/>
      <c r="K288" s="32"/>
      <c r="L288" s="32"/>
      <c r="M288" s="32"/>
    </row>
    <row r="289" spans="9:13" ht="15.75">
      <c r="I289" s="32"/>
      <c r="J289" s="32"/>
      <c r="K289" s="32"/>
      <c r="L289" s="32"/>
      <c r="M289" s="32"/>
    </row>
    <row r="290" spans="9:13" ht="15.75">
      <c r="I290" s="32"/>
      <c r="J290" s="32"/>
      <c r="K290" s="32"/>
      <c r="L290" s="32"/>
      <c r="M290" s="32"/>
    </row>
    <row r="291" spans="9:13" ht="15.75">
      <c r="I291" s="32"/>
      <c r="J291" s="32"/>
      <c r="K291" s="32"/>
      <c r="L291" s="32"/>
      <c r="M291" s="32"/>
    </row>
  </sheetData>
  <printOptions/>
  <pageMargins left="0.96" right="0.75" top="0.51" bottom="0.5" header="0.33" footer="0.5"/>
  <pageSetup horizontalDpi="600" verticalDpi="600" orientation="portrait" paperSize="9" scale="63" r:id="rId2"/>
  <headerFooter alignWithMargins="0">
    <oddHeader>&amp;R&amp;"Arial,Bold"Appendix 1E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Razman</cp:lastModifiedBy>
  <cp:lastPrinted>2007-02-21T06:46:24Z</cp:lastPrinted>
  <dcterms:created xsi:type="dcterms:W3CDTF">2003-07-29T03:31:45Z</dcterms:created>
  <dcterms:modified xsi:type="dcterms:W3CDTF">2007-02-27T08:26:18Z</dcterms:modified>
  <cp:category/>
  <cp:version/>
  <cp:contentType/>
  <cp:contentStatus/>
</cp:coreProperties>
</file>