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9705" activeTab="2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<sst xmlns="http://schemas.openxmlformats.org/spreadsheetml/2006/main" count="191" uniqueCount="151">
  <si>
    <t>PENTAMASTER CORPORATION BERHAD (572307-U)</t>
  </si>
  <si>
    <t>RM'000</t>
  </si>
  <si>
    <t>Note</t>
  </si>
  <si>
    <t>Revenue</t>
  </si>
  <si>
    <t>Cost of goods sold</t>
  </si>
  <si>
    <t>Taxation</t>
  </si>
  <si>
    <t>Minority interest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</si>
  <si>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</si>
  <si>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</si>
  <si>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</si>
  <si>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</si>
  <si>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</si>
  <si>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</si>
  <si>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</si>
  <si>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</si>
  <si>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</si>
  <si>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</si>
  <si>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</si>
  <si>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</si>
  <si>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</si>
  <si>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</si>
  <si>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</si>
  <si>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</si>
  <si>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</si>
  <si>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</si>
  <si>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</si>
  <si>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</si>
  <si>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</si>
  <si>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</si>
  <si>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</si>
  <si>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</si>
  <si>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Interest expense</t>
  </si>
  <si>
    <t xml:space="preserve">  Interest income</t>
  </si>
  <si>
    <t>Changes in working capital</t>
  </si>
  <si>
    <t xml:space="preserve">  Inventories</t>
  </si>
  <si>
    <t xml:space="preserve">  Receivables</t>
  </si>
  <si>
    <t xml:space="preserve">  Payables</t>
  </si>
  <si>
    <t>Interest paid</t>
  </si>
  <si>
    <t>Tax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</si>
  <si>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</si>
  <si>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</si>
  <si>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</si>
  <si>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</si>
  <si>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</si>
  <si>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</si>
  <si>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</si>
  <si>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</si>
  <si>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</si>
  <si>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</si>
  <si>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</si>
  <si>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</si>
  <si>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</si>
  <si>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</si>
  <si>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</si>
  <si>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</si>
  <si>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</si>
  <si>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</si>
  <si>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>Minority Interests</t>
  </si>
  <si>
    <t>Dividends</t>
  </si>
  <si>
    <t>Repayment of term loan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</si>
  <si>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</si>
  <si>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</si>
  <si>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</si>
  <si>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</si>
  <si>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</si>
  <si>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</si>
  <si>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</si>
  <si>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</si>
  <si>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</si>
  <si>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</si>
  <si>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</si>
  <si>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>Development expenditure</t>
  </si>
  <si>
    <t>Tax recoverable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</si>
  <si>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</si>
  <si>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</si>
  <si>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</si>
  <si>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</si>
  <si>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</si>
  <si>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</si>
  <si>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</si>
  <si>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</si>
  <si>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Deferred tax liabilities</t>
  </si>
  <si>
    <t>Tax payable</t>
  </si>
  <si>
    <t>Total Liabilities</t>
  </si>
  <si>
    <t>TOTAL EQUITY AND LIABILITIES</t>
  </si>
  <si>
    <t>------------</t>
  </si>
  <si>
    <t>--------------</t>
  </si>
  <si>
    <t>Tax refund</t>
  </si>
  <si>
    <t>Prepaid lease payment</t>
  </si>
  <si>
    <t>Intangible assets</t>
  </si>
  <si>
    <t>As at 1 January 2008</t>
  </si>
  <si>
    <t xml:space="preserve">  Year To Date Ended</t>
  </si>
  <si>
    <t>Deferred income</t>
  </si>
  <si>
    <t xml:space="preserve">  Amortisation of intangible assets</t>
  </si>
  <si>
    <t xml:space="preserve">  Depreciation </t>
  </si>
  <si>
    <t>Cash generated from operations</t>
  </si>
  <si>
    <t>Net cash generated from operating activities</t>
  </si>
  <si>
    <t>Net cash (outflow)/inflow from financing activities</t>
  </si>
  <si>
    <t>Net loss for the financial period</t>
  </si>
  <si>
    <t xml:space="preserve">  Inventory written off</t>
  </si>
  <si>
    <t xml:space="preserve">   - Sale of goods</t>
  </si>
  <si>
    <t>Other income</t>
  </si>
  <si>
    <t>Administrative expenses</t>
  </si>
  <si>
    <t>Distribution costs</t>
  </si>
  <si>
    <t>Other expenses</t>
  </si>
  <si>
    <t>Finance costs</t>
  </si>
  <si>
    <t>Share of results of an associate</t>
  </si>
  <si>
    <t>Equity holders of the Company</t>
  </si>
  <si>
    <t>of the Company (sen) :-</t>
  </si>
  <si>
    <t xml:space="preserve">   - Basic </t>
  </si>
  <si>
    <t xml:space="preserve">   - Diluted </t>
  </si>
  <si>
    <t>Provision for warranty costs</t>
  </si>
  <si>
    <t xml:space="preserve">   - overdrafts</t>
  </si>
  <si>
    <t xml:space="preserve">   - other borrowings</t>
  </si>
  <si>
    <t xml:space="preserve">  Allowance for doubtful debts</t>
  </si>
  <si>
    <t>31.12.2008</t>
  </si>
  <si>
    <t xml:space="preserve">  Amortisation of prepaid lease payments</t>
  </si>
  <si>
    <t xml:space="preserve">  Bad debts written off</t>
  </si>
  <si>
    <t xml:space="preserve">  Inventory written down</t>
  </si>
  <si>
    <t>Purchase of computer software</t>
  </si>
  <si>
    <t>Cash And Cash Equivalents As At 31 December</t>
  </si>
  <si>
    <t>Grant received</t>
  </si>
  <si>
    <t xml:space="preserve">  Deferred income released</t>
  </si>
  <si>
    <t>Net cash outflow from investing activities</t>
  </si>
  <si>
    <t>Audited Financial Statements of the Group for the year ended 31 December 2008.</t>
  </si>
  <si>
    <t>As at 1 January 2009</t>
  </si>
  <si>
    <t>with the Annual Audited Financial Statements of the Group for the year ended 31 December 2008.</t>
  </si>
  <si>
    <t>Investment in an associate</t>
  </si>
  <si>
    <t xml:space="preserve">  Allowance for doubtful debts no longer required</t>
  </si>
  <si>
    <t>Foreign exchange differences on opening balance</t>
  </si>
  <si>
    <t>Loss before taxation</t>
  </si>
  <si>
    <t>Operating loss before working capital changes</t>
  </si>
  <si>
    <t>Net Increase In Cash And Cash Equivalents</t>
  </si>
  <si>
    <t>30.06.2009</t>
  </si>
  <si>
    <t>30.06.2008</t>
  </si>
  <si>
    <t>As at 30 June 2009</t>
  </si>
  <si>
    <t>FOR THE FINANCIAL QUARTER ENDED 30 JUNE 2009</t>
  </si>
  <si>
    <t xml:space="preserve">  Gain on disposal of property, plant and equipment</t>
  </si>
  <si>
    <t xml:space="preserve">  Fixed assets written off</t>
  </si>
  <si>
    <t>6 Months</t>
  </si>
  <si>
    <t xml:space="preserve">  Share of results of associated company</t>
  </si>
  <si>
    <t>As at 30 June 2008</t>
  </si>
  <si>
    <t xml:space="preserve">  Impairment loss for investment</t>
  </si>
  <si>
    <t>CONDENSED CONSOLIDATED INCOME STATEMENTS</t>
  </si>
  <si>
    <t>Gross profit</t>
  </si>
  <si>
    <t>Operating profit/(loss)</t>
  </si>
  <si>
    <t>Profit/(Loss) before taxation</t>
  </si>
  <si>
    <t>Profit/(Loss) for the period</t>
  </si>
  <si>
    <t>Profit/(Loss) attributable to :</t>
  </si>
  <si>
    <t>Earnings/(Loss) per share attributable to equity holders</t>
  </si>
  <si>
    <t>CONDENSED CONSOLIDATED BALANCE SHEETS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</si>
</sst>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 quotePrefix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1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8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A17" sqref="A17"/>
    </sheetView>
  </sheetViews>
  <sheetFormatPr defaultColWidth="9.140625" defaultRowHeight="12.75"/>
  <cols>
    <col min="1" max="4" width="9.140625" style="19" customWidth="1"/>
    <col min="5" max="5" width="11.140625" style="19" customWidth="1"/>
    <col min="6" max="6" width="10.140625" style="19" customWidth="1"/>
    <col min="7" max="8" width="6.140625" style="19" customWidth="1"/>
    <col min="9" max="9" width="11.140625" style="19" customWidth="1"/>
    <col min="10" max="10" width="10.140625" style="19" bestFit="1" customWidth="1"/>
    <col min="11" max="16384" width="9.140625" style="19" customWidth="1"/>
  </cols>
  <sheetData>
    <row r="1" ht="18">
      <c r="A1" s="18" t="s">
        <v>0</v>
      </c>
    </row>
    <row r="2" ht="15.75">
      <c r="A2" s="20" t="s">
        <v>51</v>
      </c>
    </row>
    <row r="3" ht="15.75">
      <c r="A3" s="20" t="s">
        <v>136</v>
      </c>
    </row>
    <row r="5" ht="15">
      <c r="A5" s="21" t="s">
        <v>143</v>
      </c>
    </row>
    <row r="7" spans="5:10" ht="12.75">
      <c r="E7" s="22" t="s">
        <v>50</v>
      </c>
      <c r="F7" s="22"/>
      <c r="G7" s="22"/>
      <c r="H7" s="22"/>
      <c r="I7" s="23" t="s">
        <v>91</v>
      </c>
      <c r="J7" s="22"/>
    </row>
    <row r="8" spans="5:10" ht="12.75">
      <c r="E8" s="24" t="s">
        <v>133</v>
      </c>
      <c r="F8" s="24" t="s">
        <v>134</v>
      </c>
      <c r="G8" s="24"/>
      <c r="H8" s="24"/>
      <c r="I8" s="24" t="s">
        <v>133</v>
      </c>
      <c r="J8" s="24" t="s">
        <v>134</v>
      </c>
    </row>
    <row r="9" spans="4:10" ht="12.75">
      <c r="D9" s="24" t="s">
        <v>2</v>
      </c>
      <c r="E9" s="24" t="s">
        <v>1</v>
      </c>
      <c r="F9" s="24" t="s">
        <v>1</v>
      </c>
      <c r="G9" s="22"/>
      <c r="H9" s="22"/>
      <c r="I9" s="24" t="s">
        <v>1</v>
      </c>
      <c r="J9" s="24" t="s">
        <v>1</v>
      </c>
    </row>
    <row r="10" spans="5:11" ht="12.75">
      <c r="E10" s="25"/>
      <c r="F10" s="25"/>
      <c r="G10" s="25"/>
      <c r="H10" s="25"/>
      <c r="I10" s="25"/>
      <c r="J10" s="25"/>
      <c r="K10" s="25"/>
    </row>
    <row r="11" spans="1:11" ht="12.75">
      <c r="A11" s="19" t="s">
        <v>3</v>
      </c>
      <c r="E11" s="25"/>
      <c r="F11" s="25"/>
      <c r="G11" s="25"/>
      <c r="H11" s="25"/>
      <c r="I11" s="25"/>
      <c r="J11" s="25"/>
      <c r="K11" s="25"/>
    </row>
    <row r="12" spans="1:11" ht="12.75">
      <c r="A12" s="19" t="s">
        <v>100</v>
      </c>
      <c r="E12" s="25">
        <v>18702</v>
      </c>
      <c r="F12" s="25">
        <v>32995</v>
      </c>
      <c r="G12" s="25"/>
      <c r="H12" s="25"/>
      <c r="I12" s="25">
        <f>17633+18702</f>
        <v>36335</v>
      </c>
      <c r="J12" s="25">
        <f>34491+32995</f>
        <v>67486</v>
      </c>
      <c r="K12" s="25"/>
    </row>
    <row r="13" spans="5:11" ht="12.75">
      <c r="E13" s="25"/>
      <c r="F13" s="25"/>
      <c r="G13" s="25"/>
      <c r="H13" s="25"/>
      <c r="I13" s="25"/>
      <c r="J13" s="25"/>
      <c r="K13" s="25"/>
    </row>
    <row r="14" spans="1:11" ht="12.75">
      <c r="A14" s="19" t="s">
        <v>4</v>
      </c>
      <c r="E14" s="25">
        <v>-12441</v>
      </c>
      <c r="F14" s="25">
        <v>-25772</v>
      </c>
      <c r="G14" s="25"/>
      <c r="H14" s="25"/>
      <c r="I14" s="25">
        <v>-32674</v>
      </c>
      <c r="J14" s="25">
        <f>-30521-25772</f>
        <v>-56293</v>
      </c>
      <c r="K14" s="25"/>
    </row>
    <row r="15" spans="5:11" ht="12.75">
      <c r="E15" s="25"/>
      <c r="F15" s="25"/>
      <c r="G15" s="25"/>
      <c r="H15" s="25"/>
      <c r="I15" s="25"/>
      <c r="J15" s="25"/>
      <c r="K15" s="25"/>
    </row>
    <row r="16" spans="1:11" ht="12.75">
      <c r="A16" s="19" t="s">
        <v>144</v>
      </c>
      <c r="E16" s="26">
        <f>+E12+E14</f>
        <v>6261</v>
      </c>
      <c r="F16" s="26">
        <f>+F12+F14</f>
        <v>7223</v>
      </c>
      <c r="G16" s="25"/>
      <c r="H16" s="25"/>
      <c r="I16" s="26">
        <f>+I12+I14</f>
        <v>3661</v>
      </c>
      <c r="J16" s="26">
        <f>+J12+J14</f>
        <v>11193</v>
      </c>
      <c r="K16" s="25"/>
    </row>
    <row r="17" spans="5:11" ht="12.75">
      <c r="E17" s="25"/>
      <c r="F17" s="25"/>
      <c r="G17" s="25"/>
      <c r="H17" s="25"/>
      <c r="I17" s="25"/>
      <c r="J17" s="25"/>
      <c r="K17" s="25"/>
    </row>
    <row r="18" spans="1:11" ht="12.75">
      <c r="A18" s="19" t="s">
        <v>101</v>
      </c>
      <c r="E18" s="25">
        <v>657</v>
      </c>
      <c r="F18" s="25">
        <v>1002</v>
      </c>
      <c r="G18" s="25"/>
      <c r="H18" s="25"/>
      <c r="I18" s="25">
        <f>949+657</f>
        <v>1606</v>
      </c>
      <c r="J18" s="25">
        <f>514+1002</f>
        <v>1516</v>
      </c>
      <c r="K18" s="25"/>
    </row>
    <row r="19" spans="5:11" ht="12.75">
      <c r="E19" s="25"/>
      <c r="F19" s="25"/>
      <c r="G19" s="25"/>
      <c r="H19" s="25"/>
      <c r="I19" s="25"/>
      <c r="J19" s="25"/>
      <c r="K19" s="25"/>
    </row>
    <row r="20" spans="1:11" ht="12.75">
      <c r="A20" s="19" t="s">
        <v>102</v>
      </c>
      <c r="E20" s="25">
        <v>-3728</v>
      </c>
      <c r="F20" s="25">
        <v>-3885</v>
      </c>
      <c r="G20" s="25"/>
      <c r="H20" s="25"/>
      <c r="I20" s="25">
        <v>-7498</v>
      </c>
      <c r="J20" s="25">
        <f>-3997-3885</f>
        <v>-7882</v>
      </c>
      <c r="K20" s="25"/>
    </row>
    <row r="21" spans="1:11" ht="12.75">
      <c r="A21" s="19" t="s">
        <v>103</v>
      </c>
      <c r="E21" s="25">
        <v>-1304</v>
      </c>
      <c r="F21" s="25">
        <v>-1287</v>
      </c>
      <c r="G21" s="25"/>
      <c r="H21" s="25"/>
      <c r="I21" s="25">
        <v>-2338</v>
      </c>
      <c r="J21" s="25">
        <f>-2716-1287</f>
        <v>-4003</v>
      </c>
      <c r="K21" s="25"/>
    </row>
    <row r="22" spans="1:11" ht="12.75">
      <c r="A22" s="19" t="s">
        <v>104</v>
      </c>
      <c r="E22" s="25">
        <v>-500</v>
      </c>
      <c r="F22" s="25">
        <v>-435</v>
      </c>
      <c r="G22" s="25"/>
      <c r="H22" s="25"/>
      <c r="I22" s="25">
        <f>-320-500</f>
        <v>-820</v>
      </c>
      <c r="J22" s="25">
        <f>-181-435</f>
        <v>-616</v>
      </c>
      <c r="K22" s="25"/>
    </row>
    <row r="23" spans="5:11" ht="12.75">
      <c r="E23" s="25"/>
      <c r="F23" s="25"/>
      <c r="G23" s="25"/>
      <c r="H23" s="25"/>
      <c r="I23" s="25"/>
      <c r="J23" s="25"/>
      <c r="K23" s="25"/>
    </row>
    <row r="24" spans="1:11" ht="12.75">
      <c r="A24" s="19" t="s">
        <v>145</v>
      </c>
      <c r="E24" s="26">
        <f>+E16+SUM(E18:E23)</f>
        <v>1386</v>
      </c>
      <c r="F24" s="26">
        <f>+F16+SUM(F18:F23)</f>
        <v>2618</v>
      </c>
      <c r="G24" s="25"/>
      <c r="H24" s="25"/>
      <c r="I24" s="26">
        <f>+I16+SUM(I18:I23)</f>
        <v>-5389</v>
      </c>
      <c r="J24" s="26">
        <f>+J16+SUM(J18:J23)</f>
        <v>208</v>
      </c>
      <c r="K24" s="25"/>
    </row>
    <row r="25" spans="5:11" ht="12.75">
      <c r="E25" s="25"/>
      <c r="F25" s="25"/>
      <c r="G25" s="25"/>
      <c r="H25" s="25"/>
      <c r="I25" s="25"/>
      <c r="J25" s="25"/>
      <c r="K25" s="25"/>
    </row>
    <row r="26" spans="1:11" ht="12.75">
      <c r="A26" s="19" t="s">
        <v>105</v>
      </c>
      <c r="E26" s="25">
        <v>-1029</v>
      </c>
      <c r="F26" s="25">
        <v>-1249</v>
      </c>
      <c r="G26" s="25"/>
      <c r="H26" s="25"/>
      <c r="I26" s="25">
        <f>-1098-1029</f>
        <v>-2127</v>
      </c>
      <c r="J26" s="25">
        <f>-1206-1249</f>
        <v>-2455</v>
      </c>
      <c r="K26" s="25"/>
    </row>
    <row r="27" spans="5:11" ht="12.75">
      <c r="E27" s="25"/>
      <c r="F27" s="25"/>
      <c r="G27" s="25"/>
      <c r="H27" s="25"/>
      <c r="I27" s="25"/>
      <c r="J27" s="25"/>
      <c r="K27" s="25"/>
    </row>
    <row r="28" spans="1:11" ht="12.75">
      <c r="A28" s="19" t="s">
        <v>106</v>
      </c>
      <c r="E28" s="25">
        <v>0</v>
      </c>
      <c r="F28" s="25">
        <v>-2</v>
      </c>
      <c r="G28" s="25"/>
      <c r="H28" s="25"/>
      <c r="I28" s="25">
        <v>0</v>
      </c>
      <c r="J28" s="25">
        <f>-146-2</f>
        <v>-148</v>
      </c>
      <c r="K28" s="25"/>
    </row>
    <row r="29" spans="5:11" ht="12.75">
      <c r="E29" s="25"/>
      <c r="F29" s="25"/>
      <c r="G29" s="25"/>
      <c r="H29" s="25"/>
      <c r="I29" s="25"/>
      <c r="J29" s="25"/>
      <c r="K29" s="25"/>
    </row>
    <row r="30" spans="1:11" ht="12.75">
      <c r="A30" s="19" t="s">
        <v>146</v>
      </c>
      <c r="E30" s="26">
        <f>+E24+E26+E28</f>
        <v>357</v>
      </c>
      <c r="F30" s="26">
        <f>+F24+F26+F28</f>
        <v>1367</v>
      </c>
      <c r="G30" s="25"/>
      <c r="H30" s="25"/>
      <c r="I30" s="26">
        <f>+I24+I26+I28</f>
        <v>-7516</v>
      </c>
      <c r="J30" s="26">
        <f>+J24+J26+J28</f>
        <v>-2395</v>
      </c>
      <c r="K30" s="25"/>
    </row>
    <row r="31" spans="5:11" ht="12.75">
      <c r="E31" s="25"/>
      <c r="F31" s="25"/>
      <c r="G31" s="25"/>
      <c r="H31" s="25"/>
      <c r="I31" s="25"/>
      <c r="J31" s="25"/>
      <c r="K31" s="25"/>
    </row>
    <row r="32" spans="1:11" ht="12.75">
      <c r="A32" s="19" t="s">
        <v>5</v>
      </c>
      <c r="E32" s="25">
        <v>-13</v>
      </c>
      <c r="F32" s="25">
        <v>-519</v>
      </c>
      <c r="G32" s="25"/>
      <c r="H32" s="25"/>
      <c r="I32" s="25">
        <f>-13-14</f>
        <v>-27</v>
      </c>
      <c r="J32" s="25">
        <f>236-519</f>
        <v>-283</v>
      </c>
      <c r="K32" s="25"/>
    </row>
    <row r="33" spans="5:11" ht="12.75">
      <c r="E33" s="25"/>
      <c r="F33" s="25"/>
      <c r="G33" s="25"/>
      <c r="H33" s="25"/>
      <c r="I33" s="25"/>
      <c r="J33" s="25"/>
      <c r="K33" s="25"/>
    </row>
    <row r="34" spans="1:11" ht="13.5" thickBot="1">
      <c r="A34" s="19" t="s">
        <v>147</v>
      </c>
      <c r="E34" s="27">
        <f>+E30+E32</f>
        <v>344</v>
      </c>
      <c r="F34" s="27">
        <f>+F30+F32</f>
        <v>848</v>
      </c>
      <c r="G34" s="25"/>
      <c r="H34" s="25"/>
      <c r="I34" s="27">
        <f>+I30+I32</f>
        <v>-7543</v>
      </c>
      <c r="J34" s="27">
        <f>+J30+J32</f>
        <v>-2678</v>
      </c>
      <c r="K34" s="25"/>
    </row>
    <row r="35" spans="5:11" ht="13.5" thickTop="1">
      <c r="E35" s="25"/>
      <c r="F35" s="25"/>
      <c r="G35" s="25"/>
      <c r="H35" s="25"/>
      <c r="I35" s="25"/>
      <c r="J35" s="25"/>
      <c r="K35" s="25"/>
    </row>
    <row r="36" spans="1:11" ht="12.75">
      <c r="A36" s="19" t="s">
        <v>148</v>
      </c>
      <c r="E36" s="25"/>
      <c r="F36" s="25"/>
      <c r="G36" s="25"/>
      <c r="H36" s="25"/>
      <c r="I36" s="25"/>
      <c r="J36" s="25"/>
      <c r="K36" s="25"/>
    </row>
    <row r="37" spans="1:11" ht="12.75">
      <c r="A37" s="19" t="s">
        <v>107</v>
      </c>
      <c r="E37" s="25">
        <f>+E40-E38</f>
        <v>439</v>
      </c>
      <c r="F37" s="25">
        <f>F34</f>
        <v>848</v>
      </c>
      <c r="G37" s="25"/>
      <c r="H37" s="25"/>
      <c r="I37" s="25">
        <f>+I40-I38</f>
        <v>-7524</v>
      </c>
      <c r="J37" s="25">
        <f>J34</f>
        <v>-2678</v>
      </c>
      <c r="K37" s="25"/>
    </row>
    <row r="38" spans="1:11" ht="12.75">
      <c r="A38" s="19" t="s">
        <v>6</v>
      </c>
      <c r="E38" s="25">
        <v>-95</v>
      </c>
      <c r="F38" s="25">
        <v>0</v>
      </c>
      <c r="G38" s="25"/>
      <c r="H38" s="25"/>
      <c r="I38" s="25">
        <v>-19</v>
      </c>
      <c r="J38" s="25">
        <v>0</v>
      </c>
      <c r="K38" s="25"/>
    </row>
    <row r="39" spans="5:11" ht="12.75">
      <c r="E39" s="25"/>
      <c r="F39" s="25"/>
      <c r="G39" s="25"/>
      <c r="H39" s="25"/>
      <c r="I39" s="25"/>
      <c r="J39" s="25"/>
      <c r="K39" s="25"/>
    </row>
    <row r="40" spans="5:11" ht="13.5" thickBot="1">
      <c r="E40" s="27">
        <f>+E34</f>
        <v>344</v>
      </c>
      <c r="F40" s="27">
        <f>SUM(F37:F39)</f>
        <v>848</v>
      </c>
      <c r="G40" s="25"/>
      <c r="H40" s="25"/>
      <c r="I40" s="27">
        <f>+I34</f>
        <v>-7543</v>
      </c>
      <c r="J40" s="27">
        <f>SUM(J37:J39)</f>
        <v>-2678</v>
      </c>
      <c r="K40" s="25"/>
    </row>
    <row r="41" spans="5:11" ht="13.5" thickTop="1">
      <c r="E41" s="25"/>
      <c r="F41" s="25"/>
      <c r="G41" s="25"/>
      <c r="H41" s="25"/>
      <c r="I41" s="25"/>
      <c r="J41" s="25"/>
      <c r="K41" s="25"/>
    </row>
    <row r="42" spans="1:11" ht="12.75">
      <c r="A42" s="19" t="s">
        <v>149</v>
      </c>
      <c r="E42" s="25"/>
      <c r="F42" s="25"/>
      <c r="G42" s="25"/>
      <c r="H42" s="25"/>
      <c r="I42" s="25"/>
      <c r="J42" s="25"/>
      <c r="K42" s="25"/>
    </row>
    <row r="43" spans="1:11" ht="12.75">
      <c r="A43" s="19" t="s">
        <v>108</v>
      </c>
      <c r="E43" s="25"/>
      <c r="F43" s="25"/>
      <c r="G43" s="25"/>
      <c r="H43" s="25"/>
      <c r="I43" s="25"/>
      <c r="J43" s="25"/>
      <c r="K43" s="25"/>
    </row>
    <row r="44" spans="1:11" ht="12.75">
      <c r="A44" s="19" t="s">
        <v>109</v>
      </c>
      <c r="E44" s="28">
        <f>+E37/133243.05*100</f>
        <v>0.3294730944690924</v>
      </c>
      <c r="F44" s="28">
        <f>+F40/133243.05*100</f>
        <v>0.6364309433024837</v>
      </c>
      <c r="G44" s="28"/>
      <c r="H44" s="28"/>
      <c r="I44" s="28">
        <f>+I37/133243.05*100</f>
        <v>-5.64682360543383</v>
      </c>
      <c r="J44" s="28">
        <f>+J40/133243.05*100</f>
        <v>-2.0098609270802497</v>
      </c>
      <c r="K44" s="25"/>
    </row>
    <row r="45" spans="5:11" ht="12.75">
      <c r="E45" s="28"/>
      <c r="F45" s="28"/>
      <c r="G45" s="28"/>
      <c r="H45" s="28"/>
      <c r="I45" s="28"/>
      <c r="J45" s="28"/>
      <c r="K45" s="25"/>
    </row>
    <row r="46" spans="1:11" ht="12.75">
      <c r="A46" s="19" t="s">
        <v>110</v>
      </c>
      <c r="E46" s="28">
        <f>+E44</f>
        <v>0.3294730944690924</v>
      </c>
      <c r="F46" s="28">
        <f>+F40/133243.05*100</f>
        <v>0.6364309433024837</v>
      </c>
      <c r="G46" s="28"/>
      <c r="H46" s="28"/>
      <c r="I46" s="28">
        <f>+I44</f>
        <v>-5.64682360543383</v>
      </c>
      <c r="J46" s="28">
        <f>+J40/133243.05*100</f>
        <v>-2.0098609270802497</v>
      </c>
      <c r="K46" s="25"/>
    </row>
    <row r="47" spans="5:11" ht="12.75">
      <c r="E47" s="25"/>
      <c r="F47" s="25"/>
      <c r="G47" s="25"/>
      <c r="H47" s="25"/>
      <c r="I47" s="25"/>
      <c r="J47" s="25"/>
      <c r="K47" s="25"/>
    </row>
    <row r="48" spans="5:11" ht="12.75">
      <c r="E48" s="25"/>
      <c r="F48" s="25"/>
      <c r="G48" s="25"/>
      <c r="H48" s="25"/>
      <c r="I48" s="25"/>
      <c r="J48" s="25"/>
      <c r="K48" s="25"/>
    </row>
    <row r="49" spans="1:11" ht="12.75">
      <c r="A49" s="19" t="s">
        <v>48</v>
      </c>
      <c r="E49" s="25"/>
      <c r="F49" s="25"/>
      <c r="G49" s="25"/>
      <c r="H49" s="25"/>
      <c r="I49" s="25"/>
      <c r="J49" s="25"/>
      <c r="K49" s="25"/>
    </row>
    <row r="50" spans="1:11" ht="12.75">
      <c r="A50" s="19" t="s">
        <v>124</v>
      </c>
      <c r="E50" s="25"/>
      <c r="F50" s="25"/>
      <c r="G50" s="25"/>
      <c r="H50" s="25"/>
      <c r="I50" s="25"/>
      <c r="J50" s="25"/>
      <c r="K50" s="25"/>
    </row>
    <row r="51" spans="5:11" ht="12.75">
      <c r="E51" s="25"/>
      <c r="F51" s="25"/>
      <c r="G51" s="25"/>
      <c r="H51" s="25"/>
      <c r="I51" s="25"/>
      <c r="J51" s="25"/>
      <c r="K51" s="25"/>
    </row>
    <row r="52" spans="1:11" ht="12.75">
      <c r="A52" s="29"/>
      <c r="E52" s="25"/>
      <c r="F52" s="25"/>
      <c r="G52" s="25"/>
      <c r="H52" s="25"/>
      <c r="I52" s="25"/>
      <c r="J52" s="25"/>
      <c r="K52" s="25"/>
    </row>
    <row r="53" spans="1:11" ht="12.75">
      <c r="A53" s="29"/>
      <c r="E53" s="25"/>
      <c r="F53" s="25"/>
      <c r="G53" s="25"/>
      <c r="H53" s="25"/>
      <c r="I53" s="25"/>
      <c r="J53" s="25"/>
      <c r="K53" s="25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workbookViewId="0" topLeftCell="A23">
      <selection activeCell="G23" sqref="G23"/>
    </sheetView>
  </sheetViews>
  <sheetFormatPr defaultColWidth="9.140625" defaultRowHeight="12.75"/>
  <cols>
    <col min="1" max="1" width="3.7109375" style="0" customWidth="1"/>
    <col min="7" max="7" width="10.281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51</v>
      </c>
    </row>
    <row r="3" ht="15.75">
      <c r="A3" s="1" t="s">
        <v>136</v>
      </c>
    </row>
    <row r="5" ht="15">
      <c r="A5" s="4" t="s">
        <v>150</v>
      </c>
    </row>
    <row r="6" spans="7:9" ht="12.75">
      <c r="G6" s="3" t="s">
        <v>45</v>
      </c>
      <c r="I6" s="5" t="s">
        <v>46</v>
      </c>
    </row>
    <row r="7" spans="6:9" ht="12.75">
      <c r="F7" s="3"/>
      <c r="G7" s="5" t="s">
        <v>7</v>
      </c>
      <c r="H7" s="5"/>
      <c r="I7" s="5" t="s">
        <v>7</v>
      </c>
    </row>
    <row r="8" spans="6:9" ht="12.75">
      <c r="F8" s="3"/>
      <c r="G8" s="5" t="s">
        <v>133</v>
      </c>
      <c r="H8" s="5"/>
      <c r="I8" s="5" t="s">
        <v>115</v>
      </c>
    </row>
    <row r="9" spans="6:9" ht="12.75">
      <c r="F9" s="5"/>
      <c r="G9" s="5" t="s">
        <v>1</v>
      </c>
      <c r="H9" s="5"/>
      <c r="I9" s="5" t="s">
        <v>1</v>
      </c>
    </row>
    <row r="10" spans="1:10" ht="12.75">
      <c r="A10" s="3" t="s">
        <v>73</v>
      </c>
      <c r="G10" s="6"/>
      <c r="H10" s="6"/>
      <c r="I10" s="6"/>
      <c r="J10" s="6"/>
    </row>
    <row r="11" spans="1:10" ht="12.75">
      <c r="A11" s="3" t="s">
        <v>8</v>
      </c>
      <c r="G11" s="6"/>
      <c r="H11" s="6"/>
      <c r="I11" s="6"/>
      <c r="J11" s="6"/>
    </row>
    <row r="12" spans="2:10" ht="12.75">
      <c r="B12" t="s">
        <v>9</v>
      </c>
      <c r="G12" s="6">
        <v>110602</v>
      </c>
      <c r="H12" s="6"/>
      <c r="I12" s="6">
        <v>113763</v>
      </c>
      <c r="J12" s="6"/>
    </row>
    <row r="13" spans="2:10" ht="12.75">
      <c r="B13" t="s">
        <v>88</v>
      </c>
      <c r="G13" s="6">
        <v>7428</v>
      </c>
      <c r="H13" s="6"/>
      <c r="I13" s="6">
        <v>7496</v>
      </c>
      <c r="J13" s="6"/>
    </row>
    <row r="14" spans="2:10" ht="12.75">
      <c r="B14" t="s">
        <v>53</v>
      </c>
      <c r="G14" s="6">
        <f>4859900/1000-364-36</f>
        <v>4459.9</v>
      </c>
      <c r="H14" s="6"/>
      <c r="I14" s="6">
        <v>4860</v>
      </c>
      <c r="J14" s="6"/>
    </row>
    <row r="15" spans="2:10" ht="12.75">
      <c r="B15" t="s">
        <v>89</v>
      </c>
      <c r="G15" s="6">
        <v>16572</v>
      </c>
      <c r="H15" s="6"/>
      <c r="I15" s="6">
        <v>15349</v>
      </c>
      <c r="J15" s="6"/>
    </row>
    <row r="16" spans="7:10" ht="12.75">
      <c r="G16" s="10">
        <f>SUM(G12:G15)</f>
        <v>139061.9</v>
      </c>
      <c r="H16" s="6"/>
      <c r="I16" s="10">
        <f>SUM(I12:I15)</f>
        <v>141468</v>
      </c>
      <c r="J16" s="6"/>
    </row>
    <row r="17" spans="7:10" ht="12.75">
      <c r="G17" s="6"/>
      <c r="H17" s="6"/>
      <c r="I17" s="6"/>
      <c r="J17" s="6"/>
    </row>
    <row r="18" spans="1:10" ht="12.75">
      <c r="A18" s="3" t="s">
        <v>10</v>
      </c>
      <c r="G18" s="6"/>
      <c r="H18" s="6"/>
      <c r="I18" s="6"/>
      <c r="J18" s="6"/>
    </row>
    <row r="19" spans="2:10" ht="12.75">
      <c r="B19" t="s">
        <v>11</v>
      </c>
      <c r="G19" s="6">
        <v>17565</v>
      </c>
      <c r="H19" s="6"/>
      <c r="I19" s="6">
        <v>27871</v>
      </c>
      <c r="J19" s="6"/>
    </row>
    <row r="20" spans="2:10" ht="12.75">
      <c r="B20" t="s">
        <v>16</v>
      </c>
      <c r="G20" s="25">
        <v>13526</v>
      </c>
      <c r="H20" s="6"/>
      <c r="I20" s="6">
        <v>17688</v>
      </c>
      <c r="J20" s="6"/>
    </row>
    <row r="21" spans="2:10" ht="12.75">
      <c r="B21" t="s">
        <v>12</v>
      </c>
      <c r="G21" s="6">
        <v>4580</v>
      </c>
      <c r="H21" s="6"/>
      <c r="I21" s="6">
        <v>6440</v>
      </c>
      <c r="J21" s="6"/>
    </row>
    <row r="22" spans="2:10" ht="12.75">
      <c r="B22" t="s">
        <v>72</v>
      </c>
      <c r="G22" s="6">
        <v>302</v>
      </c>
      <c r="H22" s="6"/>
      <c r="I22" s="6">
        <v>606</v>
      </c>
      <c r="J22" s="6"/>
    </row>
    <row r="23" spans="2:10" ht="12.75">
      <c r="B23" t="s">
        <v>13</v>
      </c>
      <c r="G23" s="6">
        <v>4292</v>
      </c>
      <c r="H23" s="6"/>
      <c r="I23" s="6">
        <v>4649</v>
      </c>
      <c r="J23" s="6"/>
    </row>
    <row r="24" spans="7:10" ht="12.75">
      <c r="G24" s="10">
        <f>SUM(G19:G23)</f>
        <v>40265</v>
      </c>
      <c r="H24" s="6"/>
      <c r="I24" s="10">
        <f>SUM(I19:I23)</f>
        <v>57254</v>
      </c>
      <c r="J24" s="6"/>
    </row>
    <row r="25" spans="7:10" ht="12.75">
      <c r="G25" s="6"/>
      <c r="H25" s="6"/>
      <c r="I25" s="6"/>
      <c r="J25" s="6"/>
    </row>
    <row r="26" spans="1:10" ht="13.5" thickBot="1">
      <c r="A26" s="3" t="s">
        <v>74</v>
      </c>
      <c r="G26" s="8">
        <f>+G16+G24</f>
        <v>179326.9</v>
      </c>
      <c r="H26" s="6"/>
      <c r="I26" s="8">
        <f>+I16+I24</f>
        <v>198722</v>
      </c>
      <c r="J26" s="6"/>
    </row>
    <row r="27" spans="7:10" ht="13.5" thickTop="1">
      <c r="G27" s="6"/>
      <c r="H27" s="6"/>
      <c r="I27" s="6"/>
      <c r="J27" s="6"/>
    </row>
    <row r="28" spans="7:10" ht="12.75">
      <c r="G28" s="6"/>
      <c r="H28" s="6"/>
      <c r="I28" s="6"/>
      <c r="J28" s="6"/>
    </row>
    <row r="29" spans="1:10" ht="12.75">
      <c r="A29" s="3" t="s">
        <v>75</v>
      </c>
      <c r="G29" s="6"/>
      <c r="H29" s="6"/>
      <c r="I29" s="6"/>
      <c r="J29" s="6"/>
    </row>
    <row r="30" spans="1:10" ht="12.75">
      <c r="A30" s="3" t="s">
        <v>76</v>
      </c>
      <c r="G30" s="6"/>
      <c r="H30" s="6"/>
      <c r="I30" s="6"/>
      <c r="J30" s="6"/>
    </row>
    <row r="31" spans="2:10" ht="12.75">
      <c r="B31" t="s">
        <v>20</v>
      </c>
      <c r="G31" s="6">
        <v>66622</v>
      </c>
      <c r="H31" s="6"/>
      <c r="I31" s="6">
        <v>66622</v>
      </c>
      <c r="J31" s="6"/>
    </row>
    <row r="32" spans="2:10" ht="12.75">
      <c r="B32" t="s">
        <v>77</v>
      </c>
      <c r="G32" s="6">
        <f>10539-364-36</f>
        <v>10139</v>
      </c>
      <c r="H32" s="6"/>
      <c r="I32" s="6">
        <v>17641</v>
      </c>
      <c r="J32" s="6"/>
    </row>
    <row r="33" spans="7:10" ht="12.75">
      <c r="G33" s="7">
        <f>SUM(G31:G32)</f>
        <v>76761</v>
      </c>
      <c r="H33" s="6"/>
      <c r="I33" s="7">
        <f>SUM(I31:I32)</f>
        <v>84263</v>
      </c>
      <c r="J33" s="6"/>
    </row>
    <row r="34" spans="1:10" ht="12.75">
      <c r="A34" s="3" t="s">
        <v>57</v>
      </c>
      <c r="G34" s="6">
        <v>1140</v>
      </c>
      <c r="H34" s="6"/>
      <c r="I34" s="6">
        <v>1159</v>
      </c>
      <c r="J34" s="6"/>
    </row>
    <row r="35" spans="1:10" ht="12.75">
      <c r="A35" s="3" t="s">
        <v>78</v>
      </c>
      <c r="G35" s="10">
        <f>+SUM(G33:G34)</f>
        <v>77901</v>
      </c>
      <c r="H35" s="6"/>
      <c r="I35" s="10">
        <f>+SUM(I33:I34)</f>
        <v>85422</v>
      </c>
      <c r="J35" s="6"/>
    </row>
    <row r="36" spans="1:10" ht="12.75">
      <c r="A36" s="3"/>
      <c r="G36" s="6"/>
      <c r="H36" s="6"/>
      <c r="I36" s="6"/>
      <c r="J36" s="6"/>
    </row>
    <row r="37" spans="1:10" ht="12.75">
      <c r="A37" s="3" t="s">
        <v>79</v>
      </c>
      <c r="G37" s="6"/>
      <c r="H37" s="6"/>
      <c r="I37" s="6"/>
      <c r="J37" s="6"/>
    </row>
    <row r="38" spans="2:10" ht="12.75">
      <c r="B38" t="s">
        <v>80</v>
      </c>
      <c r="G38" s="13">
        <v>42978</v>
      </c>
      <c r="H38" s="6"/>
      <c r="I38" s="13">
        <v>48894</v>
      </c>
      <c r="J38" s="6"/>
    </row>
    <row r="39" spans="2:10" ht="12.75">
      <c r="B39" t="s">
        <v>92</v>
      </c>
      <c r="G39" s="14">
        <v>10765</v>
      </c>
      <c r="H39" s="6"/>
      <c r="I39" s="14">
        <v>8821</v>
      </c>
      <c r="J39" s="6"/>
    </row>
    <row r="40" spans="2:10" ht="12.75">
      <c r="B40" t="s">
        <v>81</v>
      </c>
      <c r="G40" s="14">
        <f>2495000/1000</f>
        <v>2495</v>
      </c>
      <c r="H40" s="6"/>
      <c r="I40" s="14">
        <v>2495</v>
      </c>
      <c r="J40" s="6"/>
    </row>
    <row r="41" spans="1:10" ht="12.75">
      <c r="A41" s="3"/>
      <c r="G41" s="15">
        <f>SUM(G38:G40)</f>
        <v>56238</v>
      </c>
      <c r="H41" s="6"/>
      <c r="I41" s="15">
        <f>SUM(I38:I40)</f>
        <v>60210</v>
      </c>
      <c r="J41" s="6"/>
    </row>
    <row r="42" spans="1:10" ht="12.75">
      <c r="A42" s="3" t="s">
        <v>14</v>
      </c>
      <c r="G42" s="14"/>
      <c r="H42" s="6"/>
      <c r="I42" s="14"/>
      <c r="J42" s="6"/>
    </row>
    <row r="43" spans="1:10" ht="12.75">
      <c r="A43" s="3"/>
      <c r="B43" t="s">
        <v>15</v>
      </c>
      <c r="G43" s="14">
        <v>10804</v>
      </c>
      <c r="H43" s="6"/>
      <c r="I43" s="14">
        <v>17170</v>
      </c>
      <c r="J43" s="6"/>
    </row>
    <row r="44" spans="1:10" ht="12.75">
      <c r="A44" s="3"/>
      <c r="B44" t="s">
        <v>17</v>
      </c>
      <c r="G44" s="14">
        <v>6390</v>
      </c>
      <c r="H44" s="6"/>
      <c r="I44" s="14">
        <v>7522</v>
      </c>
      <c r="J44" s="6"/>
    </row>
    <row r="45" spans="1:10" ht="12.75">
      <c r="A45" s="3"/>
      <c r="B45" t="s">
        <v>111</v>
      </c>
      <c r="G45" s="14">
        <v>329</v>
      </c>
      <c r="H45" s="6"/>
      <c r="I45" s="14">
        <v>329</v>
      </c>
      <c r="J45" s="6"/>
    </row>
    <row r="46" spans="1:10" ht="12.75">
      <c r="A46" s="3"/>
      <c r="B46" t="s">
        <v>18</v>
      </c>
      <c r="G46" s="14">
        <v>0</v>
      </c>
      <c r="H46" s="6"/>
      <c r="I46" s="14">
        <v>76</v>
      </c>
      <c r="J46" s="6"/>
    </row>
    <row r="47" spans="1:10" ht="12.75">
      <c r="A47" s="3"/>
      <c r="B47" t="s">
        <v>19</v>
      </c>
      <c r="G47" s="14"/>
      <c r="H47" s="6"/>
      <c r="I47" s="14"/>
      <c r="J47" s="6"/>
    </row>
    <row r="48" spans="1:10" ht="12.75">
      <c r="A48" s="3"/>
      <c r="B48" t="s">
        <v>112</v>
      </c>
      <c r="G48" s="14">
        <v>1066</v>
      </c>
      <c r="H48" s="6"/>
      <c r="I48" s="14">
        <v>1342</v>
      </c>
      <c r="J48" s="6"/>
    </row>
    <row r="49" spans="1:10" ht="12.75">
      <c r="A49" s="3"/>
      <c r="B49" t="s">
        <v>113</v>
      </c>
      <c r="G49" s="14">
        <f>16268+10331</f>
        <v>26599</v>
      </c>
      <c r="H49" s="6"/>
      <c r="I49" s="14">
        <v>26651</v>
      </c>
      <c r="J49" s="6"/>
    </row>
    <row r="50" spans="1:10" ht="12.75">
      <c r="A50" s="3"/>
      <c r="B50" t="s">
        <v>82</v>
      </c>
      <c r="G50" s="14">
        <v>0</v>
      </c>
      <c r="H50" s="6"/>
      <c r="I50" s="14">
        <v>0</v>
      </c>
      <c r="J50" s="6"/>
    </row>
    <row r="51" spans="1:10" ht="12.75">
      <c r="A51" s="3"/>
      <c r="G51" s="15">
        <f>SUM(G43:G50)</f>
        <v>45188</v>
      </c>
      <c r="H51" s="6"/>
      <c r="I51" s="15">
        <f>SUM(I43:I50)</f>
        <v>53090</v>
      </c>
      <c r="J51" s="6"/>
    </row>
    <row r="52" spans="1:10" ht="12.75">
      <c r="A52" s="3" t="s">
        <v>83</v>
      </c>
      <c r="G52" s="10">
        <f>+G41+G51-0.3</f>
        <v>101425.7</v>
      </c>
      <c r="H52" s="6"/>
      <c r="I52" s="10">
        <f>+I41+I51</f>
        <v>113300</v>
      </c>
      <c r="J52" s="6"/>
    </row>
    <row r="53" spans="7:10" ht="12.75">
      <c r="G53" s="6"/>
      <c r="H53" s="6"/>
      <c r="I53" s="6"/>
      <c r="J53" s="6"/>
    </row>
    <row r="54" spans="1:10" ht="13.5" thickBot="1">
      <c r="A54" s="3" t="s">
        <v>84</v>
      </c>
      <c r="G54" s="8">
        <f>+G35+G52</f>
        <v>179326.7</v>
      </c>
      <c r="H54" s="6"/>
      <c r="I54" s="8">
        <f>+I35+I52</f>
        <v>198722</v>
      </c>
      <c r="J54" s="6"/>
    </row>
    <row r="55" spans="7:10" ht="13.5" thickTop="1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t="s">
        <v>21</v>
      </c>
      <c r="G57" s="6"/>
      <c r="H57" s="6"/>
      <c r="I57" s="6"/>
      <c r="J57" s="6"/>
    </row>
    <row r="58" spans="1:10" ht="12.75">
      <c r="A58" t="s">
        <v>124</v>
      </c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1:10" ht="12.75">
      <c r="A60" s="16"/>
      <c r="G60" s="6"/>
      <c r="H60" s="6"/>
      <c r="I60" s="6"/>
      <c r="J60" s="6"/>
    </row>
    <row r="61" spans="1:10" ht="12.75">
      <c r="A61" s="16"/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  <row r="83" spans="7:10" ht="12.75">
      <c r="G83" s="6"/>
      <c r="H83" s="6"/>
      <c r="I83" s="6"/>
      <c r="J83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showGridLines="0" tabSelected="1" workbookViewId="0" topLeftCell="A50">
      <selection activeCell="G80" sqref="G80"/>
    </sheetView>
  </sheetViews>
  <sheetFormatPr defaultColWidth="9.140625" defaultRowHeight="12.75"/>
  <cols>
    <col min="1" max="1" width="4.57421875" style="19" customWidth="1"/>
    <col min="2" max="3" width="9.140625" style="19" customWidth="1"/>
    <col min="4" max="4" width="31.7109375" style="19" customWidth="1"/>
    <col min="5" max="5" width="3.57421875" style="19" customWidth="1"/>
    <col min="6" max="6" width="2.00390625" style="19" customWidth="1"/>
    <col min="7" max="7" width="10.8515625" style="25" bestFit="1" customWidth="1"/>
    <col min="8" max="8" width="9.140625" style="19" customWidth="1"/>
    <col min="9" max="9" width="10.28125" style="19" customWidth="1"/>
    <col min="10" max="16384" width="9.140625" style="19" customWidth="1"/>
  </cols>
  <sheetData>
    <row r="1" ht="18">
      <c r="A1" s="18" t="s">
        <v>0</v>
      </c>
    </row>
    <row r="2" ht="15.75">
      <c r="A2" s="20" t="s">
        <v>51</v>
      </c>
    </row>
    <row r="3" ht="15.75">
      <c r="A3" s="20" t="s">
        <v>136</v>
      </c>
    </row>
    <row r="5" ht="15">
      <c r="A5" s="21" t="s">
        <v>27</v>
      </c>
    </row>
    <row r="7" spans="7:9" ht="12.75">
      <c r="G7" s="36" t="s">
        <v>139</v>
      </c>
      <c r="I7" s="22" t="s">
        <v>139</v>
      </c>
    </row>
    <row r="8" spans="7:9" ht="12.75">
      <c r="G8" s="36" t="s">
        <v>28</v>
      </c>
      <c r="I8" s="22" t="s">
        <v>28</v>
      </c>
    </row>
    <row r="9" spans="7:9" ht="12.75">
      <c r="G9" s="36" t="s">
        <v>133</v>
      </c>
      <c r="I9" s="22" t="s">
        <v>134</v>
      </c>
    </row>
    <row r="10" spans="7:9" ht="12.75">
      <c r="G10" s="37" t="s">
        <v>1</v>
      </c>
      <c r="I10" s="24" t="s">
        <v>1</v>
      </c>
    </row>
    <row r="11" spans="1:9" s="29" customFormat="1" ht="12.75">
      <c r="A11" s="22" t="s">
        <v>29</v>
      </c>
      <c r="G11" s="30"/>
      <c r="H11" s="30"/>
      <c r="I11" s="30"/>
    </row>
    <row r="12" spans="1:9" s="29" customFormat="1" ht="12.75">
      <c r="A12" s="22"/>
      <c r="G12" s="30"/>
      <c r="H12" s="30"/>
      <c r="I12" s="30"/>
    </row>
    <row r="13" spans="2:9" s="29" customFormat="1" ht="12.75">
      <c r="B13" s="29" t="s">
        <v>130</v>
      </c>
      <c r="G13" s="30">
        <f>+Inc!I30</f>
        <v>-7516</v>
      </c>
      <c r="H13" s="30"/>
      <c r="I13" s="30">
        <v>-2395</v>
      </c>
    </row>
    <row r="14" spans="2:9" s="29" customFormat="1" ht="12.75">
      <c r="B14" s="29" t="s">
        <v>30</v>
      </c>
      <c r="G14" s="30"/>
      <c r="H14" s="30"/>
      <c r="I14" s="30"/>
    </row>
    <row r="15" spans="2:9" s="29" customFormat="1" ht="12.75">
      <c r="B15" s="29" t="s">
        <v>114</v>
      </c>
      <c r="G15" s="30">
        <v>50</v>
      </c>
      <c r="H15" s="30"/>
      <c r="I15" s="30">
        <v>53</v>
      </c>
    </row>
    <row r="16" spans="2:9" s="29" customFormat="1" ht="12.75">
      <c r="B16" s="29" t="s">
        <v>128</v>
      </c>
      <c r="G16" s="30">
        <v>-215</v>
      </c>
      <c r="H16" s="30"/>
      <c r="I16" s="30">
        <v>-119</v>
      </c>
    </row>
    <row r="17" spans="2:9" s="29" customFormat="1" ht="12.75">
      <c r="B17" s="29" t="s">
        <v>93</v>
      </c>
      <c r="G17" s="30">
        <v>175</v>
      </c>
      <c r="H17" s="30"/>
      <c r="I17" s="30">
        <v>70</v>
      </c>
    </row>
    <row r="18" spans="2:9" ht="12.75">
      <c r="B18" s="29" t="s">
        <v>116</v>
      </c>
      <c r="G18" s="25">
        <v>68</v>
      </c>
      <c r="I18" s="25">
        <v>0</v>
      </c>
    </row>
    <row r="19" spans="2:9" s="29" customFormat="1" ht="12.75">
      <c r="B19" s="39" t="s">
        <v>122</v>
      </c>
      <c r="G19" s="30">
        <v>-764</v>
      </c>
      <c r="H19" s="30"/>
      <c r="I19" s="30">
        <v>-1713</v>
      </c>
    </row>
    <row r="20" spans="2:9" ht="12.75">
      <c r="B20" s="29" t="s">
        <v>117</v>
      </c>
      <c r="G20" s="25">
        <v>130</v>
      </c>
      <c r="I20" s="25">
        <v>0</v>
      </c>
    </row>
    <row r="21" spans="2:9" s="29" customFormat="1" ht="12.75">
      <c r="B21" s="29" t="s">
        <v>94</v>
      </c>
      <c r="G21" s="30">
        <v>2678</v>
      </c>
      <c r="H21" s="30"/>
      <c r="I21" s="30">
        <v>3996</v>
      </c>
    </row>
    <row r="22" spans="2:9" s="29" customFormat="1" ht="12.75">
      <c r="B22" s="29" t="s">
        <v>31</v>
      </c>
      <c r="G22" s="30">
        <v>2127</v>
      </c>
      <c r="H22" s="30"/>
      <c r="I22" s="30">
        <v>2832</v>
      </c>
    </row>
    <row r="23" spans="2:9" s="29" customFormat="1" ht="12.75">
      <c r="B23" s="29" t="s">
        <v>32</v>
      </c>
      <c r="G23" s="30">
        <v>-2</v>
      </c>
      <c r="H23" s="30"/>
      <c r="I23" s="30">
        <v>-30</v>
      </c>
    </row>
    <row r="24" spans="2:9" s="29" customFormat="1" ht="12.75">
      <c r="B24" s="29" t="s">
        <v>99</v>
      </c>
      <c r="G24" s="30">
        <v>1386</v>
      </c>
      <c r="H24" s="30"/>
      <c r="I24" s="30">
        <v>0</v>
      </c>
    </row>
    <row r="25" spans="2:9" s="29" customFormat="1" ht="12.75">
      <c r="B25" s="29" t="s">
        <v>118</v>
      </c>
      <c r="G25" s="30">
        <v>1324</v>
      </c>
      <c r="H25" s="30"/>
      <c r="I25" s="30">
        <v>0</v>
      </c>
    </row>
    <row r="26" spans="2:9" s="29" customFormat="1" ht="12.75">
      <c r="B26" s="17" t="s">
        <v>140</v>
      </c>
      <c r="G26" s="30">
        <v>0</v>
      </c>
      <c r="H26" s="30"/>
      <c r="I26" s="30">
        <v>147</v>
      </c>
    </row>
    <row r="27" spans="2:9" s="29" customFormat="1" ht="12.75">
      <c r="B27" s="38" t="s">
        <v>137</v>
      </c>
      <c r="G27" s="30">
        <v>-43</v>
      </c>
      <c r="H27" s="30"/>
      <c r="I27" s="30">
        <v>-12</v>
      </c>
    </row>
    <row r="28" spans="2:9" s="29" customFormat="1" ht="12.75">
      <c r="B28" s="38" t="s">
        <v>138</v>
      </c>
      <c r="G28" s="30">
        <v>100</v>
      </c>
      <c r="H28" s="30"/>
      <c r="I28" s="30">
        <v>0</v>
      </c>
    </row>
    <row r="29" spans="2:9" s="29" customFormat="1" ht="12.75">
      <c r="B29" s="38" t="s">
        <v>142</v>
      </c>
      <c r="G29" s="30">
        <v>400</v>
      </c>
      <c r="H29" s="30"/>
      <c r="I29" s="30">
        <v>0</v>
      </c>
    </row>
    <row r="30" spans="7:9" s="29" customFormat="1" ht="12.75">
      <c r="G30" s="30"/>
      <c r="H30" s="30"/>
      <c r="I30" s="30"/>
    </row>
    <row r="31" spans="2:9" s="29" customFormat="1" ht="12.75">
      <c r="B31" s="29" t="s">
        <v>131</v>
      </c>
      <c r="G31" s="31">
        <f>SUM(G13:G30)</f>
        <v>-102</v>
      </c>
      <c r="H31" s="30"/>
      <c r="I31" s="31">
        <f>SUM(I13:I30)</f>
        <v>2829</v>
      </c>
    </row>
    <row r="32" spans="7:9" s="29" customFormat="1" ht="12.75">
      <c r="G32" s="30"/>
      <c r="H32" s="30"/>
      <c r="I32" s="30"/>
    </row>
    <row r="33" spans="2:9" s="29" customFormat="1" ht="12.75">
      <c r="B33" s="29" t="s">
        <v>33</v>
      </c>
      <c r="G33" s="30"/>
      <c r="H33" s="30"/>
      <c r="I33" s="30"/>
    </row>
    <row r="34" spans="2:9" s="29" customFormat="1" ht="12.75">
      <c r="B34" s="29" t="s">
        <v>34</v>
      </c>
      <c r="G34" s="30">
        <v>7596</v>
      </c>
      <c r="H34" s="30"/>
      <c r="I34" s="30">
        <v>-9122</v>
      </c>
    </row>
    <row r="35" spans="2:9" s="29" customFormat="1" ht="12.75">
      <c r="B35" s="29" t="s">
        <v>35</v>
      </c>
      <c r="G35" s="30">
        <v>6058</v>
      </c>
      <c r="H35" s="30"/>
      <c r="I35" s="30">
        <v>1674</v>
      </c>
    </row>
    <row r="36" spans="2:9" s="29" customFormat="1" ht="12.75">
      <c r="B36" s="29" t="s">
        <v>36</v>
      </c>
      <c r="G36" s="30">
        <v>-7498</v>
      </c>
      <c r="H36" s="30"/>
      <c r="I36" s="30">
        <v>1931</v>
      </c>
    </row>
    <row r="37" spans="7:9" s="29" customFormat="1" ht="12.75">
      <c r="G37" s="30"/>
      <c r="H37" s="30"/>
      <c r="I37" s="30"/>
    </row>
    <row r="38" spans="2:9" s="29" customFormat="1" ht="12.75">
      <c r="B38" s="29" t="s">
        <v>95</v>
      </c>
      <c r="G38" s="31">
        <f>SUM(G31:G37)</f>
        <v>6054</v>
      </c>
      <c r="H38" s="30"/>
      <c r="I38" s="31">
        <f>SUM(I31:I37)</f>
        <v>-2688</v>
      </c>
    </row>
    <row r="39" spans="7:9" s="29" customFormat="1" ht="12.75">
      <c r="G39" s="30"/>
      <c r="H39" s="30"/>
      <c r="I39" s="30"/>
    </row>
    <row r="40" spans="2:9" s="29" customFormat="1" ht="12.75">
      <c r="B40" s="29" t="s">
        <v>37</v>
      </c>
      <c r="G40" s="30">
        <v>-2127</v>
      </c>
      <c r="H40" s="30"/>
      <c r="I40" s="30">
        <v>-2832</v>
      </c>
    </row>
    <row r="41" spans="2:9" s="29" customFormat="1" ht="12.75">
      <c r="B41" s="29" t="s">
        <v>121</v>
      </c>
      <c r="G41" s="30">
        <v>2709</v>
      </c>
      <c r="H41" s="30"/>
      <c r="I41" s="30">
        <v>3435</v>
      </c>
    </row>
    <row r="42" spans="2:9" s="29" customFormat="1" ht="12.75">
      <c r="B42" s="29" t="s">
        <v>87</v>
      </c>
      <c r="G42" s="30">
        <v>572</v>
      </c>
      <c r="H42" s="30"/>
      <c r="I42" s="30">
        <v>1594</v>
      </c>
    </row>
    <row r="43" spans="2:9" s="29" customFormat="1" ht="12.75">
      <c r="B43" s="29" t="s">
        <v>38</v>
      </c>
      <c r="G43" s="30">
        <v>-296</v>
      </c>
      <c r="H43" s="30"/>
      <c r="I43" s="30">
        <v>-181</v>
      </c>
    </row>
    <row r="44" spans="7:9" s="29" customFormat="1" ht="12.75">
      <c r="G44" s="30"/>
      <c r="H44" s="30"/>
      <c r="I44" s="30"/>
    </row>
    <row r="45" spans="2:9" s="29" customFormat="1" ht="12.75">
      <c r="B45" s="29" t="s">
        <v>96</v>
      </c>
      <c r="G45" s="32">
        <f>SUM(G38:G43)</f>
        <v>6912</v>
      </c>
      <c r="H45" s="30"/>
      <c r="I45" s="32">
        <f>SUM(I38:I43)</f>
        <v>-672</v>
      </c>
    </row>
    <row r="46" spans="7:9" s="29" customFormat="1" ht="12.75">
      <c r="G46" s="30"/>
      <c r="H46" s="30"/>
      <c r="I46" s="30"/>
    </row>
    <row r="47" spans="1:9" s="29" customFormat="1" ht="12.75">
      <c r="A47" s="22" t="s">
        <v>39</v>
      </c>
      <c r="G47" s="30"/>
      <c r="H47" s="30"/>
      <c r="I47" s="30"/>
    </row>
    <row r="48" spans="7:9" s="29" customFormat="1" ht="12.75">
      <c r="G48" s="30"/>
      <c r="H48" s="30"/>
      <c r="I48" s="30"/>
    </row>
    <row r="49" spans="2:9" s="29" customFormat="1" ht="12.75">
      <c r="B49" s="29" t="s">
        <v>41</v>
      </c>
      <c r="G49" s="30">
        <v>2</v>
      </c>
      <c r="H49" s="30"/>
      <c r="I49" s="30">
        <v>30</v>
      </c>
    </row>
    <row r="50" spans="2:9" s="29" customFormat="1" ht="12.75">
      <c r="B50" s="29" t="s">
        <v>71</v>
      </c>
      <c r="G50" s="30">
        <v>-878</v>
      </c>
      <c r="H50" s="30"/>
      <c r="I50" s="30">
        <v>-1456</v>
      </c>
    </row>
    <row r="51" spans="2:9" s="29" customFormat="1" ht="12.75">
      <c r="B51" s="29" t="s">
        <v>127</v>
      </c>
      <c r="G51" s="30">
        <v>0</v>
      </c>
      <c r="H51" s="30"/>
      <c r="I51" s="30">
        <v>0</v>
      </c>
    </row>
    <row r="52" spans="2:9" s="29" customFormat="1" ht="12.75">
      <c r="B52" s="29" t="s">
        <v>49</v>
      </c>
      <c r="G52" s="30">
        <v>427</v>
      </c>
      <c r="H52" s="30"/>
      <c r="I52" s="30">
        <v>26</v>
      </c>
    </row>
    <row r="53" spans="2:9" s="29" customFormat="1" ht="12.75">
      <c r="B53" s="29" t="s">
        <v>119</v>
      </c>
      <c r="G53" s="30">
        <v>-4</v>
      </c>
      <c r="H53" s="30"/>
      <c r="I53" s="30">
        <v>0</v>
      </c>
    </row>
    <row r="54" spans="2:9" s="29" customFormat="1" ht="12.75">
      <c r="B54" s="29" t="s">
        <v>40</v>
      </c>
      <c r="G54" s="30">
        <v>-517</v>
      </c>
      <c r="H54" s="30"/>
      <c r="I54" s="30">
        <v>-2057</v>
      </c>
    </row>
    <row r="55" spans="7:9" s="29" customFormat="1" ht="12.75">
      <c r="G55" s="30"/>
      <c r="H55" s="30"/>
      <c r="I55" s="30"/>
    </row>
    <row r="56" spans="2:9" s="29" customFormat="1" ht="12.75">
      <c r="B56" s="29" t="s">
        <v>123</v>
      </c>
      <c r="G56" s="32">
        <f>SUM(G49:G55)</f>
        <v>-970</v>
      </c>
      <c r="H56" s="30"/>
      <c r="I56" s="32">
        <f>SUM(I49:I55)</f>
        <v>-3457</v>
      </c>
    </row>
    <row r="57" spans="7:9" s="29" customFormat="1" ht="12.75">
      <c r="G57" s="30"/>
      <c r="H57" s="30"/>
      <c r="I57" s="30"/>
    </row>
    <row r="58" spans="1:9" s="29" customFormat="1" ht="12.75">
      <c r="A58" s="22" t="s">
        <v>42</v>
      </c>
      <c r="G58" s="30"/>
      <c r="H58" s="30"/>
      <c r="I58" s="30"/>
    </row>
    <row r="59" spans="7:9" s="29" customFormat="1" ht="12.75">
      <c r="G59" s="30"/>
      <c r="H59" s="30"/>
      <c r="I59" s="30"/>
    </row>
    <row r="60" spans="2:9" s="29" customFormat="1" ht="12.75">
      <c r="B60" s="29" t="s">
        <v>19</v>
      </c>
      <c r="G60" s="30">
        <v>-7963</v>
      </c>
      <c r="H60" s="30"/>
      <c r="I60" s="30">
        <v>10405</v>
      </c>
    </row>
    <row r="61" spans="2:9" s="29" customFormat="1" ht="12.75">
      <c r="B61" s="29" t="s">
        <v>52</v>
      </c>
      <c r="G61" s="30">
        <v>3369</v>
      </c>
      <c r="H61" s="30"/>
      <c r="I61" s="30">
        <v>0</v>
      </c>
    </row>
    <row r="62" spans="2:9" s="29" customFormat="1" ht="12.75">
      <c r="B62" s="29" t="s">
        <v>18</v>
      </c>
      <c r="G62" s="30">
        <v>-77</v>
      </c>
      <c r="H62" s="30"/>
      <c r="I62" s="30">
        <v>-146</v>
      </c>
    </row>
    <row r="63" spans="2:9" s="29" customFormat="1" ht="12.75">
      <c r="B63" s="29" t="s">
        <v>59</v>
      </c>
      <c r="G63" s="30">
        <v>-1375</v>
      </c>
      <c r="H63" s="30"/>
      <c r="I63" s="30">
        <v>-2157</v>
      </c>
    </row>
    <row r="64" spans="7:9" s="29" customFormat="1" ht="12.75">
      <c r="G64" s="30"/>
      <c r="H64" s="30"/>
      <c r="I64" s="30"/>
    </row>
    <row r="65" spans="2:9" s="29" customFormat="1" ht="12.75">
      <c r="B65" s="29" t="s">
        <v>97</v>
      </c>
      <c r="G65" s="32">
        <f>SUM(G60:G64)</f>
        <v>-6046</v>
      </c>
      <c r="H65" s="30"/>
      <c r="I65" s="32">
        <f>SUM(I60:I64)</f>
        <v>8102</v>
      </c>
    </row>
    <row r="66" spans="7:9" s="29" customFormat="1" ht="12.75">
      <c r="G66" s="33"/>
      <c r="H66" s="30"/>
      <c r="I66" s="33"/>
    </row>
    <row r="67" spans="1:9" s="29" customFormat="1" ht="12.75">
      <c r="A67" s="22" t="s">
        <v>132</v>
      </c>
      <c r="G67" s="30">
        <f>+G45+G56+G65</f>
        <v>-104</v>
      </c>
      <c r="H67" s="30"/>
      <c r="I67" s="30">
        <f>+I45+I56+I65</f>
        <v>3973</v>
      </c>
    </row>
    <row r="68" spans="1:9" s="29" customFormat="1" ht="12.75">
      <c r="A68" s="22" t="s">
        <v>43</v>
      </c>
      <c r="G68" s="30">
        <v>3308</v>
      </c>
      <c r="H68" s="30"/>
      <c r="I68" s="30">
        <v>-716</v>
      </c>
    </row>
    <row r="69" spans="1:9" s="29" customFormat="1" ht="12.75">
      <c r="A69" s="29" t="s">
        <v>129</v>
      </c>
      <c r="G69" s="30">
        <v>22</v>
      </c>
      <c r="H69" s="30"/>
      <c r="I69" s="30">
        <v>42</v>
      </c>
    </row>
    <row r="70" spans="1:9" s="29" customFormat="1" ht="13.5" thickBot="1">
      <c r="A70" s="22" t="s">
        <v>120</v>
      </c>
      <c r="G70" s="34">
        <f>SUM(G67:G69)</f>
        <v>3226</v>
      </c>
      <c r="H70" s="30"/>
      <c r="I70" s="34">
        <f>SUM(I67:I69)</f>
        <v>3299</v>
      </c>
    </row>
    <row r="71" spans="1:9" s="29" customFormat="1" ht="13.5" thickTop="1">
      <c r="A71" s="22"/>
      <c r="G71" s="33"/>
      <c r="H71" s="30"/>
      <c r="I71" s="33"/>
    </row>
    <row r="72" spans="1:8" s="29" customFormat="1" ht="12.75">
      <c r="A72" s="29" t="s">
        <v>44</v>
      </c>
      <c r="G72" s="30"/>
      <c r="H72" s="30"/>
    </row>
    <row r="73" spans="1:8" s="29" customFormat="1" ht="12.75">
      <c r="A73" s="29" t="s">
        <v>124</v>
      </c>
      <c r="G73" s="30"/>
      <c r="H73" s="30"/>
    </row>
    <row r="74" spans="7:8" s="29" customFormat="1" ht="12.75">
      <c r="G74" s="30"/>
      <c r="H74" s="30"/>
    </row>
    <row r="75" spans="1:8" s="29" customFormat="1" ht="12.75">
      <c r="A75" s="35"/>
      <c r="G75" s="30"/>
      <c r="H75" s="30"/>
    </row>
    <row r="76" spans="7:8" s="29" customFormat="1" ht="12.75">
      <c r="G76" s="30"/>
      <c r="H76" s="30"/>
    </row>
    <row r="77" spans="7:8" s="29" customFormat="1" ht="12.75">
      <c r="G77" s="30"/>
      <c r="H77" s="30"/>
    </row>
    <row r="78" spans="7:8" s="29" customFormat="1" ht="12.75">
      <c r="G78" s="30"/>
      <c r="H78" s="30"/>
    </row>
    <row r="79" spans="7:8" s="29" customFormat="1" ht="12.75">
      <c r="G79" s="30"/>
      <c r="H79" s="30"/>
    </row>
    <row r="80" spans="7:8" s="29" customFormat="1" ht="12.75">
      <c r="G80" s="30"/>
      <c r="H80" s="30"/>
    </row>
    <row r="81" spans="7:8" s="29" customFormat="1" ht="12.75">
      <c r="G81" s="30"/>
      <c r="H81" s="30"/>
    </row>
    <row r="82" spans="7:8" s="29" customFormat="1" ht="12.75">
      <c r="G82" s="30"/>
      <c r="H82" s="30"/>
    </row>
    <row r="83" spans="7:8" s="29" customFormat="1" ht="12.75">
      <c r="G83" s="30"/>
      <c r="H83" s="30"/>
    </row>
    <row r="84" spans="7:8" s="29" customFormat="1" ht="12.75">
      <c r="G84" s="30"/>
      <c r="H84" s="30"/>
    </row>
    <row r="85" spans="7:8" s="29" customFormat="1" ht="12.75">
      <c r="G85" s="30"/>
      <c r="H85" s="30"/>
    </row>
    <row r="86" spans="7:8" s="29" customFormat="1" ht="12.75">
      <c r="G86" s="30"/>
      <c r="H86" s="30"/>
    </row>
    <row r="87" spans="7:8" s="29" customFormat="1" ht="12.75">
      <c r="G87" s="30"/>
      <c r="H87" s="30"/>
    </row>
    <row r="88" spans="7:8" s="29" customFormat="1" ht="12.75">
      <c r="G88" s="30"/>
      <c r="H88" s="30"/>
    </row>
    <row r="89" spans="7:8" s="29" customFormat="1" ht="12.75">
      <c r="G89" s="30"/>
      <c r="H89" s="30"/>
    </row>
    <row r="90" spans="7:8" s="29" customFormat="1" ht="12.75">
      <c r="G90" s="30"/>
      <c r="H90" s="30"/>
    </row>
    <row r="91" spans="7:8" s="29" customFormat="1" ht="12.75">
      <c r="G91" s="30"/>
      <c r="H91" s="30"/>
    </row>
    <row r="92" spans="7:8" s="29" customFormat="1" ht="12.75">
      <c r="G92" s="30"/>
      <c r="H92" s="30"/>
    </row>
    <row r="93" s="29" customFormat="1" ht="12.75">
      <c r="G93" s="30"/>
    </row>
    <row r="94" s="29" customFormat="1" ht="12.75">
      <c r="G94" s="30"/>
    </row>
    <row r="95" s="29" customFormat="1" ht="12.75">
      <c r="G95" s="30"/>
    </row>
    <row r="96" s="29" customFormat="1" ht="12.75">
      <c r="G96" s="30"/>
    </row>
    <row r="97" s="29" customFormat="1" ht="12.75">
      <c r="G97" s="30"/>
    </row>
    <row r="98" s="29" customFormat="1" ht="12.75">
      <c r="G98" s="30"/>
    </row>
    <row r="99" s="29" customFormat="1" ht="12.75">
      <c r="G99" s="30"/>
    </row>
    <row r="100" s="29" customFormat="1" ht="12.75">
      <c r="G100" s="30"/>
    </row>
    <row r="101" s="29" customFormat="1" ht="12.75">
      <c r="G101" s="30"/>
    </row>
    <row r="102" s="29" customFormat="1" ht="12.75">
      <c r="G102" s="30"/>
    </row>
    <row r="103" s="29" customFormat="1" ht="12.75">
      <c r="G103" s="30"/>
    </row>
    <row r="104" s="29" customFormat="1" ht="12.75">
      <c r="G104" s="30"/>
    </row>
    <row r="105" s="29" customFormat="1" ht="12.75">
      <c r="G105" s="30"/>
    </row>
    <row r="106" s="29" customFormat="1" ht="12.75">
      <c r="G106" s="30"/>
    </row>
    <row r="107" s="29" customFormat="1" ht="12.75">
      <c r="G107" s="30"/>
    </row>
    <row r="108" s="29" customFormat="1" ht="12.75">
      <c r="G108" s="30"/>
    </row>
    <row r="109" s="29" customFormat="1" ht="12.75">
      <c r="G109" s="30"/>
    </row>
    <row r="110" s="29" customFormat="1" ht="12.75">
      <c r="G110" s="30"/>
    </row>
    <row r="111" s="29" customFormat="1" ht="12.75">
      <c r="G111" s="30"/>
    </row>
    <row r="112" s="29" customFormat="1" ht="12.75">
      <c r="G112" s="30"/>
    </row>
    <row r="113" s="29" customFormat="1" ht="12.75">
      <c r="G113" s="30"/>
    </row>
    <row r="114" s="29" customFormat="1" ht="12.75">
      <c r="G114" s="30"/>
    </row>
    <row r="115" s="29" customFormat="1" ht="12.75">
      <c r="G115" s="30"/>
    </row>
    <row r="116" s="29" customFormat="1" ht="12.75">
      <c r="G116" s="30"/>
    </row>
    <row r="117" s="29" customFormat="1" ht="12.75">
      <c r="G117" s="30"/>
    </row>
    <row r="118" s="29" customFormat="1" ht="12.75">
      <c r="G118" s="30"/>
    </row>
    <row r="119" s="29" customFormat="1" ht="12.75">
      <c r="G119" s="30"/>
    </row>
    <row r="120" s="29" customFormat="1" ht="12.75">
      <c r="G120" s="30"/>
    </row>
    <row r="121" s="29" customFormat="1" ht="12.75">
      <c r="G121" s="30"/>
    </row>
    <row r="122" s="29" customFormat="1" ht="12.75">
      <c r="G122" s="30"/>
    </row>
    <row r="123" s="29" customFormat="1" ht="12.75">
      <c r="G123" s="30"/>
    </row>
    <row r="124" s="29" customFormat="1" ht="12.75">
      <c r="G124" s="30"/>
    </row>
    <row r="125" s="29" customFormat="1" ht="12.75">
      <c r="G125" s="30"/>
    </row>
    <row r="126" s="29" customFormat="1" ht="12.75">
      <c r="G126" s="30"/>
    </row>
    <row r="127" s="29" customFormat="1" ht="12.75">
      <c r="G127" s="30"/>
    </row>
    <row r="128" s="29" customFormat="1" ht="12.75">
      <c r="G128" s="30"/>
    </row>
    <row r="129" s="29" customFormat="1" ht="12.75">
      <c r="G129" s="30"/>
    </row>
    <row r="130" s="29" customFormat="1" ht="12.75">
      <c r="G130" s="30"/>
    </row>
    <row r="131" s="29" customFormat="1" ht="12.75">
      <c r="G131" s="30"/>
    </row>
    <row r="132" s="29" customFormat="1" ht="12.75">
      <c r="G132" s="30"/>
    </row>
    <row r="133" s="29" customFormat="1" ht="12.75">
      <c r="G133" s="30"/>
    </row>
    <row r="134" s="29" customFormat="1" ht="12.75">
      <c r="G134" s="30"/>
    </row>
  </sheetData>
  <printOptions/>
  <pageMargins left="0.75" right="0.75" top="1" bottom="1" header="0.5" footer="0.5"/>
  <pageSetup horizontalDpi="600" verticalDpi="600" orientation="portrait" paperSize="9" scale="90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9" sqref="G19"/>
    </sheetView>
  </sheetViews>
  <sheetFormatPr defaultColWidth="9.140625" defaultRowHeight="12.75"/>
  <cols>
    <col min="4" max="4" width="10.28125" style="0" bestFit="1" customWidth="1"/>
    <col min="5" max="5" width="9.28125" style="0" bestFit="1" customWidth="1"/>
    <col min="6" max="6" width="13.28125" style="0" customWidth="1"/>
    <col min="7" max="7" width="10.28125" style="0" bestFit="1" customWidth="1"/>
    <col min="8" max="8" width="6.421875" style="0" customWidth="1"/>
    <col min="9" max="9" width="10.28125" style="0" bestFit="1" customWidth="1"/>
    <col min="10" max="10" width="9.28125" style="0" bestFit="1" customWidth="1"/>
    <col min="11" max="11" width="10.28125" style="0" bestFit="1" customWidth="1"/>
  </cols>
  <sheetData>
    <row r="1" ht="18">
      <c r="A1" s="2" t="s">
        <v>0</v>
      </c>
    </row>
    <row r="2" ht="15.75">
      <c r="A2" s="1" t="s">
        <v>51</v>
      </c>
    </row>
    <row r="3" ht="15.75">
      <c r="A3" s="1" t="s">
        <v>136</v>
      </c>
    </row>
    <row r="5" ht="15">
      <c r="A5" s="4" t="s">
        <v>22</v>
      </c>
    </row>
    <row r="7" spans="5:7" ht="12.75">
      <c r="E7" s="12" t="s">
        <v>85</v>
      </c>
      <c r="F7" s="3" t="s">
        <v>77</v>
      </c>
      <c r="G7" s="12" t="s">
        <v>86</v>
      </c>
    </row>
    <row r="8" spans="4:11" ht="12.75">
      <c r="D8" s="3"/>
      <c r="E8" s="11" t="s">
        <v>67</v>
      </c>
      <c r="F8" s="3"/>
      <c r="G8" s="3" t="s">
        <v>24</v>
      </c>
      <c r="H8" s="3"/>
      <c r="I8" s="3"/>
      <c r="J8" s="3"/>
      <c r="K8" s="3"/>
    </row>
    <row r="9" spans="4:11" ht="12.75">
      <c r="D9" s="5" t="s">
        <v>23</v>
      </c>
      <c r="E9" s="5" t="s">
        <v>23</v>
      </c>
      <c r="F9" s="5" t="s">
        <v>54</v>
      </c>
      <c r="G9" s="5" t="s">
        <v>47</v>
      </c>
      <c r="H9" s="5"/>
      <c r="I9" s="5" t="s">
        <v>63</v>
      </c>
      <c r="J9" s="3" t="s">
        <v>60</v>
      </c>
      <c r="K9" s="3" t="s">
        <v>25</v>
      </c>
    </row>
    <row r="10" spans="4:11" ht="12.75">
      <c r="D10" s="5" t="s">
        <v>69</v>
      </c>
      <c r="E10" s="5" t="s">
        <v>68</v>
      </c>
      <c r="F10" s="5" t="s">
        <v>55</v>
      </c>
      <c r="G10" s="5" t="s">
        <v>66</v>
      </c>
      <c r="H10" s="5"/>
      <c r="I10" s="5" t="s">
        <v>64</v>
      </c>
      <c r="J10" s="3" t="s">
        <v>61</v>
      </c>
      <c r="K10" s="3" t="s">
        <v>62</v>
      </c>
    </row>
    <row r="11" spans="4:11" ht="12.75">
      <c r="D11" s="5"/>
      <c r="E11" s="5"/>
      <c r="F11" s="5" t="s">
        <v>56</v>
      </c>
      <c r="G11" s="5"/>
      <c r="H11" s="5"/>
      <c r="I11" s="5" t="s">
        <v>65</v>
      </c>
      <c r="J11" s="3"/>
      <c r="K11" s="3"/>
    </row>
    <row r="12" spans="4:11" ht="12.75">
      <c r="D12" s="5" t="s">
        <v>1</v>
      </c>
      <c r="E12" s="5" t="s">
        <v>1</v>
      </c>
      <c r="F12" s="5" t="s">
        <v>1</v>
      </c>
      <c r="G12" s="5" t="s">
        <v>1</v>
      </c>
      <c r="H12" s="5"/>
      <c r="I12" s="5" t="s">
        <v>1</v>
      </c>
      <c r="J12" s="5" t="s">
        <v>1</v>
      </c>
      <c r="K12" s="5" t="s">
        <v>1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125</v>
      </c>
      <c r="D14" s="6">
        <f>D37</f>
        <v>66622</v>
      </c>
      <c r="E14" s="6">
        <f>E37</f>
        <v>4865</v>
      </c>
      <c r="F14" s="6">
        <v>131</v>
      </c>
      <c r="G14" s="6">
        <v>12645</v>
      </c>
      <c r="H14" s="6"/>
      <c r="I14" s="6">
        <f>SUM(D14:H14)</f>
        <v>84263</v>
      </c>
      <c r="J14" s="6">
        <v>1159</v>
      </c>
      <c r="K14" s="6">
        <f>+I14+J14</f>
        <v>85422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70</v>
      </c>
      <c r="D16" s="6">
        <v>0</v>
      </c>
      <c r="E16" s="6">
        <v>0</v>
      </c>
      <c r="F16" s="6">
        <v>22</v>
      </c>
      <c r="G16" s="6">
        <v>0</v>
      </c>
      <c r="H16" s="6"/>
      <c r="I16" s="6">
        <f>SUM(D16:H16)</f>
        <v>22</v>
      </c>
      <c r="J16" s="6"/>
      <c r="K16" s="6">
        <f>+I16+J16</f>
        <v>22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98</v>
      </c>
      <c r="D19" s="6">
        <v>0</v>
      </c>
      <c r="E19" s="6">
        <v>0</v>
      </c>
      <c r="F19" s="6">
        <v>0</v>
      </c>
      <c r="G19" s="6">
        <f>+Inc!I37</f>
        <v>-7524</v>
      </c>
      <c r="H19" s="6"/>
      <c r="I19" s="6">
        <f>SUM(D19:H19)</f>
        <v>-7524</v>
      </c>
      <c r="J19" s="6">
        <f>+Inc!I38</f>
        <v>-19</v>
      </c>
      <c r="K19" s="6">
        <f>+I19+J19</f>
        <v>-7543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58</v>
      </c>
      <c r="D21" s="6">
        <v>0</v>
      </c>
      <c r="E21" s="6">
        <v>0</v>
      </c>
      <c r="F21" s="6">
        <v>0</v>
      </c>
      <c r="G21" s="6">
        <v>0</v>
      </c>
      <c r="H21" s="6"/>
      <c r="I21" s="6">
        <f>SUM(D21:H21)</f>
        <v>0</v>
      </c>
      <c r="J21" s="6">
        <v>0</v>
      </c>
      <c r="K21" s="6">
        <f>+I21+J21</f>
        <v>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s="6" customFormat="1" ht="13.5" thickBot="1">
      <c r="A24" s="6" t="s">
        <v>135</v>
      </c>
      <c r="D24" s="8">
        <f>SUM(D14:D23)</f>
        <v>66622</v>
      </c>
      <c r="E24" s="8">
        <f>SUM(E14:E23)</f>
        <v>4865</v>
      </c>
      <c r="F24" s="8">
        <f>SUM(F14:F23)</f>
        <v>153</v>
      </c>
      <c r="G24" s="8">
        <f>SUM(G14:G23)</f>
        <v>5121</v>
      </c>
      <c r="I24" s="8">
        <f>SUM(I14:I23)</f>
        <v>76761</v>
      </c>
      <c r="J24" s="8">
        <f>SUM(J14:J23)</f>
        <v>1140</v>
      </c>
      <c r="K24" s="8">
        <f>SUM(K14:K23)</f>
        <v>77901</v>
      </c>
    </row>
    <row r="25" spans="4:9" ht="13.5" thickTop="1"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11" ht="12.75">
      <c r="A27" t="s">
        <v>90</v>
      </c>
      <c r="D27" s="6">
        <v>66622</v>
      </c>
      <c r="E27" s="6">
        <v>4865</v>
      </c>
      <c r="F27" s="6">
        <v>3</v>
      </c>
      <c r="G27" s="6">
        <v>46524</v>
      </c>
      <c r="H27" s="6"/>
      <c r="I27" s="6">
        <f>SUM(D27:H27)</f>
        <v>118014</v>
      </c>
      <c r="J27" s="6">
        <v>0</v>
      </c>
      <c r="K27" s="6">
        <f>+I27+J27</f>
        <v>118014</v>
      </c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4:11" ht="12.75">
      <c r="D29" s="6"/>
      <c r="E29" s="6"/>
      <c r="F29" s="6"/>
      <c r="G29" s="6"/>
      <c r="H29" s="6"/>
      <c r="I29" s="6"/>
      <c r="J29" s="6"/>
      <c r="K29" s="6"/>
    </row>
    <row r="30" spans="1:11" ht="12.75">
      <c r="A30" t="s">
        <v>70</v>
      </c>
      <c r="D30" s="6">
        <v>0</v>
      </c>
      <c r="E30" s="6">
        <v>0</v>
      </c>
      <c r="F30" s="6">
        <v>48</v>
      </c>
      <c r="G30" s="6">
        <v>0</v>
      </c>
      <c r="H30" s="6"/>
      <c r="I30" s="6">
        <f>SUM(D30:H30)</f>
        <v>48</v>
      </c>
      <c r="J30" s="6">
        <v>0</v>
      </c>
      <c r="K30" s="6">
        <f>+I30+J30</f>
        <v>48</v>
      </c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4:11" ht="12.75">
      <c r="D32" s="6"/>
      <c r="E32" s="6"/>
      <c r="F32" s="6"/>
      <c r="G32" s="6"/>
      <c r="H32" s="6"/>
      <c r="I32" s="6"/>
      <c r="J32" s="6"/>
      <c r="K32" s="6"/>
    </row>
    <row r="33" spans="1:11" ht="12.75">
      <c r="A33" t="s">
        <v>98</v>
      </c>
      <c r="D33" s="6">
        <v>0</v>
      </c>
      <c r="E33" s="6">
        <v>0</v>
      </c>
      <c r="F33" s="6">
        <v>0</v>
      </c>
      <c r="G33" s="6">
        <v>-2678</v>
      </c>
      <c r="H33" s="6"/>
      <c r="I33" s="6">
        <f>SUM(D33:H33)</f>
        <v>-2678</v>
      </c>
      <c r="J33" s="6">
        <v>0</v>
      </c>
      <c r="K33" s="6">
        <f>+I33+J33</f>
        <v>-2678</v>
      </c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58</v>
      </c>
      <c r="D35" s="6">
        <v>0</v>
      </c>
      <c r="E35" s="6">
        <v>0</v>
      </c>
      <c r="F35" s="6">
        <v>0</v>
      </c>
      <c r="G35" s="6">
        <v>0</v>
      </c>
      <c r="H35" s="6"/>
      <c r="I35" s="6">
        <f>SUM(D35:H35)</f>
        <v>0</v>
      </c>
      <c r="J35" s="6">
        <v>0</v>
      </c>
      <c r="K35" s="6">
        <f>+I35+J35</f>
        <v>0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3.5" thickBot="1">
      <c r="A37" t="s">
        <v>141</v>
      </c>
      <c r="D37" s="8">
        <f>SUM(D27:D36)</f>
        <v>66622</v>
      </c>
      <c r="E37" s="8">
        <f>SUM(E27:E36)</f>
        <v>4865</v>
      </c>
      <c r="F37" s="8">
        <v>51</v>
      </c>
      <c r="G37" s="8">
        <f>SUM(G27:G36)</f>
        <v>43846</v>
      </c>
      <c r="H37" s="6"/>
      <c r="I37" s="8">
        <f>SUM(I27:I36)</f>
        <v>115384</v>
      </c>
      <c r="J37" s="8">
        <f>SUM(J27:J36)</f>
        <v>0</v>
      </c>
      <c r="K37" s="8">
        <f>SUM(K27:K36)</f>
        <v>115384</v>
      </c>
    </row>
    <row r="38" spans="4:11" ht="13.5" thickTop="1">
      <c r="D38" s="6"/>
      <c r="E38" s="6"/>
      <c r="F38" s="6"/>
      <c r="G38" s="6"/>
      <c r="H38" s="6"/>
      <c r="I38" s="6"/>
      <c r="J38" s="6"/>
      <c r="K38" s="6"/>
    </row>
    <row r="39" spans="4:11" ht="12.75">
      <c r="D39" s="6"/>
      <c r="E39" s="6"/>
      <c r="F39" s="6"/>
      <c r="G39" s="6"/>
      <c r="H39" s="6"/>
      <c r="I39" s="6"/>
      <c r="J39" s="6"/>
      <c r="K39" s="6"/>
    </row>
    <row r="40" spans="4:11" ht="12.75">
      <c r="D40" s="6"/>
      <c r="E40" s="6"/>
      <c r="F40" s="6"/>
      <c r="G40" s="6"/>
      <c r="H40" s="6"/>
      <c r="I40" s="6"/>
      <c r="J40" s="6"/>
      <c r="K40" s="6"/>
    </row>
    <row r="41" spans="4:9" ht="12.75">
      <c r="D41" s="6"/>
      <c r="E41" s="6"/>
      <c r="F41" s="6"/>
      <c r="G41" s="6"/>
      <c r="H41" s="6"/>
      <c r="I41" s="6"/>
    </row>
    <row r="42" spans="1:9" ht="12.75">
      <c r="A42" t="s">
        <v>26</v>
      </c>
      <c r="D42" s="6"/>
      <c r="E42" s="6"/>
      <c r="F42" s="6"/>
      <c r="G42" s="6"/>
      <c r="H42" s="6"/>
      <c r="I42" s="6"/>
    </row>
    <row r="43" spans="1:9" ht="12.75">
      <c r="A43" t="s">
        <v>126</v>
      </c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1:9" ht="12.75">
      <c r="A45" s="9"/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Pentamaster</cp:lastModifiedBy>
  <cp:lastPrinted>2009-08-26T09:36:06Z</cp:lastPrinted>
  <dcterms:created xsi:type="dcterms:W3CDTF">1996-10-14T23:33:28Z</dcterms:created>
  <dcterms:modified xsi:type="dcterms:W3CDTF">2009-08-26T09:36:42Z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