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Inc" sheetId="1" r:id="rId1"/>
    <sheet name="BS" sheetId="2" r:id="rId2"/>
    <sheet name="CF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<sst xmlns="http://schemas.openxmlformats.org/spreadsheetml/2006/main" count="193" uniqueCount="155">
  <si>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</si>
  <si>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</si>
  <si>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</si>
  <si>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</si>
  <si>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</si>
  <si>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</si>
  <si>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Taxation</t>
  </si>
  <si>
    <t>Minority interest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</si>
  <si>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</si>
  <si>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</si>
  <si>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</si>
  <si>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</si>
  <si>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</si>
  <si>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</si>
  <si>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</si>
  <si>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</si>
  <si>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</si>
  <si>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</si>
  <si>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</si>
  <si>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</si>
  <si>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</si>
  <si>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</si>
  <si>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</si>
  <si>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</si>
  <si>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</si>
  <si>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</si>
  <si>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</si>
  <si>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</si>
  <si>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</si>
  <si>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</si>
  <si>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</si>
  <si>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</si>
  <si>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</si>
  <si>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</si>
  <si>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Interest expense</t>
  </si>
  <si>
    <t xml:space="preserve">  Interest income</t>
  </si>
  <si>
    <t>Changes in working capital</t>
  </si>
  <si>
    <t xml:space="preserve">  Inventories</t>
  </si>
  <si>
    <t xml:space="preserve">  Receivables</t>
  </si>
  <si>
    <t xml:space="preserve">  Payables</t>
  </si>
  <si>
    <t>Interest paid</t>
  </si>
  <si>
    <t>Tax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</si>
  <si>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</si>
  <si>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</si>
  <si>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</si>
  <si>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</si>
  <si>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</si>
  <si>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</si>
  <si>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</si>
  <si>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</si>
  <si>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</si>
  <si>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</si>
  <si>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</si>
  <si>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</si>
  <si>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</si>
  <si>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</si>
  <si>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</si>
  <si>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</si>
  <si>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</si>
  <si>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</si>
  <si>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 xml:space="preserve">  Unrealised (gain)/loss on foreign exchange</t>
  </si>
  <si>
    <t>Minority Interests</t>
  </si>
  <si>
    <t>Dividends</t>
  </si>
  <si>
    <t>Repayment of term loan</t>
  </si>
  <si>
    <t>Effect Of Foreign Exchange Rate Change On</t>
  </si>
  <si>
    <t>Consolidation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</si>
  <si>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</si>
  <si>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</si>
  <si>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</si>
  <si>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</si>
  <si>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</si>
  <si>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</si>
  <si>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</si>
  <si>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</si>
  <si>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</si>
  <si>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</si>
  <si>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</si>
  <si>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>Development expenditure</t>
  </si>
  <si>
    <t>Tax recoverable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</si>
  <si>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</si>
  <si>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</si>
  <si>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</si>
  <si>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</si>
  <si>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</si>
  <si>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</si>
  <si>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</si>
  <si>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</si>
  <si>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Hire purchase liabilities</t>
  </si>
  <si>
    <t>Deferred tax liabilities</t>
  </si>
  <si>
    <t>Tax payable</t>
  </si>
  <si>
    <t>Total Liabilities</t>
  </si>
  <si>
    <t>TOTAL EQUITY AND LIABILITIES</t>
  </si>
  <si>
    <t>------------</t>
  </si>
  <si>
    <t>--------------</t>
  </si>
  <si>
    <t>As at 1 January 2007</t>
  </si>
  <si>
    <t>Tax refund</t>
  </si>
  <si>
    <t>31.12.2007</t>
  </si>
  <si>
    <t>Audited Financial Statements of the Group for the year ended 31 December 2007.</t>
  </si>
  <si>
    <t>Prepaid lease payment</t>
  </si>
  <si>
    <t>Intangible assets</t>
  </si>
  <si>
    <t>with the Annual Audited Financial Statements of the Group for the year ended 31 December 2007.</t>
  </si>
  <si>
    <t>As at 1 January 2008</t>
  </si>
  <si>
    <t xml:space="preserve">  Year To Date Ended</t>
  </si>
  <si>
    <t>(Loss)/Profit before taxation</t>
  </si>
  <si>
    <t>Operating (loss)/profit before working capital changes</t>
  </si>
  <si>
    <t>Net Increase/(Decrease) In Cash And Cash Equivalents</t>
  </si>
  <si>
    <t>Deferred income</t>
  </si>
  <si>
    <t xml:space="preserve">  Amortisation of intangible assets</t>
  </si>
  <si>
    <t xml:space="preserve">  Bad debts recovered</t>
  </si>
  <si>
    <t>Government grant received</t>
  </si>
  <si>
    <t>30.09.2007</t>
  </si>
  <si>
    <t>30.09.2008</t>
  </si>
  <si>
    <t>FOR THE FINANCIAL QUARTER ENDED 30 SEPTEMBER 2008</t>
  </si>
  <si>
    <t>As at 30 September 2008</t>
  </si>
  <si>
    <t>9 Months</t>
  </si>
  <si>
    <t>30.9.2007</t>
  </si>
  <si>
    <t>30.9.2008</t>
  </si>
  <si>
    <t xml:space="preserve">  Depreciation </t>
  </si>
  <si>
    <t>Dividend paid</t>
  </si>
  <si>
    <t>As at 30 September 2007</t>
  </si>
  <si>
    <t>Cash And Cash Equivalents As At 30 September</t>
  </si>
  <si>
    <t>Cash generated from operations</t>
  </si>
  <si>
    <t>Net cash generated from operating activities</t>
  </si>
  <si>
    <t>Net cash inflow/(outflow) from investing activities</t>
  </si>
  <si>
    <t>Net cash (outflow)/inflow from financing activities</t>
  </si>
  <si>
    <t>Gross (loss)/profit</t>
  </si>
  <si>
    <t>(Loss)/Profit attributable to :</t>
  </si>
  <si>
    <t>Net loss for the financial period</t>
  </si>
  <si>
    <t xml:space="preserve">  Inventory written off</t>
  </si>
  <si>
    <t xml:space="preserve">  Loss on disposal of property, plant &amp; equipment</t>
  </si>
  <si>
    <t xml:space="preserve">  Amortisation of deferred government grants</t>
  </si>
  <si>
    <t xml:space="preserve">  Gain on disposal of an associate </t>
  </si>
  <si>
    <t xml:space="preserve">Proceeds from disposal of an associate </t>
  </si>
  <si>
    <t xml:space="preserve">  Share of results of an associate</t>
  </si>
  <si>
    <t xml:space="preserve">   - Sale of goods</t>
  </si>
  <si>
    <t xml:space="preserve">   - Dividend received</t>
  </si>
  <si>
    <t>Other income</t>
  </si>
  <si>
    <t>Administrative expenses</t>
  </si>
  <si>
    <t>Distribution costs</t>
  </si>
  <si>
    <t>Other expenses</t>
  </si>
  <si>
    <t xml:space="preserve">Operating (Loss)/Profit </t>
  </si>
  <si>
    <t>Finance costs</t>
  </si>
  <si>
    <t>Share of results of an associate</t>
  </si>
  <si>
    <t>(Loss)/Profit for the period</t>
  </si>
  <si>
    <t>Equity holders of the Company</t>
  </si>
  <si>
    <t>(Loss)/Earnings per share attributable to equity holders</t>
  </si>
  <si>
    <t>of the Company (sen) :-</t>
  </si>
  <si>
    <t xml:space="preserve">   - Basic </t>
  </si>
  <si>
    <t xml:space="preserve">   - Diluted </t>
  </si>
  <si>
    <t>Provision for warranty costs</t>
  </si>
  <si>
    <t xml:space="preserve">   - overdrafts</t>
  </si>
  <si>
    <t xml:space="preserve">   - other borrowings</t>
  </si>
  <si>
    <t xml:space="preserve">  Allowance for slow moving stock</t>
  </si>
  <si>
    <t xml:space="preserve">  Allowance for doubtful debts</t>
  </si>
  <si>
    <t>Investment in an associate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</si>
</sst>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 quotePrefix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38" fontId="4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38" fontId="0" fillId="0" borderId="0" xfId="0" applyFont="1" applyFill="1" applyAlignment="1">
      <alignment/>
    </xf>
    <xf numFmtId="41" fontId="0" fillId="0" borderId="1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8" fontId="0" fillId="0" borderId="0" xfId="0" applyFont="1" applyAlignment="1">
      <alignment/>
    </xf>
    <xf numFmtId="38" fontId="8" fillId="0" borderId="0" xfId="0" applyAlignment="1">
      <alignment/>
    </xf>
    <xf numFmtId="41" fontId="1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ing%20file\Monthly%20accounts\Q2%2008\June%2008\Conso_Penta_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S"/>
      <sheetName val="PI"/>
      <sheetName val="PE"/>
      <sheetName val="PU"/>
      <sheetName val="PEM"/>
      <sheetName val="PC"/>
      <sheetName val="PCM"/>
      <sheetName val="PP"/>
      <sheetName val="PMAE"/>
      <sheetName val="PMAE-RMB"/>
      <sheetName val="consolaadj_current"/>
      <sheetName val="consoladj_permanent"/>
      <sheetName val="consolpl_month_jan~june"/>
      <sheetName val="consolpl_quarterly"/>
      <sheetName val="Summary"/>
      <sheetName val="INTER-COM"/>
      <sheetName val="consolpl_month_july~dec"/>
      <sheetName val="consolbs 1"/>
      <sheetName val="consolbs 2"/>
      <sheetName val="CFS_YTD"/>
      <sheetName val="CFS_quater"/>
      <sheetName val="consolbs July~Dec"/>
      <sheetName val="goodwill"/>
      <sheetName val="consoleq"/>
      <sheetName val="schedule"/>
      <sheetName val="PL(segment)(Q2)"/>
      <sheetName val="PL(sgmt_d)(Q2)"/>
      <sheetName val="PL(segment) (Q1)"/>
      <sheetName val="PL(sgmt_d) (Q1)"/>
      <sheetName val="PL(segment)(YTD)"/>
      <sheetName val="PL(sgmt_d)(YTD)"/>
    </sheetNames>
    <sheetDataSet>
      <sheetData sheetId="18">
        <row r="28">
          <cell r="P28">
            <v>4859900</v>
          </cell>
        </row>
        <row r="68">
          <cell r="P68">
            <v>66621525</v>
          </cell>
        </row>
      </sheetData>
      <sheetData sheetId="20">
        <row r="68">
          <cell r="N68">
            <v>-715520</v>
          </cell>
        </row>
      </sheetData>
      <sheetData sheetId="24">
        <row r="40">
          <cell r="B40">
            <v>66621525</v>
          </cell>
          <cell r="C40">
            <v>4865159</v>
          </cell>
          <cell r="D40">
            <v>2658</v>
          </cell>
          <cell r="E40">
            <v>46524271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26">
      <selection activeCell="A54" sqref="A54:A55"/>
    </sheetView>
  </sheetViews>
  <sheetFormatPr defaultColWidth="9.140625" defaultRowHeight="12.75"/>
  <cols>
    <col min="5" max="5" width="11.140625" style="0" customWidth="1"/>
    <col min="6" max="6" width="10.140625" style="0" customWidth="1"/>
    <col min="7" max="8" width="6.140625" style="0" customWidth="1"/>
    <col min="9" max="9" width="11.140625" style="0" customWidth="1"/>
    <col min="10" max="10" width="10.140625" style="0" bestFit="1" customWidth="1"/>
  </cols>
  <sheetData>
    <row r="1" ht="18">
      <c r="A1" s="2" t="s">
        <v>0</v>
      </c>
    </row>
    <row r="2" ht="15.75">
      <c r="A2" s="1" t="s">
        <v>54</v>
      </c>
    </row>
    <row r="3" ht="15.75">
      <c r="A3" s="1" t="s">
        <v>112</v>
      </c>
    </row>
    <row r="5" ht="15">
      <c r="A5" s="4" t="s">
        <v>1</v>
      </c>
    </row>
    <row r="7" spans="5:10" ht="12.75">
      <c r="E7" s="3" t="s">
        <v>53</v>
      </c>
      <c r="F7" s="3"/>
      <c r="G7" s="3"/>
      <c r="H7" s="3"/>
      <c r="I7" s="18" t="s">
        <v>102</v>
      </c>
      <c r="J7" s="3"/>
    </row>
    <row r="8" spans="5:10" ht="12.75">
      <c r="E8" s="5" t="s">
        <v>111</v>
      </c>
      <c r="F8" s="5" t="s">
        <v>110</v>
      </c>
      <c r="G8" s="5"/>
      <c r="H8" s="5"/>
      <c r="I8" s="5" t="s">
        <v>111</v>
      </c>
      <c r="J8" s="5" t="s">
        <v>110</v>
      </c>
    </row>
    <row r="9" spans="4:10" ht="12.75">
      <c r="D9" s="5" t="s">
        <v>3</v>
      </c>
      <c r="E9" s="5" t="s">
        <v>2</v>
      </c>
      <c r="F9" s="5" t="s">
        <v>2</v>
      </c>
      <c r="G9" s="3"/>
      <c r="H9" s="3"/>
      <c r="I9" s="5" t="s">
        <v>2</v>
      </c>
      <c r="J9" s="5" t="s">
        <v>2</v>
      </c>
    </row>
    <row r="10" spans="5:11" ht="12.75">
      <c r="E10" s="6"/>
      <c r="F10" s="6"/>
      <c r="G10" s="6"/>
      <c r="H10" s="6"/>
      <c r="I10" s="6"/>
      <c r="J10" s="6"/>
      <c r="K10" s="6"/>
    </row>
    <row r="11" spans="1:11" ht="12.75">
      <c r="A11" t="s">
        <v>4</v>
      </c>
      <c r="E11" s="6"/>
      <c r="F11" s="6"/>
      <c r="G11" s="6"/>
      <c r="H11" s="6"/>
      <c r="I11" s="6"/>
      <c r="J11" s="6"/>
      <c r="K11" s="6"/>
    </row>
    <row r="12" spans="1:11" ht="12.75">
      <c r="A12" t="s">
        <v>134</v>
      </c>
      <c r="E12" s="6">
        <v>23162</v>
      </c>
      <c r="F12" s="6">
        <v>43550</v>
      </c>
      <c r="G12" s="6"/>
      <c r="H12" s="6"/>
      <c r="I12" s="6">
        <v>90091</v>
      </c>
      <c r="J12" s="6">
        <f>113607-115</f>
        <v>113492</v>
      </c>
      <c r="K12" s="6"/>
    </row>
    <row r="13" spans="1:11" ht="12.75">
      <c r="A13" t="s">
        <v>135</v>
      </c>
      <c r="E13" s="29">
        <v>0</v>
      </c>
      <c r="F13" s="29">
        <v>0</v>
      </c>
      <c r="G13" s="6"/>
      <c r="H13" s="6"/>
      <c r="I13" s="29">
        <v>557</v>
      </c>
      <c r="J13" s="29">
        <v>115</v>
      </c>
      <c r="K13" s="6"/>
    </row>
    <row r="14" spans="5:11" ht="12.75">
      <c r="E14" s="30">
        <f>SUM(E12:E13)</f>
        <v>23162</v>
      </c>
      <c r="F14" s="30">
        <f>SUM(F12:F13)</f>
        <v>43550</v>
      </c>
      <c r="G14" s="6"/>
      <c r="H14" s="6"/>
      <c r="I14" s="30">
        <f>SUM(I12:I13)</f>
        <v>90648</v>
      </c>
      <c r="J14" s="30">
        <f>SUM(J12:J13)</f>
        <v>113607</v>
      </c>
      <c r="K14" s="6"/>
    </row>
    <row r="15" spans="5:11" ht="12.75">
      <c r="E15" s="6"/>
      <c r="F15" s="6"/>
      <c r="G15" s="6"/>
      <c r="H15" s="6"/>
      <c r="I15" s="6"/>
      <c r="J15" s="6"/>
      <c r="K15" s="6"/>
    </row>
    <row r="16" spans="1:11" ht="12.75">
      <c r="A16" t="s">
        <v>5</v>
      </c>
      <c r="E16" s="6">
        <v>-25475</v>
      </c>
      <c r="F16" s="6">
        <v>-33346</v>
      </c>
      <c r="G16" s="6"/>
      <c r="H16" s="6"/>
      <c r="I16" s="6">
        <v>-81768</v>
      </c>
      <c r="J16" s="6">
        <v>-85575</v>
      </c>
      <c r="K16" s="6"/>
    </row>
    <row r="17" spans="5:11" ht="12.75">
      <c r="E17" s="6"/>
      <c r="F17" s="6"/>
      <c r="G17" s="6"/>
      <c r="H17" s="6"/>
      <c r="I17" s="6"/>
      <c r="J17" s="6"/>
      <c r="K17" s="6"/>
    </row>
    <row r="18" spans="1:11" ht="12.75">
      <c r="A18" t="s">
        <v>125</v>
      </c>
      <c r="E18" s="7">
        <f>SUM(E14:E17)</f>
        <v>-2313</v>
      </c>
      <c r="F18" s="7">
        <f>SUM(F14:F17)</f>
        <v>10204</v>
      </c>
      <c r="G18" s="6"/>
      <c r="H18" s="6"/>
      <c r="I18" s="7">
        <f>SUM(I14:I17)</f>
        <v>8880</v>
      </c>
      <c r="J18" s="7">
        <f>SUM(J14:J17)</f>
        <v>28032</v>
      </c>
      <c r="K18" s="6"/>
    </row>
    <row r="19" spans="5:11" ht="12.75">
      <c r="E19" s="6"/>
      <c r="F19" s="6"/>
      <c r="G19" s="6"/>
      <c r="H19" s="6"/>
      <c r="I19" s="6"/>
      <c r="J19" s="6"/>
      <c r="K19" s="6"/>
    </row>
    <row r="20" spans="1:11" ht="12.75">
      <c r="A20" t="s">
        <v>136</v>
      </c>
      <c r="E20" s="6">
        <v>2818</v>
      </c>
      <c r="F20" s="6">
        <v>755</v>
      </c>
      <c r="G20" s="6"/>
      <c r="H20" s="6"/>
      <c r="I20" s="6">
        <v>4334</v>
      </c>
      <c r="J20" s="6">
        <v>1397</v>
      </c>
      <c r="K20" s="6"/>
    </row>
    <row r="21" spans="5:11" ht="12.75">
      <c r="E21" s="6"/>
      <c r="F21" s="6"/>
      <c r="G21" s="6"/>
      <c r="H21" s="6"/>
      <c r="I21" s="6"/>
      <c r="J21" s="6"/>
      <c r="K21" s="6"/>
    </row>
    <row r="22" spans="1:11" ht="12.75">
      <c r="A22" t="s">
        <v>137</v>
      </c>
      <c r="E22" s="6">
        <v>-4471</v>
      </c>
      <c r="F22" s="6">
        <v>-3973</v>
      </c>
      <c r="G22" s="6"/>
      <c r="H22" s="6"/>
      <c r="I22" s="6">
        <v>-12353</v>
      </c>
      <c r="J22" s="6">
        <v>-10621</v>
      </c>
      <c r="K22" s="6"/>
    </row>
    <row r="23" spans="1:11" ht="12.75">
      <c r="A23" t="s">
        <v>138</v>
      </c>
      <c r="E23" s="6">
        <v>-1395</v>
      </c>
      <c r="F23" s="6">
        <v>-1403</v>
      </c>
      <c r="G23" s="6"/>
      <c r="H23" s="6"/>
      <c r="I23" s="6">
        <v>-5400</v>
      </c>
      <c r="J23" s="6">
        <v>-3311</v>
      </c>
      <c r="K23" s="6"/>
    </row>
    <row r="24" spans="1:11" ht="12.75">
      <c r="A24" t="s">
        <v>139</v>
      </c>
      <c r="E24" s="6">
        <v>-305</v>
      </c>
      <c r="F24" s="6">
        <v>-373</v>
      </c>
      <c r="G24" s="6"/>
      <c r="H24" s="6"/>
      <c r="I24" s="6">
        <v>-921</v>
      </c>
      <c r="J24" s="6">
        <v>-530</v>
      </c>
      <c r="K24" s="6"/>
    </row>
    <row r="25" spans="5:11" ht="12.75">
      <c r="E25" s="6"/>
      <c r="F25" s="6"/>
      <c r="G25" s="6"/>
      <c r="H25" s="6"/>
      <c r="I25" s="6"/>
      <c r="J25" s="6"/>
      <c r="K25" s="6"/>
    </row>
    <row r="26" spans="1:11" ht="12.75">
      <c r="A26" t="s">
        <v>140</v>
      </c>
      <c r="E26" s="7">
        <f>+E18+SUM(E20:E25)</f>
        <v>-5666</v>
      </c>
      <c r="F26" s="7">
        <f>+F18+SUM(F20:F25)</f>
        <v>5210</v>
      </c>
      <c r="G26" s="6"/>
      <c r="H26" s="6"/>
      <c r="I26" s="7">
        <f>+I18+SUM(I20:I25)</f>
        <v>-5460</v>
      </c>
      <c r="J26" s="7">
        <f>+J18+SUM(J20:J25)</f>
        <v>14967</v>
      </c>
      <c r="K26" s="6"/>
    </row>
    <row r="27" spans="5:11" ht="12.75">
      <c r="E27" s="6"/>
      <c r="F27" s="6"/>
      <c r="G27" s="6"/>
      <c r="H27" s="6"/>
      <c r="I27" s="6"/>
      <c r="J27" s="6"/>
      <c r="K27" s="6"/>
    </row>
    <row r="28" spans="1:11" ht="12.75">
      <c r="A28" t="s">
        <v>141</v>
      </c>
      <c r="E28" s="6">
        <v>-1159</v>
      </c>
      <c r="F28" s="6">
        <v>-1136</v>
      </c>
      <c r="G28" s="6"/>
      <c r="H28" s="6"/>
      <c r="I28" s="6">
        <v>-3614</v>
      </c>
      <c r="J28" s="6">
        <v>-3289</v>
      </c>
      <c r="K28" s="6"/>
    </row>
    <row r="29" spans="5:11" ht="12.75">
      <c r="E29" s="6"/>
      <c r="F29" s="6"/>
      <c r="G29" s="6"/>
      <c r="H29" s="6"/>
      <c r="I29" s="6"/>
      <c r="J29" s="6"/>
      <c r="K29" s="6"/>
    </row>
    <row r="30" spans="1:11" ht="12.75">
      <c r="A30" t="s">
        <v>142</v>
      </c>
      <c r="E30" s="6">
        <v>281</v>
      </c>
      <c r="F30" s="6">
        <v>148</v>
      </c>
      <c r="G30" s="6"/>
      <c r="H30" s="6"/>
      <c r="I30" s="6">
        <v>134</v>
      </c>
      <c r="J30" s="6">
        <v>717</v>
      </c>
      <c r="K30" s="6"/>
    </row>
    <row r="31" spans="5:11" ht="12.75">
      <c r="E31" s="6"/>
      <c r="F31" s="6"/>
      <c r="G31" s="6"/>
      <c r="H31" s="6"/>
      <c r="I31" s="6"/>
      <c r="J31" s="6"/>
      <c r="K31" s="6"/>
    </row>
    <row r="32" spans="1:11" ht="12.75">
      <c r="A32" t="s">
        <v>103</v>
      </c>
      <c r="E32" s="7">
        <f>+E26+E28+E30</f>
        <v>-6544</v>
      </c>
      <c r="F32" s="7">
        <f>+F26+F28+F30</f>
        <v>4222</v>
      </c>
      <c r="G32" s="6"/>
      <c r="H32" s="6"/>
      <c r="I32" s="7">
        <f>+I26+I28+I30</f>
        <v>-8940</v>
      </c>
      <c r="J32" s="7">
        <f>+J26+J28+J30</f>
        <v>12395</v>
      </c>
      <c r="K32" s="6"/>
    </row>
    <row r="33" spans="5:11" ht="12.75">
      <c r="E33" s="6"/>
      <c r="F33" s="6"/>
      <c r="G33" s="6"/>
      <c r="H33" s="6"/>
      <c r="I33" s="6"/>
      <c r="J33" s="6"/>
      <c r="K33" s="6"/>
    </row>
    <row r="34" spans="1:11" ht="12.75">
      <c r="A34" t="s">
        <v>6</v>
      </c>
      <c r="E34" s="6">
        <v>-105</v>
      </c>
      <c r="F34" s="6">
        <v>-483</v>
      </c>
      <c r="G34" s="6"/>
      <c r="H34" s="6"/>
      <c r="I34" s="6">
        <v>-387</v>
      </c>
      <c r="J34" s="6">
        <v>-2121</v>
      </c>
      <c r="K34" s="6"/>
    </row>
    <row r="35" spans="5:11" ht="12.75">
      <c r="E35" s="6"/>
      <c r="F35" s="6"/>
      <c r="G35" s="6"/>
      <c r="H35" s="6"/>
      <c r="I35" s="6"/>
      <c r="J35" s="6"/>
      <c r="K35" s="6"/>
    </row>
    <row r="36" spans="1:11" ht="13.5" thickBot="1">
      <c r="A36" t="s">
        <v>143</v>
      </c>
      <c r="E36" s="8">
        <f>+E32+E34</f>
        <v>-6649</v>
      </c>
      <c r="F36" s="8">
        <f>+F32+F34</f>
        <v>3739</v>
      </c>
      <c r="G36" s="6"/>
      <c r="H36" s="6"/>
      <c r="I36" s="8">
        <f>+I32+I34</f>
        <v>-9327</v>
      </c>
      <c r="J36" s="8">
        <f>+J32+J34</f>
        <v>10274</v>
      </c>
      <c r="K36" s="6"/>
    </row>
    <row r="37" spans="5:11" ht="13.5" thickTop="1">
      <c r="E37" s="6"/>
      <c r="F37" s="6"/>
      <c r="G37" s="6"/>
      <c r="H37" s="6"/>
      <c r="I37" s="6"/>
      <c r="J37" s="6"/>
      <c r="K37" s="6"/>
    </row>
    <row r="38" spans="1:11" ht="12.75">
      <c r="A38" s="14" t="s">
        <v>126</v>
      </c>
      <c r="E38" s="6"/>
      <c r="F38" s="6"/>
      <c r="G38" s="6"/>
      <c r="H38" s="6"/>
      <c r="I38" s="6"/>
      <c r="J38" s="6"/>
      <c r="K38" s="6"/>
    </row>
    <row r="39" spans="1:11" ht="12.75">
      <c r="A39" t="s">
        <v>144</v>
      </c>
      <c r="E39" s="6">
        <f>E36</f>
        <v>-6649</v>
      </c>
      <c r="F39" s="6">
        <f>F36</f>
        <v>3739</v>
      </c>
      <c r="G39" s="6"/>
      <c r="H39" s="6"/>
      <c r="I39" s="6">
        <f>I36</f>
        <v>-9327</v>
      </c>
      <c r="J39" s="6">
        <f>J36</f>
        <v>10274</v>
      </c>
      <c r="K39" s="6"/>
    </row>
    <row r="40" spans="1:11" ht="12.75">
      <c r="A40" t="s">
        <v>7</v>
      </c>
      <c r="E40" s="6">
        <v>0</v>
      </c>
      <c r="F40" s="6">
        <v>0</v>
      </c>
      <c r="G40" s="6"/>
      <c r="H40" s="6"/>
      <c r="I40" s="6">
        <v>0</v>
      </c>
      <c r="J40" s="6">
        <v>0</v>
      </c>
      <c r="K40" s="6"/>
    </row>
    <row r="41" spans="5:11" ht="12.75">
      <c r="E41" s="6"/>
      <c r="F41" s="6"/>
      <c r="G41" s="6"/>
      <c r="H41" s="6"/>
      <c r="I41" s="6"/>
      <c r="J41" s="6"/>
      <c r="K41" s="6"/>
    </row>
    <row r="42" spans="5:11" ht="13.5" thickBot="1">
      <c r="E42" s="8">
        <f>SUM(E39:E41)</f>
        <v>-6649</v>
      </c>
      <c r="F42" s="8">
        <f>SUM(F39:F41)</f>
        <v>3739</v>
      </c>
      <c r="G42" s="6"/>
      <c r="H42" s="6"/>
      <c r="I42" s="8">
        <f>SUM(I39:I41)</f>
        <v>-9327</v>
      </c>
      <c r="J42" s="8">
        <f>SUM(J39:J41)</f>
        <v>10274</v>
      </c>
      <c r="K42" s="6"/>
    </row>
    <row r="43" spans="5:11" ht="13.5" thickTop="1">
      <c r="E43" s="6"/>
      <c r="F43" s="6"/>
      <c r="G43" s="6"/>
      <c r="H43" s="6"/>
      <c r="I43" s="6"/>
      <c r="J43" s="6"/>
      <c r="K43" s="6"/>
    </row>
    <row r="44" spans="1:11" ht="12.75">
      <c r="A44" s="14" t="s">
        <v>145</v>
      </c>
      <c r="E44" s="6"/>
      <c r="F44" s="6"/>
      <c r="G44" s="6"/>
      <c r="H44" s="6"/>
      <c r="I44" s="6"/>
      <c r="J44" s="6"/>
      <c r="K44" s="6"/>
    </row>
    <row r="45" spans="1:11" ht="12.75">
      <c r="A45" t="s">
        <v>146</v>
      </c>
      <c r="E45" s="6"/>
      <c r="F45" s="6"/>
      <c r="G45" s="6"/>
      <c r="H45" s="6"/>
      <c r="I45" s="6"/>
      <c r="J45" s="6"/>
      <c r="K45" s="6"/>
    </row>
    <row r="46" spans="1:11" ht="12.75">
      <c r="A46" t="s">
        <v>147</v>
      </c>
      <c r="E46" s="9">
        <f>+E42/133243.05*100</f>
        <v>-4.990128941059215</v>
      </c>
      <c r="F46" s="9">
        <f>+F42/133243.05*100</f>
        <v>2.806150114396211</v>
      </c>
      <c r="G46" s="9"/>
      <c r="H46" s="9"/>
      <c r="I46" s="9">
        <f>+I42/133243.05*100</f>
        <v>-6.999989868139464</v>
      </c>
      <c r="J46" s="9">
        <f>+J42/133243.05*100</f>
        <v>7.710721122039761</v>
      </c>
      <c r="K46" s="6"/>
    </row>
    <row r="47" spans="5:11" ht="12.75">
      <c r="E47" s="9"/>
      <c r="F47" s="9"/>
      <c r="G47" s="9"/>
      <c r="H47" s="9"/>
      <c r="I47" s="9"/>
      <c r="J47" s="9"/>
      <c r="K47" s="6"/>
    </row>
    <row r="48" spans="1:11" ht="12.75">
      <c r="A48" t="s">
        <v>148</v>
      </c>
      <c r="E48" s="9">
        <f>+E42/133243.05*100</f>
        <v>-4.990128941059215</v>
      </c>
      <c r="F48" s="9">
        <f>+F42/133243.05*100</f>
        <v>2.806150114396211</v>
      </c>
      <c r="G48" s="9"/>
      <c r="H48" s="9"/>
      <c r="I48" s="9">
        <f>+I42/133243.05*100</f>
        <v>-6.999989868139464</v>
      </c>
      <c r="J48" s="9">
        <f>+J42/133243.05*100</f>
        <v>7.710721122039761</v>
      </c>
      <c r="K48" s="6"/>
    </row>
    <row r="49" spans="5:11" ht="12.75">
      <c r="E49" s="6"/>
      <c r="F49" s="6"/>
      <c r="G49" s="6"/>
      <c r="H49" s="6"/>
      <c r="I49" s="6"/>
      <c r="J49" s="6"/>
      <c r="K49" s="6"/>
    </row>
    <row r="50" spans="5:11" ht="12.75">
      <c r="E50" s="6"/>
      <c r="F50" s="6"/>
      <c r="G50" s="6"/>
      <c r="H50" s="6"/>
      <c r="I50" s="6"/>
      <c r="J50" s="6"/>
      <c r="K50" s="6"/>
    </row>
    <row r="51" spans="1:11" ht="12.75">
      <c r="A51" t="s">
        <v>51</v>
      </c>
      <c r="E51" s="6"/>
      <c r="F51" s="6"/>
      <c r="G51" s="6"/>
      <c r="H51" s="6"/>
      <c r="I51" s="6"/>
      <c r="J51" s="6"/>
      <c r="K51" s="6"/>
    </row>
    <row r="52" spans="1:11" ht="12.75">
      <c r="A52" t="s">
        <v>97</v>
      </c>
      <c r="E52" s="6"/>
      <c r="F52" s="6"/>
      <c r="G52" s="6"/>
      <c r="H52" s="6"/>
      <c r="I52" s="6"/>
      <c r="J52" s="6"/>
      <c r="K52" s="6"/>
    </row>
    <row r="53" spans="5:11" ht="12.75">
      <c r="E53" s="6"/>
      <c r="F53" s="6"/>
      <c r="G53" s="6"/>
      <c r="H53" s="6"/>
      <c r="I53" s="6"/>
      <c r="J53" s="6"/>
      <c r="K53" s="6"/>
    </row>
    <row r="54" spans="1:11" ht="12.75">
      <c r="A54" s="19"/>
      <c r="E54" s="6"/>
      <c r="F54" s="6"/>
      <c r="G54" s="6"/>
      <c r="H54" s="6"/>
      <c r="I54" s="6"/>
      <c r="J54" s="6"/>
      <c r="K54" s="6"/>
    </row>
    <row r="55" spans="1:11" ht="12.75">
      <c r="A55" s="19"/>
      <c r="E55" s="6"/>
      <c r="F55" s="6"/>
      <c r="G55" s="6"/>
      <c r="H55" s="6"/>
      <c r="I55" s="6"/>
      <c r="J55" s="6"/>
      <c r="K55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showGridLines="0" workbookViewId="0" topLeftCell="A38">
      <selection activeCell="A62" sqref="A62"/>
    </sheetView>
  </sheetViews>
  <sheetFormatPr defaultColWidth="9.140625" defaultRowHeight="12.75"/>
  <cols>
    <col min="1" max="1" width="3.7109375" style="0" customWidth="1"/>
    <col min="7" max="7" width="10.281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54</v>
      </c>
    </row>
    <row r="3" ht="15.75">
      <c r="A3" s="1" t="s">
        <v>112</v>
      </c>
    </row>
    <row r="5" ht="15">
      <c r="A5" s="4" t="s">
        <v>8</v>
      </c>
    </row>
    <row r="6" spans="7:9" ht="12.75">
      <c r="G6" s="3" t="s">
        <v>48</v>
      </c>
      <c r="I6" s="5" t="s">
        <v>49</v>
      </c>
    </row>
    <row r="7" spans="6:9" ht="12.75">
      <c r="F7" s="3"/>
      <c r="G7" s="5" t="s">
        <v>9</v>
      </c>
      <c r="H7" s="5"/>
      <c r="I7" s="5" t="s">
        <v>9</v>
      </c>
    </row>
    <row r="8" spans="6:9" ht="12.75">
      <c r="F8" s="3"/>
      <c r="G8" s="5" t="s">
        <v>116</v>
      </c>
      <c r="H8" s="5"/>
      <c r="I8" s="5" t="s">
        <v>96</v>
      </c>
    </row>
    <row r="9" spans="6:9" ht="12.75">
      <c r="F9" s="5"/>
      <c r="G9" s="5" t="s">
        <v>2</v>
      </c>
      <c r="H9" s="5"/>
      <c r="I9" s="5" t="s">
        <v>2</v>
      </c>
    </row>
    <row r="10" spans="1:10" ht="12.75">
      <c r="A10" s="3" t="s">
        <v>79</v>
      </c>
      <c r="G10" s="6"/>
      <c r="H10" s="6"/>
      <c r="I10" s="6"/>
      <c r="J10" s="6"/>
    </row>
    <row r="11" spans="1:10" ht="12.75">
      <c r="A11" s="3" t="s">
        <v>10</v>
      </c>
      <c r="G11" s="6"/>
      <c r="H11" s="6"/>
      <c r="I11" s="6"/>
      <c r="J11" s="6"/>
    </row>
    <row r="12" spans="2:10" ht="12.75">
      <c r="B12" t="s">
        <v>11</v>
      </c>
      <c r="G12" s="6">
        <f>119663</f>
        <v>119663</v>
      </c>
      <c r="H12" s="6"/>
      <c r="I12" s="6">
        <v>123531</v>
      </c>
      <c r="J12" s="6"/>
    </row>
    <row r="13" spans="2:10" ht="12.75">
      <c r="B13" t="s">
        <v>98</v>
      </c>
      <c r="G13" s="6">
        <v>7531</v>
      </c>
      <c r="H13" s="6"/>
      <c r="I13" s="6">
        <v>7634</v>
      </c>
      <c r="J13" s="6"/>
    </row>
    <row r="14" spans="2:10" ht="12.75">
      <c r="B14" t="s">
        <v>154</v>
      </c>
      <c r="G14" s="6">
        <v>0</v>
      </c>
      <c r="H14" s="6"/>
      <c r="I14" s="6">
        <v>2242</v>
      </c>
      <c r="J14" s="6"/>
    </row>
    <row r="15" spans="2:10" ht="12.75">
      <c r="B15" t="s">
        <v>56</v>
      </c>
      <c r="G15" s="6">
        <f>'[1]consolbs 1'!$P$28/1000</f>
        <v>4859.9</v>
      </c>
      <c r="H15" s="6"/>
      <c r="I15" s="6">
        <v>4860</v>
      </c>
      <c r="J15" s="6"/>
    </row>
    <row r="16" spans="2:10" ht="12.75">
      <c r="B16" t="s">
        <v>99</v>
      </c>
      <c r="G16" s="6">
        <v>14206</v>
      </c>
      <c r="H16" s="6"/>
      <c r="I16" s="6">
        <v>7688</v>
      </c>
      <c r="J16" s="6"/>
    </row>
    <row r="17" spans="7:10" ht="12.75">
      <c r="G17" s="11">
        <f>SUM(G12:G16)</f>
        <v>146259.9</v>
      </c>
      <c r="H17" s="6"/>
      <c r="I17" s="11">
        <f>SUM(I12:I16)</f>
        <v>145955</v>
      </c>
      <c r="J17" s="6"/>
    </row>
    <row r="18" spans="7:10" ht="12.75">
      <c r="G18" s="6"/>
      <c r="H18" s="6"/>
      <c r="I18" s="6"/>
      <c r="J18" s="6"/>
    </row>
    <row r="19" spans="1:10" ht="12.75">
      <c r="A19" s="3" t="s">
        <v>12</v>
      </c>
      <c r="G19" s="6"/>
      <c r="H19" s="6"/>
      <c r="I19" s="6"/>
      <c r="J19" s="6"/>
    </row>
    <row r="20" spans="2:10" ht="12.75">
      <c r="B20" t="s">
        <v>13</v>
      </c>
      <c r="G20" s="6">
        <v>34414</v>
      </c>
      <c r="H20" s="6"/>
      <c r="I20" s="6">
        <v>27989</v>
      </c>
      <c r="J20" s="6"/>
    </row>
    <row r="21" spans="2:10" ht="12.75">
      <c r="B21" t="s">
        <v>18</v>
      </c>
      <c r="G21" s="6">
        <v>22885</v>
      </c>
      <c r="H21" s="6"/>
      <c r="I21" s="6">
        <v>40184</v>
      </c>
      <c r="J21" s="6"/>
    </row>
    <row r="22" spans="2:10" ht="12.75">
      <c r="B22" t="s">
        <v>14</v>
      </c>
      <c r="G22" s="6">
        <v>6898</v>
      </c>
      <c r="H22" s="6"/>
      <c r="I22" s="6">
        <v>9188</v>
      </c>
      <c r="J22" s="6"/>
    </row>
    <row r="23" spans="2:10" ht="12.75">
      <c r="B23" t="s">
        <v>78</v>
      </c>
      <c r="G23" s="6">
        <v>1270</v>
      </c>
      <c r="H23" s="6"/>
      <c r="I23" s="6">
        <v>2776</v>
      </c>
      <c r="J23" s="6"/>
    </row>
    <row r="24" spans="2:10" ht="12.75">
      <c r="B24" t="s">
        <v>15</v>
      </c>
      <c r="G24" s="6">
        <v>10241</v>
      </c>
      <c r="H24" s="6"/>
      <c r="I24" s="6">
        <v>1894</v>
      </c>
      <c r="J24" s="6"/>
    </row>
    <row r="25" spans="7:10" ht="12.75">
      <c r="G25" s="11">
        <f>SUM(G20:G24)</f>
        <v>75708</v>
      </c>
      <c r="H25" s="6"/>
      <c r="I25" s="11">
        <f>SUM(I20:I24)</f>
        <v>82031</v>
      </c>
      <c r="J25" s="6"/>
    </row>
    <row r="26" spans="7:10" ht="13.5" thickBot="1">
      <c r="G26" s="6"/>
      <c r="H26" s="6"/>
      <c r="I26" s="6"/>
      <c r="J26" s="6"/>
    </row>
    <row r="27" spans="1:10" ht="14.25" thickBot="1" thickTop="1">
      <c r="A27" s="3" t="s">
        <v>80</v>
      </c>
      <c r="G27" s="12">
        <f>+G17+G25</f>
        <v>221967.9</v>
      </c>
      <c r="H27" s="6"/>
      <c r="I27" s="12">
        <f>+I17+I25</f>
        <v>227986</v>
      </c>
      <c r="J27" s="6"/>
    </row>
    <row r="28" spans="7:10" ht="13.5" thickTop="1">
      <c r="G28" s="6"/>
      <c r="H28" s="6"/>
      <c r="I28" s="6"/>
      <c r="J28" s="6"/>
    </row>
    <row r="29" spans="7:10" ht="12.75">
      <c r="G29" s="6"/>
      <c r="H29" s="6"/>
      <c r="I29" s="6"/>
      <c r="J29" s="6"/>
    </row>
    <row r="30" spans="1:10" ht="12.75">
      <c r="A30" s="3" t="s">
        <v>81</v>
      </c>
      <c r="G30" s="6"/>
      <c r="H30" s="6"/>
      <c r="I30" s="6"/>
      <c r="J30" s="6"/>
    </row>
    <row r="31" spans="1:10" ht="12.75">
      <c r="A31" s="3" t="s">
        <v>82</v>
      </c>
      <c r="G31" s="6"/>
      <c r="H31" s="6"/>
      <c r="I31" s="6"/>
      <c r="J31" s="6"/>
    </row>
    <row r="32" spans="2:10" ht="12.75">
      <c r="B32" t="s">
        <v>22</v>
      </c>
      <c r="G32" s="6">
        <f>'[1]consolbs 1'!$P$68/1000</f>
        <v>66621.525</v>
      </c>
      <c r="H32" s="6"/>
      <c r="I32" s="6">
        <v>66622</v>
      </c>
      <c r="J32" s="6"/>
    </row>
    <row r="33" spans="2:10" ht="12.75">
      <c r="B33" t="s">
        <v>83</v>
      </c>
      <c r="G33" s="6">
        <f>4865+125+31868</f>
        <v>36858</v>
      </c>
      <c r="H33" s="6"/>
      <c r="I33" s="6">
        <v>51392</v>
      </c>
      <c r="J33" s="6"/>
    </row>
    <row r="34" spans="7:10" ht="12.75">
      <c r="G34" s="7">
        <f>SUM(G32:G33)</f>
        <v>103479.525</v>
      </c>
      <c r="H34" s="6"/>
      <c r="I34" s="7">
        <f>SUM(I32:I33)</f>
        <v>118014</v>
      </c>
      <c r="J34" s="6"/>
    </row>
    <row r="35" spans="1:10" ht="12.75">
      <c r="A35" s="3" t="s">
        <v>61</v>
      </c>
      <c r="G35" s="6">
        <v>0</v>
      </c>
      <c r="H35" s="6"/>
      <c r="I35" s="6">
        <v>0</v>
      </c>
      <c r="J35" s="6"/>
    </row>
    <row r="36" spans="1:10" ht="12.75">
      <c r="A36" s="3" t="s">
        <v>84</v>
      </c>
      <c r="G36" s="11">
        <f>+SUM(G34:G35)</f>
        <v>103479.525</v>
      </c>
      <c r="H36" s="6"/>
      <c r="I36" s="11">
        <f>+SUM(I34:I35)</f>
        <v>118014</v>
      </c>
      <c r="J36" s="6"/>
    </row>
    <row r="37" spans="1:10" ht="12.75">
      <c r="A37" s="3"/>
      <c r="G37" s="6"/>
      <c r="H37" s="6"/>
      <c r="I37" s="6"/>
      <c r="J37" s="6"/>
    </row>
    <row r="38" spans="1:10" ht="12.75">
      <c r="A38" s="3" t="s">
        <v>85</v>
      </c>
      <c r="G38" s="6"/>
      <c r="H38" s="6"/>
      <c r="I38" s="6"/>
      <c r="J38" s="6"/>
    </row>
    <row r="39" spans="2:10" ht="12.75">
      <c r="B39" t="s">
        <v>86</v>
      </c>
      <c r="G39" s="15">
        <v>48146</v>
      </c>
      <c r="H39" s="6"/>
      <c r="I39" s="15">
        <v>51838</v>
      </c>
      <c r="J39" s="6"/>
    </row>
    <row r="40" spans="2:10" ht="12.75">
      <c r="B40" t="s">
        <v>87</v>
      </c>
      <c r="G40" s="16">
        <v>0</v>
      </c>
      <c r="H40" s="6"/>
      <c r="I40" s="16">
        <v>76</v>
      </c>
      <c r="J40" s="6"/>
    </row>
    <row r="41" spans="2:10" ht="12.75">
      <c r="B41" t="s">
        <v>106</v>
      </c>
      <c r="G41" s="16">
        <v>8928</v>
      </c>
      <c r="H41" s="6"/>
      <c r="I41" s="16">
        <v>319</v>
      </c>
      <c r="J41" s="6"/>
    </row>
    <row r="42" spans="2:10" ht="12.75">
      <c r="B42" t="s">
        <v>88</v>
      </c>
      <c r="G42" s="16">
        <v>2510</v>
      </c>
      <c r="H42" s="6"/>
      <c r="I42" s="16">
        <v>2372</v>
      </c>
      <c r="J42" s="6"/>
    </row>
    <row r="43" spans="1:10" ht="12.75">
      <c r="A43" s="3"/>
      <c r="G43" s="17">
        <f>SUM(G39:G42)</f>
        <v>59584</v>
      </c>
      <c r="H43" s="6"/>
      <c r="I43" s="17">
        <f>SUM(I39:I42)</f>
        <v>54605</v>
      </c>
      <c r="J43" s="6"/>
    </row>
    <row r="44" spans="1:10" ht="12.75">
      <c r="A44" s="3" t="s">
        <v>16</v>
      </c>
      <c r="G44" s="16"/>
      <c r="H44" s="6"/>
      <c r="I44" s="16"/>
      <c r="J44" s="6"/>
    </row>
    <row r="45" spans="1:10" ht="12.75">
      <c r="A45" s="3"/>
      <c r="B45" t="s">
        <v>17</v>
      </c>
      <c r="G45" s="16">
        <v>17834</v>
      </c>
      <c r="H45" s="6"/>
      <c r="I45" s="16">
        <v>21900</v>
      </c>
      <c r="J45" s="6"/>
    </row>
    <row r="46" spans="1:10" ht="12.75">
      <c r="A46" s="3"/>
      <c r="B46" t="s">
        <v>19</v>
      </c>
      <c r="G46" s="16">
        <f>8321+1970</f>
        <v>10291</v>
      </c>
      <c r="H46" s="6"/>
      <c r="I46" s="16">
        <f>6946</f>
        <v>6946</v>
      </c>
      <c r="J46" s="6"/>
    </row>
    <row r="47" spans="1:10" ht="12.75">
      <c r="A47" s="3"/>
      <c r="B47" t="s">
        <v>149</v>
      </c>
      <c r="G47" s="16">
        <v>360</v>
      </c>
      <c r="H47" s="6"/>
      <c r="I47" s="16">
        <v>360</v>
      </c>
      <c r="J47" s="6"/>
    </row>
    <row r="48" spans="1:10" ht="12.75">
      <c r="A48" s="3"/>
      <c r="B48" t="s">
        <v>20</v>
      </c>
      <c r="G48" s="16">
        <v>152</v>
      </c>
      <c r="H48" s="6"/>
      <c r="I48" s="16">
        <v>295</v>
      </c>
      <c r="J48" s="6"/>
    </row>
    <row r="49" spans="1:10" ht="12.75">
      <c r="A49" s="3"/>
      <c r="B49" t="s">
        <v>21</v>
      </c>
      <c r="G49" s="16"/>
      <c r="H49" s="6"/>
      <c r="I49" s="16"/>
      <c r="J49" s="6"/>
    </row>
    <row r="50" spans="1:10" ht="12.75">
      <c r="A50" s="3"/>
      <c r="B50" t="s">
        <v>150</v>
      </c>
      <c r="G50" s="16">
        <v>1240</v>
      </c>
      <c r="H50" s="6"/>
      <c r="I50" s="16">
        <v>2610</v>
      </c>
      <c r="J50" s="6"/>
    </row>
    <row r="51" spans="1:10" ht="12.75">
      <c r="A51" s="3"/>
      <c r="B51" t="s">
        <v>151</v>
      </c>
      <c r="G51" s="16">
        <f>4269+24757</f>
        <v>29026</v>
      </c>
      <c r="H51" s="6"/>
      <c r="I51" s="16">
        <f>19423+3830</f>
        <v>23253</v>
      </c>
      <c r="J51" s="6"/>
    </row>
    <row r="52" spans="1:10" ht="12.75">
      <c r="A52" s="3"/>
      <c r="B52" t="s">
        <v>89</v>
      </c>
      <c r="G52" s="16">
        <v>1</v>
      </c>
      <c r="H52" s="6"/>
      <c r="I52" s="16">
        <v>3</v>
      </c>
      <c r="J52" s="6"/>
    </row>
    <row r="53" spans="1:10" ht="12.75">
      <c r="A53" s="3"/>
      <c r="G53" s="17">
        <f>SUM(G45:G52)</f>
        <v>58904</v>
      </c>
      <c r="H53" s="6"/>
      <c r="I53" s="17">
        <f>SUM(I45:I52)</f>
        <v>55367</v>
      </c>
      <c r="J53" s="6"/>
    </row>
    <row r="54" spans="1:10" ht="12.75">
      <c r="A54" s="3" t="s">
        <v>90</v>
      </c>
      <c r="G54" s="11">
        <f>+G43+G53</f>
        <v>118488</v>
      </c>
      <c r="H54" s="6"/>
      <c r="I54" s="11">
        <f>+I43+I53</f>
        <v>109972</v>
      </c>
      <c r="J54" s="6"/>
    </row>
    <row r="55" spans="7:10" ht="13.5" thickBot="1">
      <c r="G55" s="6"/>
      <c r="H55" s="6"/>
      <c r="I55" s="6"/>
      <c r="J55" s="6"/>
    </row>
    <row r="56" spans="1:10" ht="14.25" thickBot="1" thickTop="1">
      <c r="A56" s="3" t="s">
        <v>91</v>
      </c>
      <c r="G56" s="12">
        <f>+G36+G54</f>
        <v>221967.525</v>
      </c>
      <c r="H56" s="6"/>
      <c r="I56" s="12">
        <f>+I36+I54</f>
        <v>227986</v>
      </c>
      <c r="J56" s="6"/>
    </row>
    <row r="57" spans="7:10" ht="13.5" thickTop="1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1:10" ht="12.75">
      <c r="A59" t="s">
        <v>23</v>
      </c>
      <c r="G59" s="6"/>
      <c r="H59" s="6"/>
      <c r="I59" s="6"/>
      <c r="J59" s="6"/>
    </row>
    <row r="60" spans="1:10" ht="12.75">
      <c r="A60" t="s">
        <v>97</v>
      </c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1:10" ht="12.75">
      <c r="A62" s="19"/>
      <c r="G62" s="6"/>
      <c r="H62" s="6"/>
      <c r="I62" s="6"/>
      <c r="J62" s="6"/>
    </row>
    <row r="63" spans="1:10" ht="12.75">
      <c r="A63" s="19"/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  <row r="83" spans="7:10" ht="12.75">
      <c r="G83" s="6"/>
      <c r="H83" s="6"/>
      <c r="I83" s="6"/>
      <c r="J83" s="6"/>
    </row>
    <row r="84" spans="7:10" ht="12.75">
      <c r="G84" s="6"/>
      <c r="H84" s="6"/>
      <c r="I84" s="6"/>
      <c r="J84" s="6"/>
    </row>
    <row r="85" spans="7:10" ht="12.75">
      <c r="G85" s="6"/>
      <c r="H85" s="6"/>
      <c r="I85" s="6"/>
      <c r="J85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4.57421875" style="0" customWidth="1"/>
    <col min="4" max="4" width="25.421875" style="0" customWidth="1"/>
    <col min="5" max="5" width="3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54</v>
      </c>
    </row>
    <row r="3" ht="15.75">
      <c r="A3" s="1" t="s">
        <v>112</v>
      </c>
    </row>
    <row r="5" ht="15">
      <c r="A5" s="4" t="s">
        <v>30</v>
      </c>
    </row>
    <row r="7" spans="7:9" ht="12.75">
      <c r="G7" s="3" t="s">
        <v>114</v>
      </c>
      <c r="I7" s="3" t="s">
        <v>114</v>
      </c>
    </row>
    <row r="8" spans="7:9" ht="12.75">
      <c r="G8" s="3" t="s">
        <v>31</v>
      </c>
      <c r="I8" s="3" t="s">
        <v>31</v>
      </c>
    </row>
    <row r="9" spans="7:9" ht="12.75">
      <c r="G9" s="3" t="s">
        <v>116</v>
      </c>
      <c r="I9" s="3" t="s">
        <v>115</v>
      </c>
    </row>
    <row r="10" spans="7:9" ht="12.75">
      <c r="G10" s="5" t="s">
        <v>2</v>
      </c>
      <c r="I10" s="5" t="s">
        <v>2</v>
      </c>
    </row>
    <row r="11" spans="1:9" s="19" customFormat="1" ht="12.75">
      <c r="A11" s="3" t="s">
        <v>32</v>
      </c>
      <c r="G11" s="20"/>
      <c r="H11" s="20"/>
      <c r="I11" s="20"/>
    </row>
    <row r="12" spans="1:9" s="19" customFormat="1" ht="12.75">
      <c r="A12" s="3"/>
      <c r="G12" s="20"/>
      <c r="H12" s="20"/>
      <c r="I12" s="20"/>
    </row>
    <row r="13" spans="2:9" s="19" customFormat="1" ht="12.75">
      <c r="B13" s="19" t="s">
        <v>103</v>
      </c>
      <c r="G13" s="20">
        <f>+Inc!I32</f>
        <v>-8940</v>
      </c>
      <c r="H13" s="20"/>
      <c r="I13" s="20">
        <v>12395</v>
      </c>
    </row>
    <row r="14" spans="2:9" s="19" customFormat="1" ht="12.75">
      <c r="B14" s="19" t="s">
        <v>33</v>
      </c>
      <c r="G14" s="20"/>
      <c r="H14" s="20"/>
      <c r="I14" s="20"/>
    </row>
    <row r="15" spans="2:9" s="19" customFormat="1" ht="12.75">
      <c r="B15" s="19" t="s">
        <v>117</v>
      </c>
      <c r="G15" s="20">
        <v>5770</v>
      </c>
      <c r="H15" s="20"/>
      <c r="I15" s="20">
        <v>5228</v>
      </c>
    </row>
    <row r="16" spans="2:9" s="19" customFormat="1" ht="12.75">
      <c r="B16" s="19" t="s">
        <v>130</v>
      </c>
      <c r="G16" s="20">
        <v>-576</v>
      </c>
      <c r="H16" s="20"/>
      <c r="I16" s="20">
        <v>0</v>
      </c>
    </row>
    <row r="17" spans="2:9" s="19" customFormat="1" ht="12.75">
      <c r="B17" s="19" t="s">
        <v>107</v>
      </c>
      <c r="G17" s="20">
        <v>125</v>
      </c>
      <c r="H17" s="20"/>
      <c r="I17" s="20">
        <v>0</v>
      </c>
    </row>
    <row r="18" spans="2:9" s="19" customFormat="1" ht="12.75">
      <c r="B18" s="19" t="s">
        <v>128</v>
      </c>
      <c r="G18" s="20">
        <v>129</v>
      </c>
      <c r="H18" s="20"/>
      <c r="I18" s="20">
        <v>0</v>
      </c>
    </row>
    <row r="19" spans="2:9" s="19" customFormat="1" ht="12.75">
      <c r="B19" s="19" t="s">
        <v>152</v>
      </c>
      <c r="G19" s="20">
        <v>337</v>
      </c>
      <c r="H19" s="20"/>
      <c r="I19" s="20">
        <v>0</v>
      </c>
    </row>
    <row r="20" spans="2:9" s="19" customFormat="1" ht="12.75">
      <c r="B20" s="19" t="s">
        <v>153</v>
      </c>
      <c r="G20" s="20">
        <v>153</v>
      </c>
      <c r="H20" s="20"/>
      <c r="I20" s="20">
        <v>0</v>
      </c>
    </row>
    <row r="21" spans="2:9" s="19" customFormat="1" ht="12.75">
      <c r="B21" s="19" t="s">
        <v>60</v>
      </c>
      <c r="G21" s="20">
        <v>0</v>
      </c>
      <c r="H21" s="20"/>
      <c r="I21" s="20">
        <v>-10</v>
      </c>
    </row>
    <row r="22" spans="2:9" s="19" customFormat="1" ht="12.75">
      <c r="B22" s="25" t="s">
        <v>129</v>
      </c>
      <c r="G22" s="20">
        <v>13</v>
      </c>
      <c r="H22" s="20"/>
      <c r="I22" s="20">
        <v>0</v>
      </c>
    </row>
    <row r="23" spans="2:9" s="19" customFormat="1" ht="12.75">
      <c r="B23" s="25" t="s">
        <v>131</v>
      </c>
      <c r="G23" s="20">
        <f>-1558+134</f>
        <v>-1424</v>
      </c>
      <c r="H23" s="20"/>
      <c r="I23" s="20">
        <v>0</v>
      </c>
    </row>
    <row r="24" spans="2:9" s="19" customFormat="1" ht="12.75">
      <c r="B24" s="21" t="s">
        <v>108</v>
      </c>
      <c r="G24" s="20">
        <v>-199</v>
      </c>
      <c r="H24" s="20"/>
      <c r="I24" s="20">
        <v>0</v>
      </c>
    </row>
    <row r="25" spans="2:9" s="19" customFormat="1" ht="12.75">
      <c r="B25" s="19" t="s">
        <v>34</v>
      </c>
      <c r="G25" s="20">
        <v>3615</v>
      </c>
      <c r="H25" s="20"/>
      <c r="I25" s="20">
        <v>3289</v>
      </c>
    </row>
    <row r="26" spans="2:9" s="19" customFormat="1" ht="12.75">
      <c r="B26" s="19" t="s">
        <v>35</v>
      </c>
      <c r="G26" s="20">
        <v>-49</v>
      </c>
      <c r="H26" s="20"/>
      <c r="I26" s="20">
        <v>-143</v>
      </c>
    </row>
    <row r="27" spans="2:9" s="26" customFormat="1" ht="15.75">
      <c r="B27" s="25" t="s">
        <v>133</v>
      </c>
      <c r="G27" s="20">
        <v>-134</v>
      </c>
      <c r="H27" s="27"/>
      <c r="I27" s="20">
        <v>-716</v>
      </c>
    </row>
    <row r="28" spans="7:9" s="19" customFormat="1" ht="12.75">
      <c r="G28" s="20"/>
      <c r="H28" s="20"/>
      <c r="I28" s="20"/>
    </row>
    <row r="29" spans="2:9" s="19" customFormat="1" ht="12.75">
      <c r="B29" s="19" t="s">
        <v>104</v>
      </c>
      <c r="G29" s="22">
        <f>SUM(G13:G28)</f>
        <v>-1180</v>
      </c>
      <c r="H29" s="20"/>
      <c r="I29" s="22">
        <f>SUM(I13:I28)</f>
        <v>20043</v>
      </c>
    </row>
    <row r="30" spans="7:9" s="19" customFormat="1" ht="12.75">
      <c r="G30" s="20"/>
      <c r="H30" s="20"/>
      <c r="I30" s="20"/>
    </row>
    <row r="31" spans="2:9" s="19" customFormat="1" ht="12.75">
      <c r="B31" s="19" t="s">
        <v>36</v>
      </c>
      <c r="G31" s="20"/>
      <c r="H31" s="20"/>
      <c r="I31" s="20"/>
    </row>
    <row r="32" spans="2:9" s="19" customFormat="1" ht="12.75">
      <c r="B32" s="19" t="s">
        <v>37</v>
      </c>
      <c r="G32" s="20">
        <f>-6426-G18-G19</f>
        <v>-6892</v>
      </c>
      <c r="H32" s="20"/>
      <c r="I32" s="20">
        <v>-7988</v>
      </c>
    </row>
    <row r="33" spans="2:9" s="19" customFormat="1" ht="12.75">
      <c r="B33" s="19" t="s">
        <v>38</v>
      </c>
      <c r="G33" s="20">
        <v>19635</v>
      </c>
      <c r="H33" s="20"/>
      <c r="I33" s="20">
        <v>-13847</v>
      </c>
    </row>
    <row r="34" spans="2:9" s="19" customFormat="1" ht="12.75">
      <c r="B34" s="19" t="s">
        <v>39</v>
      </c>
      <c r="G34" s="20">
        <f>-4067+3345</f>
        <v>-722</v>
      </c>
      <c r="H34" s="20"/>
      <c r="I34" s="20">
        <v>14728</v>
      </c>
    </row>
    <row r="35" spans="7:9" s="19" customFormat="1" ht="12.75">
      <c r="G35" s="20"/>
      <c r="H35" s="20"/>
      <c r="I35" s="20"/>
    </row>
    <row r="36" spans="2:9" s="19" customFormat="1" ht="12.75">
      <c r="B36" s="19" t="s">
        <v>121</v>
      </c>
      <c r="G36" s="22">
        <f>SUM(G29:G35)</f>
        <v>10841</v>
      </c>
      <c r="H36" s="20"/>
      <c r="I36" s="22">
        <f>SUM(I29:I35)</f>
        <v>12936</v>
      </c>
    </row>
    <row r="37" spans="7:9" s="19" customFormat="1" ht="12.75">
      <c r="G37" s="20"/>
      <c r="H37" s="20"/>
      <c r="I37" s="20"/>
    </row>
    <row r="38" spans="2:9" s="19" customFormat="1" ht="12.75">
      <c r="B38" s="19" t="s">
        <v>40</v>
      </c>
      <c r="G38" s="20">
        <v>-3615</v>
      </c>
      <c r="H38" s="20"/>
      <c r="I38" s="20">
        <v>-3289</v>
      </c>
    </row>
    <row r="39" spans="2:9" s="19" customFormat="1" ht="12.75">
      <c r="B39" s="19" t="s">
        <v>41</v>
      </c>
      <c r="G39" s="20">
        <v>-338</v>
      </c>
      <c r="H39" s="20"/>
      <c r="I39" s="20">
        <v>-914</v>
      </c>
    </row>
    <row r="40" spans="2:9" s="19" customFormat="1" ht="12.75">
      <c r="B40" s="19" t="s">
        <v>95</v>
      </c>
      <c r="G40" s="20">
        <f>(1464540+129452)/1000</f>
        <v>1593.992</v>
      </c>
      <c r="H40" s="20"/>
      <c r="I40" s="20">
        <v>295</v>
      </c>
    </row>
    <row r="41" spans="2:9" s="19" customFormat="1" ht="12.75">
      <c r="B41" s="19" t="s">
        <v>122</v>
      </c>
      <c r="G41" s="23">
        <f>SUM(G36:G40)</f>
        <v>8481.992</v>
      </c>
      <c r="H41" s="20"/>
      <c r="I41" s="23">
        <f>SUM(I36:I40)</f>
        <v>9028</v>
      </c>
    </row>
    <row r="42" spans="7:9" s="19" customFormat="1" ht="12.75">
      <c r="G42" s="20"/>
      <c r="H42" s="20"/>
      <c r="I42" s="20"/>
    </row>
    <row r="43" spans="1:9" s="19" customFormat="1" ht="12.75">
      <c r="A43" s="3" t="s">
        <v>42</v>
      </c>
      <c r="G43" s="20"/>
      <c r="H43" s="20"/>
      <c r="I43" s="20"/>
    </row>
    <row r="44" spans="7:9" s="19" customFormat="1" ht="12.75">
      <c r="G44" s="20"/>
      <c r="H44" s="20"/>
      <c r="I44" s="20"/>
    </row>
    <row r="45" spans="2:9" s="19" customFormat="1" ht="12.75">
      <c r="B45" s="19" t="s">
        <v>43</v>
      </c>
      <c r="G45" s="20">
        <v>-6121</v>
      </c>
      <c r="H45" s="20"/>
      <c r="I45" s="20">
        <v>-19444</v>
      </c>
    </row>
    <row r="46" spans="2:9" s="19" customFormat="1" ht="12.75">
      <c r="B46" s="19" t="s">
        <v>52</v>
      </c>
      <c r="G46" s="20">
        <v>1111</v>
      </c>
      <c r="H46" s="20"/>
      <c r="I46" s="20">
        <v>0</v>
      </c>
    </row>
    <row r="47" spans="2:9" s="19" customFormat="1" ht="12.75">
      <c r="B47" s="19" t="s">
        <v>77</v>
      </c>
      <c r="G47" s="20">
        <v>-3436</v>
      </c>
      <c r="H47" s="20"/>
      <c r="I47" s="20">
        <v>-2844</v>
      </c>
    </row>
    <row r="48" spans="2:9" s="19" customFormat="1" ht="12.75">
      <c r="B48" s="19" t="s">
        <v>109</v>
      </c>
      <c r="G48" s="20">
        <v>9185</v>
      </c>
      <c r="H48" s="20"/>
      <c r="I48" s="20">
        <v>319</v>
      </c>
    </row>
    <row r="49" spans="2:9" s="19" customFormat="1" ht="12.75">
      <c r="B49" s="19" t="s">
        <v>44</v>
      </c>
      <c r="G49" s="20">
        <v>49</v>
      </c>
      <c r="H49" s="20"/>
      <c r="I49" s="20">
        <v>143</v>
      </c>
    </row>
    <row r="50" spans="2:9" s="19" customFormat="1" ht="12.75">
      <c r="B50" s="31" t="s">
        <v>132</v>
      </c>
      <c r="C50" s="31"/>
      <c r="D50" s="31"/>
      <c r="G50" s="20">
        <v>3800</v>
      </c>
      <c r="H50" s="20"/>
      <c r="I50" s="20">
        <v>0</v>
      </c>
    </row>
    <row r="51" spans="7:9" s="19" customFormat="1" ht="12.75">
      <c r="G51" s="20"/>
      <c r="H51" s="20"/>
      <c r="I51" s="20"/>
    </row>
    <row r="52" spans="2:9" s="19" customFormat="1" ht="12.75">
      <c r="B52" s="19" t="s">
        <v>123</v>
      </c>
      <c r="G52" s="23">
        <f>SUM(G45:G51)</f>
        <v>4588</v>
      </c>
      <c r="H52" s="20"/>
      <c r="I52" s="23">
        <f>SUM(I45:I51)</f>
        <v>-21826</v>
      </c>
    </row>
    <row r="53" spans="7:9" s="19" customFormat="1" ht="12.75">
      <c r="G53" s="20"/>
      <c r="H53" s="20"/>
      <c r="I53" s="20"/>
    </row>
    <row r="54" spans="1:9" s="19" customFormat="1" ht="12.75">
      <c r="A54" s="3" t="s">
        <v>45</v>
      </c>
      <c r="G54" s="20"/>
      <c r="H54" s="20"/>
      <c r="I54" s="20"/>
    </row>
    <row r="55" spans="7:9" s="19" customFormat="1" ht="12.75">
      <c r="G55" s="20"/>
      <c r="H55" s="20"/>
      <c r="I55" s="20"/>
    </row>
    <row r="56" spans="2:9" s="19" customFormat="1" ht="12.75">
      <c r="B56" s="19" t="s">
        <v>21</v>
      </c>
      <c r="G56" s="20">
        <f>725+4610</f>
        <v>5335</v>
      </c>
      <c r="H56" s="20"/>
      <c r="I56" s="20">
        <v>17865</v>
      </c>
    </row>
    <row r="57" spans="2:9" s="19" customFormat="1" ht="12.75">
      <c r="B57" s="19" t="s">
        <v>20</v>
      </c>
      <c r="G57" s="20">
        <v>-220</v>
      </c>
      <c r="H57" s="20"/>
      <c r="I57" s="20">
        <v>-232</v>
      </c>
    </row>
    <row r="58" spans="2:9" s="19" customFormat="1" ht="12.75">
      <c r="B58" s="19" t="s">
        <v>55</v>
      </c>
      <c r="G58" s="20">
        <v>0</v>
      </c>
      <c r="H58" s="20"/>
      <c r="I58" s="20">
        <v>1030</v>
      </c>
    </row>
    <row r="59" spans="2:9" s="19" customFormat="1" ht="12.75">
      <c r="B59" s="19" t="s">
        <v>63</v>
      </c>
      <c r="G59" s="20">
        <v>-3253</v>
      </c>
      <c r="H59" s="20"/>
      <c r="I59" s="20">
        <v>-4118</v>
      </c>
    </row>
    <row r="60" spans="2:9" s="19" customFormat="1" ht="12.75">
      <c r="B60" s="19" t="s">
        <v>118</v>
      </c>
      <c r="G60" s="20">
        <v>-5330</v>
      </c>
      <c r="H60" s="20"/>
      <c r="I60" s="20">
        <v>-5330</v>
      </c>
    </row>
    <row r="61" spans="7:9" s="19" customFormat="1" ht="12.75">
      <c r="G61" s="20"/>
      <c r="H61" s="20"/>
      <c r="I61" s="20"/>
    </row>
    <row r="62" spans="2:9" s="19" customFormat="1" ht="12.75">
      <c r="B62" s="19" t="s">
        <v>124</v>
      </c>
      <c r="G62" s="23">
        <f>SUM(G56:G61)</f>
        <v>-3468</v>
      </c>
      <c r="H62" s="20"/>
      <c r="I62" s="23">
        <f>SUM(I56:I61)</f>
        <v>9215</v>
      </c>
    </row>
    <row r="63" spans="7:9" s="19" customFormat="1" ht="12.75">
      <c r="G63" s="24"/>
      <c r="H63" s="20"/>
      <c r="I63" s="24"/>
    </row>
    <row r="64" spans="1:9" s="19" customFormat="1" ht="12.75">
      <c r="A64" s="3" t="s">
        <v>64</v>
      </c>
      <c r="G64" s="24"/>
      <c r="H64" s="20"/>
      <c r="I64" s="24"/>
    </row>
    <row r="65" spans="1:9" s="19" customFormat="1" ht="12.75">
      <c r="A65" s="3" t="s">
        <v>65</v>
      </c>
      <c r="G65" s="23">
        <v>115</v>
      </c>
      <c r="H65" s="20"/>
      <c r="I65" s="23">
        <v>0</v>
      </c>
    </row>
    <row r="66" spans="7:9" s="19" customFormat="1" ht="12.75">
      <c r="G66" s="20"/>
      <c r="H66" s="20"/>
      <c r="I66" s="20"/>
    </row>
    <row r="67" spans="1:9" s="19" customFormat="1" ht="12.75">
      <c r="A67" s="3" t="s">
        <v>105</v>
      </c>
      <c r="G67" s="20">
        <f>+G41+G52+G62+G65</f>
        <v>9716.992</v>
      </c>
      <c r="H67" s="20"/>
      <c r="I67" s="20">
        <f>+I41+I52+I62+I65</f>
        <v>-3583</v>
      </c>
    </row>
    <row r="68" spans="1:9" s="19" customFormat="1" ht="12.75">
      <c r="A68" s="3" t="s">
        <v>46</v>
      </c>
      <c r="G68" s="20">
        <f>'[1]CFS_YTD'!$N$68/1000</f>
        <v>-715.52</v>
      </c>
      <c r="H68" s="20"/>
      <c r="I68" s="20">
        <v>4458</v>
      </c>
    </row>
    <row r="69" spans="1:9" s="19" customFormat="1" ht="13.5" thickBot="1">
      <c r="A69" s="3" t="s">
        <v>120</v>
      </c>
      <c r="G69" s="28">
        <f>SUM(G67:G68)</f>
        <v>9001.472</v>
      </c>
      <c r="H69" s="20"/>
      <c r="I69" s="28">
        <f>SUM(I67:I68)</f>
        <v>875</v>
      </c>
    </row>
    <row r="70" spans="1:8" s="19" customFormat="1" ht="13.5" thickTop="1">
      <c r="A70" s="19" t="s">
        <v>47</v>
      </c>
      <c r="G70" s="20"/>
      <c r="H70" s="20"/>
    </row>
    <row r="71" spans="1:8" s="19" customFormat="1" ht="12.75">
      <c r="A71" s="19" t="s">
        <v>97</v>
      </c>
      <c r="G71" s="20"/>
      <c r="H71" s="20"/>
    </row>
    <row r="72" spans="7:8" s="19" customFormat="1" ht="12.75">
      <c r="G72" s="20"/>
      <c r="H72" s="20"/>
    </row>
    <row r="73" spans="1:8" s="19" customFormat="1" ht="12.75">
      <c r="A73" s="10"/>
      <c r="G73" s="20"/>
      <c r="H73" s="20"/>
    </row>
    <row r="74" spans="7:8" s="19" customFormat="1" ht="12.75">
      <c r="G74" s="20"/>
      <c r="H74" s="20"/>
    </row>
    <row r="75" spans="7:8" s="19" customFormat="1" ht="12.75">
      <c r="G75" s="20"/>
      <c r="H75" s="20"/>
    </row>
    <row r="76" spans="7:8" s="19" customFormat="1" ht="12.75">
      <c r="G76" s="20"/>
      <c r="H76" s="20"/>
    </row>
    <row r="77" spans="7:8" s="19" customFormat="1" ht="12.75">
      <c r="G77" s="20"/>
      <c r="H77" s="20"/>
    </row>
    <row r="78" spans="7:8" s="19" customFormat="1" ht="12.75">
      <c r="G78" s="20"/>
      <c r="H78" s="20"/>
    </row>
    <row r="79" spans="7:8" s="19" customFormat="1" ht="12.75">
      <c r="G79" s="20"/>
      <c r="H79" s="20"/>
    </row>
    <row r="80" spans="7:8" s="19" customFormat="1" ht="12.75">
      <c r="G80" s="20"/>
      <c r="H80" s="20"/>
    </row>
    <row r="81" spans="7:8" s="19" customFormat="1" ht="12.75">
      <c r="G81" s="20"/>
      <c r="H81" s="20"/>
    </row>
    <row r="82" spans="7:8" s="19" customFormat="1" ht="12.75">
      <c r="G82" s="20"/>
      <c r="H82" s="20"/>
    </row>
    <row r="83" spans="7:8" s="19" customFormat="1" ht="12.75">
      <c r="G83" s="20"/>
      <c r="H83" s="20"/>
    </row>
    <row r="84" spans="7:8" s="19" customFormat="1" ht="12.75">
      <c r="G84" s="20"/>
      <c r="H84" s="20"/>
    </row>
    <row r="85" spans="7:8" s="19" customFormat="1" ht="12.75">
      <c r="G85" s="20"/>
      <c r="H85" s="20"/>
    </row>
    <row r="86" spans="7:8" s="19" customFormat="1" ht="12.75">
      <c r="G86" s="20"/>
      <c r="H86" s="20"/>
    </row>
    <row r="87" spans="7:8" s="19" customFormat="1" ht="12.75">
      <c r="G87" s="20"/>
      <c r="H87" s="20"/>
    </row>
    <row r="88" spans="7:8" s="19" customFormat="1" ht="12.75">
      <c r="G88" s="20"/>
      <c r="H88" s="20"/>
    </row>
    <row r="89" spans="7:8" s="19" customFormat="1" ht="12.75">
      <c r="G89" s="20"/>
      <c r="H89" s="20"/>
    </row>
    <row r="90" spans="7:8" s="19" customFormat="1" ht="12.75">
      <c r="G90" s="20"/>
      <c r="H90" s="20"/>
    </row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</sheetData>
  <mergeCells count="1">
    <mergeCell ref="B50:D5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9" sqref="D9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54</v>
      </c>
    </row>
    <row r="3" ht="15.75">
      <c r="A3" s="1" t="s">
        <v>112</v>
      </c>
    </row>
    <row r="5" ht="15">
      <c r="A5" s="4" t="s">
        <v>24</v>
      </c>
    </row>
    <row r="7" spans="5:7" ht="12.75">
      <c r="E7" s="14" t="s">
        <v>92</v>
      </c>
      <c r="F7" s="3" t="s">
        <v>83</v>
      </c>
      <c r="G7" s="14" t="s">
        <v>93</v>
      </c>
    </row>
    <row r="8" spans="4:11" ht="12.75">
      <c r="D8" s="3"/>
      <c r="E8" s="13" t="s">
        <v>73</v>
      </c>
      <c r="F8" s="3"/>
      <c r="G8" s="3" t="s">
        <v>26</v>
      </c>
      <c r="H8" s="3"/>
      <c r="I8" s="3"/>
      <c r="J8" s="3"/>
      <c r="K8" s="3"/>
    </row>
    <row r="9" spans="4:11" ht="12.75">
      <c r="D9" s="5" t="s">
        <v>25</v>
      </c>
      <c r="E9" s="5" t="s">
        <v>25</v>
      </c>
      <c r="F9" s="5" t="s">
        <v>57</v>
      </c>
      <c r="G9" s="5" t="s">
        <v>50</v>
      </c>
      <c r="H9" s="5"/>
      <c r="I9" s="5" t="s">
        <v>69</v>
      </c>
      <c r="J9" s="3" t="s">
        <v>66</v>
      </c>
      <c r="K9" s="3" t="s">
        <v>27</v>
      </c>
    </row>
    <row r="10" spans="4:11" ht="12.75">
      <c r="D10" s="5" t="s">
        <v>75</v>
      </c>
      <c r="E10" s="5" t="s">
        <v>74</v>
      </c>
      <c r="F10" s="5" t="s">
        <v>58</v>
      </c>
      <c r="G10" s="5" t="s">
        <v>72</v>
      </c>
      <c r="H10" s="5"/>
      <c r="I10" s="5" t="s">
        <v>70</v>
      </c>
      <c r="J10" s="3" t="s">
        <v>67</v>
      </c>
      <c r="K10" s="3" t="s">
        <v>68</v>
      </c>
    </row>
    <row r="11" spans="4:11" ht="12.75">
      <c r="D11" s="5"/>
      <c r="E11" s="5"/>
      <c r="F11" s="5" t="s">
        <v>59</v>
      </c>
      <c r="G11" s="5"/>
      <c r="H11" s="5"/>
      <c r="I11" s="5" t="s">
        <v>71</v>
      </c>
      <c r="J11" s="3"/>
      <c r="K11" s="3"/>
    </row>
    <row r="12" spans="4:11" ht="12.75">
      <c r="D12" s="5" t="s">
        <v>2</v>
      </c>
      <c r="E12" s="5" t="s">
        <v>2</v>
      </c>
      <c r="F12" s="5" t="s">
        <v>2</v>
      </c>
      <c r="G12" s="5" t="s">
        <v>2</v>
      </c>
      <c r="H12" s="5"/>
      <c r="I12" s="5" t="s">
        <v>2</v>
      </c>
      <c r="J12" s="5" t="s">
        <v>2</v>
      </c>
      <c r="K12" s="5" t="s">
        <v>2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101</v>
      </c>
      <c r="D14" s="6">
        <f>'[1]consoleq'!$B$40/1000</f>
        <v>66621.525</v>
      </c>
      <c r="E14" s="6">
        <f>'[1]consoleq'!$C$40/1000</f>
        <v>4865.159</v>
      </c>
      <c r="F14" s="6">
        <f>'[1]consoleq'!$D$40/1000</f>
        <v>2.658</v>
      </c>
      <c r="G14" s="6">
        <f>'[1]consoleq'!$E$40/1000</f>
        <v>46524.271</v>
      </c>
      <c r="H14" s="6"/>
      <c r="I14" s="6">
        <f>SUM(D14:H14)</f>
        <v>118013.61299999998</v>
      </c>
      <c r="J14" s="6">
        <v>0</v>
      </c>
      <c r="K14" s="6">
        <f>+I14+J14</f>
        <v>118013.61299999998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76</v>
      </c>
      <c r="D16" s="6">
        <v>0</v>
      </c>
      <c r="E16" s="6">
        <v>0</v>
      </c>
      <c r="F16" s="6">
        <v>123</v>
      </c>
      <c r="G16" s="6">
        <v>0</v>
      </c>
      <c r="H16" s="6"/>
      <c r="I16" s="6">
        <f>SUM(D16:H16)</f>
        <v>123</v>
      </c>
      <c r="J16" s="6">
        <v>0</v>
      </c>
      <c r="K16" s="6">
        <f>+I16+J16</f>
        <v>123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127</v>
      </c>
      <c r="D19" s="6">
        <v>0</v>
      </c>
      <c r="E19" s="6">
        <v>0</v>
      </c>
      <c r="F19" s="6">
        <v>0</v>
      </c>
      <c r="G19" s="6">
        <f>+Inc!I39</f>
        <v>-9327</v>
      </c>
      <c r="H19" s="6"/>
      <c r="I19" s="6">
        <f>SUM(D19:H19)</f>
        <v>-9327</v>
      </c>
      <c r="J19" s="6">
        <v>0</v>
      </c>
      <c r="K19" s="6">
        <f>+I19+J19</f>
        <v>-9327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62</v>
      </c>
      <c r="D21" s="6">
        <v>0</v>
      </c>
      <c r="E21" s="6">
        <v>0</v>
      </c>
      <c r="F21" s="6">
        <v>0</v>
      </c>
      <c r="G21" s="6">
        <v>-5330</v>
      </c>
      <c r="H21" s="6"/>
      <c r="I21" s="6">
        <f>SUM(D21:H21)</f>
        <v>-5330</v>
      </c>
      <c r="J21" s="6">
        <v>0</v>
      </c>
      <c r="K21" s="6">
        <f>+I21+J21</f>
        <v>-5330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ht="13.5" thickBot="1">
      <c r="A24" t="s">
        <v>113</v>
      </c>
      <c r="D24" s="8">
        <f>SUM(D14:D23)</f>
        <v>66621.525</v>
      </c>
      <c r="E24" s="8">
        <f>SUM(E14:E23)</f>
        <v>4865.159</v>
      </c>
      <c r="F24" s="8">
        <f>SUM(F14:F23)</f>
        <v>125.658</v>
      </c>
      <c r="G24" s="8">
        <f>SUM(G14:G23)</f>
        <v>31867.271</v>
      </c>
      <c r="H24" s="6"/>
      <c r="I24" s="8">
        <f>SUM(I14:I23)</f>
        <v>103479.61299999998</v>
      </c>
      <c r="J24" s="8">
        <f>SUM(J14:J23)</f>
        <v>0</v>
      </c>
      <c r="K24" s="8">
        <f>SUM(K14:K23)</f>
        <v>103479.61299999998</v>
      </c>
    </row>
    <row r="25" spans="4:9" ht="13.5" thickTop="1"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11" ht="12.75">
      <c r="A27" t="s">
        <v>94</v>
      </c>
      <c r="D27" s="6">
        <v>66622</v>
      </c>
      <c r="E27" s="6">
        <v>4865</v>
      </c>
      <c r="F27" s="6">
        <v>4</v>
      </c>
      <c r="G27" s="6">
        <v>48258</v>
      </c>
      <c r="H27" s="6"/>
      <c r="I27" s="6">
        <f>SUM(D27:H27)</f>
        <v>119749</v>
      </c>
      <c r="J27" s="6">
        <v>0</v>
      </c>
      <c r="K27" s="6">
        <f>+I27+J27</f>
        <v>119749</v>
      </c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4:11" ht="12.75">
      <c r="D29" s="6"/>
      <c r="E29" s="6"/>
      <c r="F29" s="6"/>
      <c r="G29" s="6"/>
      <c r="H29" s="6"/>
      <c r="I29" s="6"/>
      <c r="J29" s="6"/>
      <c r="K29" s="6"/>
    </row>
    <row r="30" spans="1:11" ht="12.75">
      <c r="A30" t="s">
        <v>76</v>
      </c>
      <c r="D30" s="6">
        <v>0</v>
      </c>
      <c r="E30" s="6">
        <v>0</v>
      </c>
      <c r="F30" s="6">
        <v>-10</v>
      </c>
      <c r="G30" s="6">
        <v>0</v>
      </c>
      <c r="H30" s="6"/>
      <c r="I30" s="6">
        <f>SUM(D30:H30)</f>
        <v>-10</v>
      </c>
      <c r="J30" s="6">
        <v>0</v>
      </c>
      <c r="K30" s="6">
        <f>+I30+J30</f>
        <v>-10</v>
      </c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4:11" ht="12.75">
      <c r="D32" s="6"/>
      <c r="E32" s="6"/>
      <c r="F32" s="6"/>
      <c r="G32" s="6"/>
      <c r="H32" s="6"/>
      <c r="I32" s="6"/>
      <c r="J32" s="6"/>
      <c r="K32" s="6"/>
    </row>
    <row r="33" spans="1:11" ht="12.75">
      <c r="A33" t="s">
        <v>28</v>
      </c>
      <c r="D33" s="6">
        <v>0</v>
      </c>
      <c r="E33" s="6">
        <v>0</v>
      </c>
      <c r="F33" s="6">
        <v>0</v>
      </c>
      <c r="G33" s="6">
        <v>10274</v>
      </c>
      <c r="H33" s="6"/>
      <c r="I33" s="6">
        <f>SUM(D33:H33)</f>
        <v>10274</v>
      </c>
      <c r="J33" s="6">
        <v>0</v>
      </c>
      <c r="K33" s="6">
        <f>+I33+J33</f>
        <v>10274</v>
      </c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62</v>
      </c>
      <c r="D35" s="6">
        <v>0</v>
      </c>
      <c r="E35" s="6">
        <v>0</v>
      </c>
      <c r="F35" s="6">
        <v>0</v>
      </c>
      <c r="G35" s="6">
        <v>-5330</v>
      </c>
      <c r="H35" s="6"/>
      <c r="I35" s="6">
        <f>SUM(D35:H35)</f>
        <v>-5330</v>
      </c>
      <c r="J35" s="6">
        <v>0</v>
      </c>
      <c r="K35" s="6">
        <f>+I35+J35</f>
        <v>-5330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3.5" thickBot="1">
      <c r="A37" t="s">
        <v>119</v>
      </c>
      <c r="D37" s="8">
        <f>SUM(D27:D36)</f>
        <v>66622</v>
      </c>
      <c r="E37" s="8">
        <f>SUM(E27:E36)</f>
        <v>4865</v>
      </c>
      <c r="F37" s="8">
        <f>SUM(F27:F36)</f>
        <v>-6</v>
      </c>
      <c r="G37" s="8">
        <f>SUM(G27:G36)</f>
        <v>53202</v>
      </c>
      <c r="H37" s="6"/>
      <c r="I37" s="8">
        <f>SUM(I27:I36)</f>
        <v>124683</v>
      </c>
      <c r="J37" s="8">
        <f>SUM(J27:J36)</f>
        <v>0</v>
      </c>
      <c r="K37" s="8">
        <f>SUM(K27:K36)</f>
        <v>124683</v>
      </c>
    </row>
    <row r="38" spans="4:11" ht="13.5" thickTop="1">
      <c r="D38" s="6"/>
      <c r="E38" s="6"/>
      <c r="F38" s="6"/>
      <c r="G38" s="6"/>
      <c r="H38" s="6"/>
      <c r="I38" s="6"/>
      <c r="J38" s="6"/>
      <c r="K38" s="6"/>
    </row>
    <row r="39" spans="4:11" ht="12.75">
      <c r="D39" s="6"/>
      <c r="E39" s="6"/>
      <c r="F39" s="6"/>
      <c r="G39" s="6"/>
      <c r="H39" s="6"/>
      <c r="I39" s="6"/>
      <c r="J39" s="6"/>
      <c r="K39" s="6"/>
    </row>
    <row r="40" spans="4:11" ht="12.75">
      <c r="D40" s="6"/>
      <c r="E40" s="6"/>
      <c r="F40" s="6"/>
      <c r="G40" s="6"/>
      <c r="H40" s="6"/>
      <c r="I40" s="6"/>
      <c r="J40" s="6"/>
      <c r="K40" s="6"/>
    </row>
    <row r="41" spans="4:9" ht="12.75">
      <c r="D41" s="6"/>
      <c r="E41" s="6"/>
      <c r="F41" s="6"/>
      <c r="G41" s="6"/>
      <c r="H41" s="6"/>
      <c r="I41" s="6"/>
    </row>
    <row r="42" spans="1:9" ht="12.75">
      <c r="A42" t="s">
        <v>29</v>
      </c>
      <c r="D42" s="6"/>
      <c r="E42" s="6"/>
      <c r="F42" s="6"/>
      <c r="G42" s="6"/>
      <c r="H42" s="6"/>
      <c r="I42" s="6"/>
    </row>
    <row r="43" spans="1:9" ht="12.75">
      <c r="A43" t="s">
        <v>100</v>
      </c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1:9" ht="12.75">
      <c r="A45" s="10"/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Pentamaster</cp:lastModifiedBy>
  <cp:lastPrinted>2008-11-23T17:10:43Z</cp:lastPrinted>
  <dcterms:created xsi:type="dcterms:W3CDTF">1996-10-14T23:33:28Z</dcterms:created>
  <dcterms:modified xsi:type="dcterms:W3CDTF">2008-11-24T06:46:05Z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