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PL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<sst xmlns="http://schemas.openxmlformats.org/spreadsheetml/2006/main" count="176" uniqueCount="138">
  <si>
    <t>Yeo Aik Resources Berhad</t>
  </si>
  <si>
    <t>(Company Number : 459789-X)</t>
  </si>
  <si>
    <t>UNAUDITED 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</si>
  <si>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</si>
  <si>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</si>
  <si>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</si>
  <si>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</si>
  <si>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</si>
  <si>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</si>
  <si>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</si>
  <si>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TO-DATE</t>
  </si>
  <si>
    <t>PERIOD</t>
  </si>
  <si>
    <t>31/1/2005</t>
  </si>
  <si>
    <t>31/1/2004</t>
  </si>
  <si>
    <t>1/8/04-31/1/05</t>
  </si>
  <si>
    <t>1/8/03-31/1/04</t>
  </si>
  <si>
    <t>RM'000</t>
  </si>
  <si>
    <t>Revenue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</si>
  <si>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</si>
  <si>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</si>
  <si>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</si>
  <si>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</si>
  <si>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</si>
  <si>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</si>
  <si>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</si>
  <si>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</si>
  <si>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Minority interests</t>
  </si>
  <si>
    <t>-</t>
  </si>
  <si>
    <t>Net profit for the period</t>
  </si>
  <si>
    <t>Earnings per share (sen) :</t>
  </si>
  <si>
    <t>- Basic</t>
  </si>
  <si>
    <t>- Diluted</t>
  </si>
  <si>
    <t>N/A</t>
  </si>
  <si>
    <t>Dividend per share (sen)</t>
  </si>
  <si>
    <t>AS AT</t>
  </si>
  <si>
    <t xml:space="preserve">Balance sheet </t>
  </si>
  <si>
    <t>Net Change</t>
  </si>
  <si>
    <t>ENDED</t>
  </si>
  <si>
    <t>31/10/2004</t>
  </si>
  <si>
    <t>ASSETS</t>
  </si>
  <si>
    <t>Property, plant and equipment</t>
  </si>
  <si>
    <t>Investment in subsidiaries</t>
  </si>
  <si>
    <t>Amount due from subsidiaries</t>
  </si>
  <si>
    <t>Deferred expenditure</t>
  </si>
  <si>
    <t>Deferred tax assets</t>
  </si>
  <si>
    <t>CURRENT ASSETS</t>
  </si>
  <si>
    <t>Inventories</t>
  </si>
  <si>
    <t>Trade and other receivables</t>
  </si>
  <si>
    <t>Amount due from holding holding coy</t>
  </si>
  <si>
    <t>Amount due from  ultimate holding company</t>
  </si>
  <si>
    <t>Amount due from related companies</t>
  </si>
  <si>
    <t>Cash and cash equivalents</t>
  </si>
  <si>
    <t>Tax recoverable</t>
  </si>
  <si>
    <t>CURRENT LIABILITIES</t>
  </si>
  <si>
    <t>Trade and other payables</t>
  </si>
  <si>
    <t xml:space="preserve">Borrowings </t>
  </si>
  <si>
    <t>Secured creditors</t>
  </si>
  <si>
    <t>Amount due to immediate holding coy</t>
  </si>
  <si>
    <t>Amount due to subsidiaries</t>
  </si>
  <si>
    <t>Amount due to related companies</t>
  </si>
  <si>
    <t>Dividend payable</t>
  </si>
  <si>
    <t>Taxation</t>
  </si>
  <si>
    <t>NET CURRENT ASSETS</t>
  </si>
  <si>
    <t>Net Assets</t>
  </si>
  <si>
    <t>Financed by:</t>
  </si>
  <si>
    <t>Capital and reserves</t>
  </si>
  <si>
    <t>Share capital</t>
  </si>
  <si>
    <t>Share premium</t>
  </si>
  <si>
    <t>Reserves( retained profit)</t>
  </si>
  <si>
    <t>Negative goodwill</t>
  </si>
  <si>
    <t>LONG TERM AND DEFERRED LIABILITIES</t>
  </si>
  <si>
    <t>Borrowings</t>
  </si>
  <si>
    <t>Other payables</t>
  </si>
  <si>
    <t>Amount due to ultimate holding coy</t>
  </si>
  <si>
    <t>Deferred taxation</t>
  </si>
  <si>
    <t>NET TANGIBLE ASSETS</t>
  </si>
  <si>
    <t>(The Condensed Consolidated Balance Sheet should be read in conjunction with the Annual Financial</t>
  </si>
  <si>
    <t>Report for the year ended 31 July 2004.)</t>
  </si>
  <si>
    <t>Condensed Consolidated Statements of Changes in Equity</t>
  </si>
  <si>
    <t>As At Current Quarter Ended 31 January 2005</t>
  </si>
  <si>
    <t>(The figures have not been audited)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</si>
  <si>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</si>
  <si>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</si>
  <si>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</si>
  <si>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</si>
  <si>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</si>
  <si>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</si>
  <si>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</si>
  <si>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</si>
  <si>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31/1/05</t>
  </si>
  <si>
    <t>Balance at 1/11/2004</t>
  </si>
  <si>
    <t>Bonus issues</t>
  </si>
  <si>
    <t xml:space="preserve">Less : Dividend </t>
  </si>
  <si>
    <t>Net profit during the Quarter</t>
  </si>
  <si>
    <t xml:space="preserve">Condensed Consolidated Cash Flow Statements </t>
  </si>
  <si>
    <t>As At Quarter Ended 31 Jan 2005</t>
  </si>
  <si>
    <t>For The</t>
  </si>
  <si>
    <t>Preceding</t>
  </si>
  <si>
    <t>31/01/2005</t>
  </si>
  <si>
    <t>31/01/2004</t>
  </si>
  <si>
    <t>ended</t>
  </si>
  <si>
    <t>Profit/(Loss) before taxation</t>
  </si>
  <si>
    <t>Adjustments for non-cash flow items :-</t>
  </si>
  <si>
    <t>Non-cash -Depreciation</t>
  </si>
  <si>
    <t>Interest expenses</t>
  </si>
  <si>
    <t>Interest income</t>
  </si>
  <si>
    <t>Amortisation of negative goodwill</t>
  </si>
  <si>
    <t>Operating profit before working capital changes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</si>
  <si>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</si>
  <si>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</si>
  <si>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</si>
  <si>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</si>
  <si>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</si>
  <si>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Net cash flows generated/(used in) operating activities</t>
  </si>
  <si>
    <t>Investing activities</t>
  </si>
  <si>
    <t>Withdrawal of REPO</t>
  </si>
  <si>
    <t>Placement of pledged deposits with licensed bank</t>
  </si>
  <si>
    <t>Purchase of property, plant &amp; equipment</t>
  </si>
  <si>
    <t>Proceed from disposal of property, plant &amp; equipment</t>
  </si>
  <si>
    <t>Other investment</t>
  </si>
  <si>
    <t>Net cash flows used in investing activities</t>
  </si>
  <si>
    <t>Financing activities</t>
  </si>
  <si>
    <t>Issue of new shares-Public issue</t>
  </si>
  <si>
    <t>Listing expenses</t>
  </si>
  <si>
    <t>Interest paid</t>
  </si>
  <si>
    <t>Term loan &amp; other borrowings</t>
  </si>
  <si>
    <t>Net cash flows generated from investing activities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</si>
  <si>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</si>
  <si>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</si>
  <si>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</si>
  <si>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</si>
  <si>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</si>
  <si>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</si>
  <si>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Fixed deposits pledged with licensed bank</t>
  </si>
  <si>
    <t>Bank Overdrafts</t>
  </si>
  <si>
    <t>Total Cash, Bank Balances and Deposits</t>
  </si>
  <si>
    <t>*RM3.904 million Fixed Deposits (preceding year corresponding period is RM2.75million) have been pledged as</t>
  </si>
  <si>
    <t>collateral for banking facilities.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</si>
</sst>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0_);\(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 applyAlignment="1" quotePrefix="1">
      <alignment horizontal="left"/>
    </xf>
    <xf numFmtId="0" fontId="2" fillId="0" borderId="0" xfId="0" applyFont="1" applyFill="1" applyAlignment="1">
      <alignment horizontal="center"/>
    </xf>
    <xf numFmtId="164" fontId="2" fillId="0" borderId="1" xfId="15" applyNumberFormat="1" applyFont="1" applyFill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4" fontId="2" fillId="0" borderId="2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4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43" fontId="2" fillId="0" borderId="0" xfId="15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64" fontId="3" fillId="0" borderId="0" xfId="15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164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3" fillId="0" borderId="6" xfId="0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43" fontId="3" fillId="0" borderId="0" xfId="15" applyFont="1" applyFill="1" applyAlignment="1">
      <alignment/>
    </xf>
    <xf numFmtId="43" fontId="4" fillId="0" borderId="0" xfId="15" applyNumberFormat="1" applyFont="1" applyFill="1" applyAlignment="1">
      <alignment/>
    </xf>
    <xf numFmtId="43" fontId="3" fillId="0" borderId="0" xfId="15" applyFont="1" applyFill="1" applyBorder="1" applyAlignment="1">
      <alignment/>
    </xf>
    <xf numFmtId="0" fontId="4" fillId="0" borderId="0" xfId="20" applyFont="1" applyFill="1" applyAlignment="1">
      <alignment/>
      <protection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7" fontId="6" fillId="0" borderId="0" xfId="19" applyFont="1" applyFill="1" applyAlignment="1">
      <alignment horizontal="centerContinuous"/>
      <protection/>
    </xf>
    <xf numFmtId="37" fontId="7" fillId="0" borderId="0" xfId="19" applyFont="1" applyFill="1" applyAlignment="1">
      <alignment/>
      <protection/>
    </xf>
    <xf numFmtId="0" fontId="6" fillId="0" borderId="0" xfId="0" applyFont="1" applyAlignment="1">
      <alignment/>
    </xf>
    <xf numFmtId="37" fontId="7" fillId="0" borderId="0" xfId="19" applyFont="1" applyFill="1" applyAlignment="1">
      <alignment horizontal="center"/>
      <protection/>
    </xf>
    <xf numFmtId="166" fontId="7" fillId="0" borderId="0" xfId="19" applyNumberFormat="1" applyFont="1" applyFill="1" applyAlignment="1">
      <alignment horizontal="center"/>
      <protection/>
    </xf>
    <xf numFmtId="37" fontId="9" fillId="0" borderId="0" xfId="19" applyFont="1" applyFill="1" applyAlignment="1">
      <alignment/>
      <protection/>
    </xf>
    <xf numFmtId="37" fontId="7" fillId="0" borderId="2" xfId="19" applyFont="1" applyFill="1" applyBorder="1" applyAlignment="1">
      <alignment horizontal="center"/>
      <protection/>
    </xf>
    <xf numFmtId="37" fontId="7" fillId="0" borderId="0" xfId="19" applyFont="1" applyFill="1" applyBorder="1" applyAlignment="1">
      <alignment horizontal="center"/>
      <protection/>
    </xf>
    <xf numFmtId="37" fontId="4" fillId="0" borderId="0" xfId="19" applyFont="1" applyFill="1" applyAlignment="1">
      <alignment/>
      <protection/>
    </xf>
    <xf numFmtId="164" fontId="7" fillId="0" borderId="0" xfId="19" applyNumberFormat="1" applyFont="1" applyFill="1" applyAlignment="1">
      <alignment horizontal="center"/>
      <protection/>
    </xf>
    <xf numFmtId="37" fontId="7" fillId="0" borderId="0" xfId="19" applyFont="1" applyFill="1" applyBorder="1" applyAlignment="1" quotePrefix="1">
      <alignment horizontal="center"/>
      <protection/>
    </xf>
    <xf numFmtId="164" fontId="7" fillId="0" borderId="0" xfId="15" applyNumberFormat="1" applyFont="1" applyFill="1" applyAlignment="1">
      <alignment/>
    </xf>
    <xf numFmtId="37" fontId="7" fillId="0" borderId="0" xfId="19" applyFont="1" applyFill="1" applyAlignment="1" quotePrefix="1">
      <alignment/>
      <protection/>
    </xf>
    <xf numFmtId="37" fontId="7" fillId="0" borderId="0" xfId="19" applyFont="1" applyFill="1" applyAlignment="1">
      <alignment horizontal="left"/>
      <protection/>
    </xf>
    <xf numFmtId="0" fontId="7" fillId="0" borderId="0" xfId="0" applyFont="1" applyAlignment="1">
      <alignment/>
    </xf>
    <xf numFmtId="164" fontId="7" fillId="0" borderId="2" xfId="15" applyNumberFormat="1" applyFont="1" applyBorder="1" applyAlignment="1">
      <alignment/>
    </xf>
    <xf numFmtId="37" fontId="10" fillId="0" borderId="0" xfId="19" applyFont="1" applyFill="1" applyAlignment="1">
      <alignment horizontal="center"/>
      <protection/>
    </xf>
    <xf numFmtId="37" fontId="10" fillId="0" borderId="0" xfId="19" applyFont="1" applyFill="1" applyBorder="1" applyAlignment="1">
      <alignment horizontal="center"/>
      <protection/>
    </xf>
    <xf numFmtId="37" fontId="7" fillId="0" borderId="6" xfId="0" applyNumberFormat="1" applyFont="1" applyBorder="1" applyAlignment="1">
      <alignment/>
    </xf>
    <xf numFmtId="0" fontId="6" fillId="0" borderId="0" xfId="0" applyFont="1" applyAlignment="1">
      <alignment horizontal="left"/>
    </xf>
    <xf numFmtId="37" fontId="9" fillId="0" borderId="0" xfId="19" applyFont="1" applyFill="1" applyAlignment="1" quotePrefix="1">
      <alignment/>
      <protection/>
    </xf>
    <xf numFmtId="166" fontId="7" fillId="0" borderId="0" xfId="19" applyNumberFormat="1" applyFont="1" applyFill="1" applyBorder="1" applyAlignment="1">
      <alignment horizontal="center"/>
      <protection/>
    </xf>
    <xf numFmtId="37" fontId="7" fillId="0" borderId="0" xfId="19" applyFont="1" applyFill="1" applyBorder="1" applyAlignment="1">
      <alignment/>
      <protection/>
    </xf>
    <xf numFmtId="43" fontId="7" fillId="0" borderId="0" xfId="15" applyFont="1" applyFill="1" applyAlignment="1">
      <alignment/>
    </xf>
    <xf numFmtId="37" fontId="7" fillId="0" borderId="0" xfId="15" applyNumberFormat="1" applyFont="1" applyFill="1" applyAlignment="1">
      <alignment/>
    </xf>
    <xf numFmtId="37" fontId="7" fillId="0" borderId="2" xfId="19" applyFont="1" applyFill="1" applyBorder="1" applyAlignment="1">
      <alignment/>
      <protection/>
    </xf>
    <xf numFmtId="37" fontId="7" fillId="0" borderId="0" xfId="0" applyNumberFormat="1" applyFont="1" applyAlignment="1">
      <alignment/>
    </xf>
    <xf numFmtId="37" fontId="7" fillId="0" borderId="6" xfId="19" applyFont="1" applyFill="1" applyBorder="1" applyAlignment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/>
    </xf>
    <xf numFmtId="164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20" applyFont="1" applyFill="1" applyAlignment="1">
      <alignment horizontal="centerContinuous"/>
      <protection/>
    </xf>
    <xf numFmtId="166" fontId="4" fillId="0" borderId="0" xfId="20" applyNumberFormat="1" applyFont="1" applyFill="1" applyAlignment="1">
      <alignment horizontal="centerContinuous"/>
      <protection/>
    </xf>
    <xf numFmtId="37" fontId="4" fillId="0" borderId="0" xfId="0" applyNumberFormat="1" applyFont="1" applyFill="1" applyAlignment="1">
      <alignment horizontal="center"/>
    </xf>
    <xf numFmtId="37" fontId="4" fillId="0" borderId="0" xfId="20" applyNumberFormat="1" applyFont="1" applyFill="1" applyAlignment="1">
      <alignment horizontal="left"/>
      <protection/>
    </xf>
    <xf numFmtId="37" fontId="3" fillId="0" borderId="0" xfId="20" applyNumberFormat="1" applyFont="1" applyFill="1" applyBorder="1" applyAlignment="1">
      <alignment horizontal="center"/>
      <protection/>
    </xf>
    <xf numFmtId="37" fontId="4" fillId="0" borderId="0" xfId="20" applyNumberFormat="1" applyFont="1" applyFill="1" applyBorder="1" applyAlignment="1">
      <alignment horizontal="center"/>
      <protection/>
    </xf>
    <xf numFmtId="37" fontId="4" fillId="0" borderId="0" xfId="20" applyNumberFormat="1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"/>
      <protection/>
    </xf>
    <xf numFmtId="37" fontId="4" fillId="0" borderId="0" xfId="20" applyNumberFormat="1" applyFont="1" applyFill="1" applyAlignment="1">
      <alignment/>
      <protection/>
    </xf>
    <xf numFmtId="0" fontId="4" fillId="0" borderId="0" xfId="20" applyFont="1" applyFill="1" applyAlignment="1">
      <alignment horizontal="center"/>
      <protection/>
    </xf>
    <xf numFmtId="164" fontId="4" fillId="0" borderId="0" xfId="15" applyNumberFormat="1" applyFont="1" applyFill="1" applyAlignment="1">
      <alignment/>
    </xf>
    <xf numFmtId="43" fontId="4" fillId="0" borderId="0" xfId="15" applyFont="1" applyFill="1" applyAlignment="1">
      <alignment/>
    </xf>
    <xf numFmtId="37" fontId="4" fillId="0" borderId="2" xfId="20" applyNumberFormat="1" applyFont="1" applyFill="1" applyBorder="1" applyAlignment="1">
      <alignment/>
      <protection/>
    </xf>
    <xf numFmtId="43" fontId="4" fillId="0" borderId="2" xfId="15" applyFont="1" applyFill="1" applyBorder="1" applyAlignment="1">
      <alignment/>
    </xf>
    <xf numFmtId="37" fontId="4" fillId="0" borderId="7" xfId="20" applyNumberFormat="1" applyFont="1" applyFill="1" applyBorder="1" applyAlignment="1">
      <alignment/>
      <protection/>
    </xf>
    <xf numFmtId="37" fontId="4" fillId="0" borderId="2" xfId="15" applyNumberFormat="1" applyFont="1" applyFill="1" applyBorder="1" applyAlignment="1">
      <alignment/>
    </xf>
    <xf numFmtId="37" fontId="4" fillId="0" borderId="7" xfId="15" applyNumberFormat="1" applyFont="1" applyFill="1" applyBorder="1" applyAlignment="1">
      <alignment/>
    </xf>
    <xf numFmtId="37" fontId="4" fillId="0" borderId="0" xfId="15" applyNumberFormat="1" applyFont="1" applyFill="1" applyBorder="1" applyAlignment="1">
      <alignment/>
    </xf>
    <xf numFmtId="37" fontId="4" fillId="0" borderId="0" xfId="15" applyNumberFormat="1" applyFont="1" applyFill="1" applyAlignment="1">
      <alignment/>
    </xf>
    <xf numFmtId="37" fontId="4" fillId="0" borderId="6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/>
    </xf>
    <xf numFmtId="37" fontId="4" fillId="0" borderId="2" xfId="0" applyNumberFormat="1" applyFont="1" applyFill="1" applyBorder="1" applyAlignment="1">
      <alignment/>
    </xf>
    <xf numFmtId="164" fontId="4" fillId="0" borderId="2" xfId="15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7" fontId="4" fillId="0" borderId="6" xfId="0" applyNumberFormat="1" applyFont="1" applyFill="1" applyBorder="1" applyAlignment="1">
      <alignment/>
    </xf>
    <xf numFmtId="164" fontId="4" fillId="0" borderId="0" xfId="20" applyNumberFormat="1" applyFont="1" applyFill="1" applyAlignment="1">
      <alignment/>
      <protection/>
    </xf>
    <xf numFmtId="0" fontId="3" fillId="0" borderId="0" xfId="20" applyFont="1" applyFill="1" applyAlignment="1">
      <alignment/>
      <protection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Normal_Cashflow - Dec 9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AW\KLSE(QUATER4)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YAW\KLSE(2Q04)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D%20meeting%20Q2%202005\KLSE(2Q05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bursamalaysia.com/EDMS/AnnWeb.nsf/8b25383a269fcce548256d79001af770/482568ad00295d0748256e660033031e/$FILE/2nd%20Q%20(Results)(2004)(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MTHPL"/>
      <sheetName val="3MTHBS"/>
      <sheetName val="Invt Name list"/>
    </sheetNames>
    <sheetDataSet>
      <sheetData sheetId="1">
        <row r="31">
          <cell r="R31">
            <v>-7481</v>
          </cell>
          <cell r="W31">
            <v>7481</v>
          </cell>
        </row>
        <row r="32">
          <cell r="R32">
            <v>-1917</v>
          </cell>
          <cell r="W32">
            <v>1917</v>
          </cell>
        </row>
        <row r="33">
          <cell r="R33">
            <v>-4095</v>
          </cell>
          <cell r="W33">
            <v>4095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1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Balance Sheet"/>
      <sheetName val="Equity"/>
      <sheetName val="Summary of cash flow"/>
      <sheetName val="Cash flow workings"/>
      <sheetName val="Notes"/>
    </sheetNames>
    <sheetDataSet>
      <sheetData sheetId="0">
        <row r="34">
          <cell r="E34">
            <v>3121</v>
          </cell>
        </row>
      </sheetData>
      <sheetData sheetId="4">
        <row r="8">
          <cell r="L8">
            <v>-1573</v>
          </cell>
        </row>
        <row r="13">
          <cell r="I13">
            <v>1409</v>
          </cell>
        </row>
        <row r="29">
          <cell r="J29">
            <v>-3468</v>
          </cell>
        </row>
        <row r="31">
          <cell r="J31">
            <v>-7217</v>
          </cell>
        </row>
        <row r="37">
          <cell r="J37">
            <v>-25</v>
          </cell>
        </row>
        <row r="40">
          <cell r="L40">
            <v>4300</v>
          </cell>
        </row>
        <row r="43">
          <cell r="L43">
            <v>-1949</v>
          </cell>
        </row>
        <row r="49">
          <cell r="J49">
            <v>1139</v>
          </cell>
        </row>
        <row r="55">
          <cell r="J55">
            <v>411</v>
          </cell>
        </row>
        <row r="62">
          <cell r="M62">
            <v>6000</v>
          </cell>
        </row>
        <row r="63">
          <cell r="M63">
            <v>-3850</v>
          </cell>
        </row>
        <row r="64">
          <cell r="M64">
            <v>-12</v>
          </cell>
        </row>
        <row r="66">
          <cell r="M66">
            <v>-962</v>
          </cell>
        </row>
        <row r="72">
          <cell r="H72">
            <v>3847</v>
          </cell>
        </row>
        <row r="73">
          <cell r="J73">
            <v>-726</v>
          </cell>
        </row>
        <row r="74">
          <cell r="J74">
            <v>-2685</v>
          </cell>
        </row>
        <row r="76">
          <cell r="I76">
            <v>50</v>
          </cell>
          <cell r="M76">
            <v>-50</v>
          </cell>
        </row>
        <row r="77">
          <cell r="I77">
            <v>-101</v>
          </cell>
          <cell r="L77">
            <v>101</v>
          </cell>
        </row>
        <row r="81">
          <cell r="I81">
            <v>-97</v>
          </cell>
        </row>
        <row r="95">
          <cell r="C95">
            <v>4806</v>
          </cell>
        </row>
        <row r="96">
          <cell r="C96">
            <v>4503</v>
          </cell>
        </row>
        <row r="97">
          <cell r="C97">
            <v>-229</v>
          </cell>
        </row>
        <row r="99">
          <cell r="C99">
            <v>-3904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Equity"/>
      <sheetName val="Cash Flow"/>
    </sheetNames>
    <sheetDataSet>
      <sheetData sheetId="2">
        <row r="1">
          <cell r="A1" t="str">
            <v>Yeo Aik Resources Berhad</v>
          </cell>
        </row>
        <row r="2">
          <cell r="A2" t="str">
            <v>(Company Number : 459789-X)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25">
      <selection activeCell="G45" sqref="G45"/>
    </sheetView>
  </sheetViews>
  <sheetFormatPr defaultColWidth="9.140625" defaultRowHeight="12.75"/>
  <cols>
    <col min="1" max="4" width="9.140625" style="2" customWidth="1"/>
    <col min="5" max="5" width="15.7109375" style="2" customWidth="1"/>
    <col min="6" max="6" width="2.28125" style="2" customWidth="1"/>
    <col min="7" max="7" width="15.57421875" style="3" customWidth="1"/>
    <col min="8" max="8" width="1.8515625" style="2" customWidth="1"/>
    <col min="9" max="9" width="15.57421875" style="2" customWidth="1"/>
    <col min="10" max="10" width="1.421875" style="2" customWidth="1"/>
    <col min="11" max="11" width="15.57421875" style="2" customWidth="1"/>
    <col min="12" max="12" width="1.28515625" style="2" customWidth="1"/>
    <col min="13" max="16384" width="9.140625" style="2" customWidth="1"/>
  </cols>
  <sheetData>
    <row r="1" ht="12.75">
      <c r="A1" s="1" t="s">
        <v>0</v>
      </c>
    </row>
    <row r="2" ht="12.75">
      <c r="A2" s="4" t="s">
        <v>1</v>
      </c>
    </row>
    <row r="3" ht="12.75">
      <c r="A3" s="5" t="s">
        <v>2</v>
      </c>
    </row>
    <row r="4" ht="12.75">
      <c r="A4" s="6"/>
    </row>
    <row r="5" spans="1:11" ht="12.75">
      <c r="A5" s="4"/>
      <c r="E5" s="121" t="s">
        <v>3</v>
      </c>
      <c r="F5" s="121"/>
      <c r="G5" s="121"/>
      <c r="I5" s="121" t="s">
        <v>4</v>
      </c>
      <c r="J5" s="121"/>
      <c r="K5" s="121"/>
    </row>
    <row r="6" spans="1:11" ht="12.75">
      <c r="A6" s="4"/>
      <c r="E6" s="3" t="s">
        <v>5</v>
      </c>
      <c r="F6" s="3"/>
      <c r="G6" s="3" t="s">
        <v>6</v>
      </c>
      <c r="I6" s="3" t="s">
        <v>5</v>
      </c>
      <c r="J6" s="3"/>
      <c r="K6" s="3" t="s">
        <v>6</v>
      </c>
    </row>
    <row r="7" spans="1:11" ht="12.75">
      <c r="A7" s="7"/>
      <c r="E7" s="3" t="s">
        <v>7</v>
      </c>
      <c r="F7" s="3"/>
      <c r="G7" s="3" t="s">
        <v>7</v>
      </c>
      <c r="I7" s="3" t="s">
        <v>7</v>
      </c>
      <c r="J7" s="3"/>
      <c r="K7" s="3" t="s">
        <v>7</v>
      </c>
    </row>
    <row r="8" spans="1:11" ht="12.75">
      <c r="A8" s="4"/>
      <c r="E8" s="3" t="s">
        <v>8</v>
      </c>
      <c r="F8" s="3"/>
      <c r="G8" s="3" t="s">
        <v>9</v>
      </c>
      <c r="I8" s="3" t="s">
        <v>10</v>
      </c>
      <c r="J8" s="3"/>
      <c r="K8" s="3" t="s">
        <v>9</v>
      </c>
    </row>
    <row r="9" spans="1:11" ht="12.75">
      <c r="A9" s="4"/>
      <c r="E9" s="3"/>
      <c r="F9" s="3"/>
      <c r="G9" s="3" t="s">
        <v>8</v>
      </c>
      <c r="I9" s="3"/>
      <c r="J9" s="3"/>
      <c r="K9" s="3" t="s">
        <v>11</v>
      </c>
    </row>
    <row r="10" spans="1:11" ht="12.75">
      <c r="A10" s="4"/>
      <c r="E10" s="8" t="s">
        <v>12</v>
      </c>
      <c r="F10" s="3"/>
      <c r="G10" s="8" t="s">
        <v>13</v>
      </c>
      <c r="I10" s="8" t="s">
        <v>14</v>
      </c>
      <c r="J10" s="3"/>
      <c r="K10" s="8" t="s">
        <v>15</v>
      </c>
    </row>
    <row r="11" spans="1:11" ht="12.75">
      <c r="A11" s="4"/>
      <c r="E11" s="3" t="s">
        <v>16</v>
      </c>
      <c r="F11" s="3"/>
      <c r="G11" s="3" t="s">
        <v>16</v>
      </c>
      <c r="I11" s="3" t="s">
        <v>16</v>
      </c>
      <c r="J11" s="3"/>
      <c r="K11" s="3" t="s">
        <v>16</v>
      </c>
    </row>
    <row r="13" spans="1:11" ht="13.5" thickBot="1">
      <c r="A13" s="4" t="s">
        <v>17</v>
      </c>
      <c r="E13" s="9">
        <v>44055</v>
      </c>
      <c r="F13" s="10"/>
      <c r="G13" s="9">
        <v>30200</v>
      </c>
      <c r="H13" s="10"/>
      <c r="I13" s="9">
        <v>87835</v>
      </c>
      <c r="J13" s="10"/>
      <c r="K13" s="9">
        <v>60431</v>
      </c>
    </row>
    <row r="14" spans="1:11" ht="13.5" thickTop="1">
      <c r="A14" s="4"/>
      <c r="E14" s="10"/>
      <c r="F14" s="10"/>
      <c r="G14" s="10"/>
      <c r="H14" s="10"/>
      <c r="I14" s="10"/>
      <c r="J14" s="10"/>
      <c r="K14" s="10"/>
    </row>
    <row r="15" spans="1:11" ht="12.75">
      <c r="A15" s="4" t="s">
        <v>18</v>
      </c>
      <c r="E15" s="11">
        <v>7692</v>
      </c>
      <c r="F15" s="10"/>
      <c r="G15" s="11">
        <v>5079</v>
      </c>
      <c r="H15" s="10"/>
      <c r="I15" s="11">
        <v>14826</v>
      </c>
      <c r="J15" s="10"/>
      <c r="K15" s="11">
        <v>10382</v>
      </c>
    </row>
    <row r="16" spans="1:11" ht="12.75">
      <c r="A16" s="4"/>
      <c r="E16" s="10"/>
      <c r="F16" s="10"/>
      <c r="G16" s="10"/>
      <c r="H16" s="10"/>
      <c r="I16" s="10"/>
      <c r="J16" s="10"/>
      <c r="K16" s="10"/>
    </row>
    <row r="17" spans="1:11" ht="12.75">
      <c r="A17" s="4" t="s">
        <v>19</v>
      </c>
      <c r="E17" s="11">
        <f>101+56+97</f>
        <v>254</v>
      </c>
      <c r="F17" s="10"/>
      <c r="G17" s="11">
        <f>142+80+97</f>
        <v>319</v>
      </c>
      <c r="H17" s="10"/>
      <c r="I17" s="11">
        <f>158+122+194</f>
        <v>474</v>
      </c>
      <c r="J17" s="10"/>
      <c r="K17" s="11">
        <f>176+143+195</f>
        <v>514</v>
      </c>
    </row>
    <row r="18" spans="1:11" ht="12.75">
      <c r="A18" s="4"/>
      <c r="E18" s="10"/>
      <c r="F18" s="10"/>
      <c r="G18" s="10"/>
      <c r="H18" s="10"/>
      <c r="I18" s="10"/>
      <c r="J18" s="10"/>
      <c r="K18" s="10"/>
    </row>
    <row r="19" spans="1:11" ht="12.75">
      <c r="A19" s="12" t="s">
        <v>20</v>
      </c>
      <c r="E19" s="11">
        <f>-4099-E24</f>
        <v>-4049</v>
      </c>
      <c r="F19" s="11"/>
      <c r="G19" s="11">
        <f>-2896-G24</f>
        <v>-2825</v>
      </c>
      <c r="H19" s="11"/>
      <c r="I19" s="11">
        <f>-7840-I24</f>
        <v>-7775</v>
      </c>
      <c r="J19" s="11"/>
      <c r="K19" s="11">
        <f>-5189-K24</f>
        <v>-5107</v>
      </c>
    </row>
    <row r="20" spans="1:11" ht="12.75">
      <c r="A20" s="12"/>
      <c r="E20" s="13"/>
      <c r="F20" s="10"/>
      <c r="G20" s="13"/>
      <c r="H20" s="10"/>
      <c r="I20" s="13"/>
      <c r="J20" s="10"/>
      <c r="K20" s="13"/>
    </row>
    <row r="21" spans="1:11" ht="12.75">
      <c r="A21" s="4"/>
      <c r="E21" s="10"/>
      <c r="F21" s="10"/>
      <c r="G21" s="10"/>
      <c r="H21" s="10"/>
      <c r="I21" s="10"/>
      <c r="J21" s="10"/>
      <c r="K21" s="10"/>
    </row>
    <row r="22" spans="1:11" ht="12.75">
      <c r="A22" s="4" t="s">
        <v>21</v>
      </c>
      <c r="E22" s="10">
        <f>SUM(E15:E20)</f>
        <v>3897</v>
      </c>
      <c r="F22" s="10"/>
      <c r="G22" s="10">
        <f>SUM(G15:G20)</f>
        <v>2573</v>
      </c>
      <c r="H22" s="10"/>
      <c r="I22" s="10">
        <f>SUM(I15:I20)</f>
        <v>7525</v>
      </c>
      <c r="J22" s="10"/>
      <c r="K22" s="10">
        <f>SUM(K15:K20)</f>
        <v>5789</v>
      </c>
    </row>
    <row r="23" spans="1:11" ht="12.75">
      <c r="A23" s="12"/>
      <c r="E23" s="10"/>
      <c r="F23" s="10"/>
      <c r="G23" s="10"/>
      <c r="H23" s="10"/>
      <c r="I23" s="10"/>
      <c r="J23" s="10"/>
      <c r="K23" s="10"/>
    </row>
    <row r="24" spans="1:11" ht="12.75">
      <c r="A24" s="4" t="s">
        <v>22</v>
      </c>
      <c r="E24" s="13">
        <v>-50</v>
      </c>
      <c r="F24" s="10"/>
      <c r="G24" s="13">
        <v>-71</v>
      </c>
      <c r="H24" s="10"/>
      <c r="I24" s="13">
        <v>-65</v>
      </c>
      <c r="J24" s="10"/>
      <c r="K24" s="13">
        <v>-82</v>
      </c>
    </row>
    <row r="25" spans="1:11" ht="12.75">
      <c r="A25" s="4"/>
      <c r="E25" s="11"/>
      <c r="F25" s="10"/>
      <c r="G25" s="11"/>
      <c r="H25" s="10"/>
      <c r="I25" s="11"/>
      <c r="J25" s="10"/>
      <c r="K25" s="11"/>
    </row>
    <row r="26" spans="1:11" ht="12.75">
      <c r="A26" s="14" t="s">
        <v>23</v>
      </c>
      <c r="E26" s="10">
        <f>SUM(E21:E24)</f>
        <v>3847</v>
      </c>
      <c r="F26" s="10"/>
      <c r="G26" s="10">
        <f>SUM(G21:G24)</f>
        <v>2502</v>
      </c>
      <c r="H26" s="10"/>
      <c r="I26" s="10">
        <f>SUM(I21:I24)</f>
        <v>7460</v>
      </c>
      <c r="J26" s="10"/>
      <c r="K26" s="10">
        <f>SUM(K21:K24)</f>
        <v>5707</v>
      </c>
    </row>
    <row r="27" spans="1:11" ht="12.75">
      <c r="A27" s="12"/>
      <c r="E27" s="10"/>
      <c r="F27" s="10"/>
      <c r="G27" s="10"/>
      <c r="H27" s="10"/>
      <c r="I27" s="10"/>
      <c r="J27" s="10"/>
      <c r="K27" s="10"/>
    </row>
    <row r="28" spans="1:11" ht="12.75">
      <c r="A28" s="4" t="s">
        <v>24</v>
      </c>
      <c r="E28" s="13">
        <v>-726</v>
      </c>
      <c r="F28" s="10"/>
      <c r="G28" s="13">
        <v>-768</v>
      </c>
      <c r="H28" s="10"/>
      <c r="I28" s="13">
        <v>-1511</v>
      </c>
      <c r="J28" s="10"/>
      <c r="K28" s="13">
        <v>-1406</v>
      </c>
    </row>
    <row r="29" spans="1:11" ht="12.75">
      <c r="A29" s="4"/>
      <c r="E29" s="11"/>
      <c r="F29" s="10"/>
      <c r="G29" s="11"/>
      <c r="H29" s="10"/>
      <c r="I29" s="11"/>
      <c r="J29" s="10"/>
      <c r="K29" s="11"/>
    </row>
    <row r="30" spans="1:11" ht="12.75">
      <c r="A30" s="15" t="s">
        <v>25</v>
      </c>
      <c r="E30" s="10">
        <f>SUM(E26:E28)</f>
        <v>3121</v>
      </c>
      <c r="F30" s="10"/>
      <c r="G30" s="10">
        <f>SUM(G26:G28)</f>
        <v>1734</v>
      </c>
      <c r="H30" s="10"/>
      <c r="I30" s="10">
        <f>SUM(I26:I28)</f>
        <v>5949</v>
      </c>
      <c r="J30" s="10"/>
      <c r="K30" s="10">
        <f>SUM(K26:K28)</f>
        <v>4301</v>
      </c>
    </row>
    <row r="31" spans="1:11" ht="12.75">
      <c r="A31" s="4"/>
      <c r="E31" s="11"/>
      <c r="F31" s="10"/>
      <c r="G31" s="11"/>
      <c r="H31" s="10"/>
      <c r="I31" s="11"/>
      <c r="J31" s="10"/>
      <c r="K31" s="11"/>
    </row>
    <row r="32" spans="1:11" ht="12.75">
      <c r="A32" s="4" t="s">
        <v>26</v>
      </c>
      <c r="E32" s="16" t="s">
        <v>27</v>
      </c>
      <c r="F32" s="10"/>
      <c r="G32" s="16" t="s">
        <v>27</v>
      </c>
      <c r="H32" s="10"/>
      <c r="I32" s="16" t="str">
        <f>E32</f>
        <v>-</v>
      </c>
      <c r="J32" s="10"/>
      <c r="K32" s="16" t="str">
        <f>G32</f>
        <v>-</v>
      </c>
    </row>
    <row r="33" spans="1:11" ht="12.75">
      <c r="A33" s="4"/>
      <c r="E33" s="11"/>
      <c r="F33" s="10"/>
      <c r="G33" s="11"/>
      <c r="H33" s="10"/>
      <c r="I33" s="11"/>
      <c r="J33" s="10"/>
      <c r="K33" s="11"/>
    </row>
    <row r="34" spans="1:11" ht="13.5" thickBot="1">
      <c r="A34" s="14" t="s">
        <v>28</v>
      </c>
      <c r="E34" s="17">
        <f>SUM(E30:E32)</f>
        <v>3121</v>
      </c>
      <c r="F34" s="10"/>
      <c r="G34" s="17">
        <f>SUM(G30:G32)</f>
        <v>1734</v>
      </c>
      <c r="H34" s="10"/>
      <c r="I34" s="17">
        <f>SUM(I30:I32)</f>
        <v>5949</v>
      </c>
      <c r="J34" s="10"/>
      <c r="K34" s="17">
        <f>SUM(K30:K32)</f>
        <v>4301</v>
      </c>
    </row>
    <row r="35" spans="1:11" ht="13.5" thickTop="1">
      <c r="A35" s="12"/>
      <c r="E35" s="10"/>
      <c r="F35" s="10"/>
      <c r="G35" s="10"/>
      <c r="H35" s="10"/>
      <c r="I35" s="10"/>
      <c r="J35" s="10"/>
      <c r="K35" s="10"/>
    </row>
    <row r="36" spans="1:11" ht="12.75">
      <c r="A36" s="12"/>
      <c r="E36" s="10"/>
      <c r="F36" s="10"/>
      <c r="G36" s="10"/>
      <c r="H36" s="10"/>
      <c r="I36" s="10"/>
      <c r="J36" s="10"/>
      <c r="K36" s="10"/>
    </row>
    <row r="37" spans="1:11" ht="12.75">
      <c r="A37" s="14" t="s">
        <v>29</v>
      </c>
      <c r="E37" s="10"/>
      <c r="F37" s="10"/>
      <c r="G37" s="10"/>
      <c r="H37" s="10"/>
      <c r="I37" s="10"/>
      <c r="J37" s="10"/>
      <c r="K37" s="10"/>
    </row>
    <row r="38" spans="1:11" ht="12.75">
      <c r="A38" s="4"/>
      <c r="B38" s="18" t="s">
        <v>30</v>
      </c>
      <c r="E38" s="19">
        <f>E34/134250*100</f>
        <v>2.3247672253258846</v>
      </c>
      <c r="F38" s="11"/>
      <c r="G38" s="19">
        <f>G34/134250*100</f>
        <v>1.2916201117318435</v>
      </c>
      <c r="H38" s="20"/>
      <c r="I38" s="19">
        <f>I34/134250*100</f>
        <v>4.4312849162011165</v>
      </c>
      <c r="J38" s="20"/>
      <c r="K38" s="19">
        <f>K34/134250*100</f>
        <v>3.2037243947858474</v>
      </c>
    </row>
    <row r="39" spans="1:11" ht="12.75">
      <c r="A39" s="14"/>
      <c r="B39" s="18" t="s">
        <v>31</v>
      </c>
      <c r="E39" s="21" t="str">
        <f>G39</f>
        <v>N/A</v>
      </c>
      <c r="F39" s="22"/>
      <c r="G39" s="21" t="s">
        <v>32</v>
      </c>
      <c r="H39" s="23"/>
      <c r="I39" s="21" t="str">
        <f>K39</f>
        <v>N/A</v>
      </c>
      <c r="J39" s="23"/>
      <c r="K39" s="21" t="s">
        <v>32</v>
      </c>
    </row>
    <row r="40" spans="1:11" ht="12.75">
      <c r="A40" s="12"/>
      <c r="E40" s="10"/>
      <c r="F40" s="10"/>
      <c r="G40" s="10"/>
      <c r="H40" s="10"/>
      <c r="I40" s="10"/>
      <c r="J40" s="10"/>
      <c r="K40" s="10"/>
    </row>
    <row r="41" spans="1:11" ht="12.75">
      <c r="A41" s="14" t="s">
        <v>33</v>
      </c>
      <c r="E41" s="24">
        <v>2.5</v>
      </c>
      <c r="F41" s="25"/>
      <c r="G41" s="24">
        <f>E41</f>
        <v>2.5</v>
      </c>
      <c r="H41" s="25"/>
      <c r="I41" s="24">
        <f>G41</f>
        <v>2.5</v>
      </c>
      <c r="J41" s="20"/>
      <c r="K41" s="24">
        <v>2.5</v>
      </c>
    </row>
    <row r="42" spans="1:11" ht="12.75">
      <c r="A42" s="4"/>
      <c r="E42" s="10"/>
      <c r="F42" s="10"/>
      <c r="G42" s="26"/>
      <c r="H42" s="10"/>
      <c r="I42" s="10"/>
      <c r="J42" s="10"/>
      <c r="K42" s="26"/>
    </row>
    <row r="43" spans="1:11" ht="12.75">
      <c r="A43" s="14"/>
      <c r="K43" s="3"/>
    </row>
    <row r="44" spans="1:11" ht="12.75">
      <c r="A44" s="14"/>
      <c r="K44" s="3"/>
    </row>
    <row r="45" ht="12.75">
      <c r="K45" s="3"/>
    </row>
    <row r="46" spans="1:11" ht="12.75">
      <c r="A46" s="12"/>
      <c r="K46" s="3"/>
    </row>
    <row r="47" ht="12.75">
      <c r="K47" s="3"/>
    </row>
    <row r="48" ht="12.75">
      <c r="K48" s="3"/>
    </row>
    <row r="49" ht="12.75">
      <c r="K49" s="3"/>
    </row>
    <row r="50" ht="12.75">
      <c r="K50" s="3"/>
    </row>
    <row r="51" ht="12.75">
      <c r="K51" s="3"/>
    </row>
    <row r="52" ht="12.75">
      <c r="K52" s="3"/>
    </row>
    <row r="53" ht="12.75">
      <c r="K53" s="3"/>
    </row>
    <row r="54" ht="12.75">
      <c r="K54" s="3"/>
    </row>
    <row r="55" ht="12.75">
      <c r="K55" s="3"/>
    </row>
    <row r="56" ht="12.75">
      <c r="K56" s="3"/>
    </row>
    <row r="57" ht="12.75">
      <c r="K57" s="3"/>
    </row>
    <row r="58" ht="12.75">
      <c r="K58" s="3"/>
    </row>
    <row r="59" ht="12.75">
      <c r="K59" s="3"/>
    </row>
    <row r="60" ht="12.75">
      <c r="K60" s="3"/>
    </row>
    <row r="61" ht="12.75">
      <c r="K61" s="3"/>
    </row>
    <row r="62" ht="12.75">
      <c r="K62" s="3"/>
    </row>
    <row r="63" ht="12.75">
      <c r="K63" s="3"/>
    </row>
    <row r="64" ht="12.75">
      <c r="K64" s="3"/>
    </row>
    <row r="65" ht="12.75">
      <c r="K65" s="3"/>
    </row>
    <row r="66" ht="12.75">
      <c r="K66" s="3"/>
    </row>
    <row r="67" ht="12.75">
      <c r="K67" s="3"/>
    </row>
    <row r="68" ht="12.75">
      <c r="K68" s="3"/>
    </row>
  </sheetData>
  <mergeCells count="2">
    <mergeCell ref="E5:G5"/>
    <mergeCell ref="I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35">
      <selection activeCell="A57" sqref="A57"/>
    </sheetView>
  </sheetViews>
  <sheetFormatPr defaultColWidth="9.140625" defaultRowHeight="12.75"/>
  <cols>
    <col min="1" max="1" width="44.421875" style="28" customWidth="1"/>
    <col min="2" max="2" width="6.7109375" style="28" customWidth="1"/>
    <col min="3" max="4" width="17.7109375" style="30" customWidth="1"/>
    <col min="5" max="5" width="17.7109375" style="30" hidden="1" customWidth="1"/>
    <col min="6" max="6" width="1.8515625" style="28" customWidth="1"/>
    <col min="7" max="7" width="9.140625" style="31" customWidth="1"/>
    <col min="8" max="16384" width="9.140625" style="28" customWidth="1"/>
  </cols>
  <sheetData>
    <row r="1" spans="1:4" ht="18.75" customHeight="1">
      <c r="A1" s="27" t="s">
        <v>0</v>
      </c>
      <c r="C1" s="29" t="s">
        <v>34</v>
      </c>
      <c r="D1" s="29" t="s">
        <v>34</v>
      </c>
    </row>
    <row r="2" spans="1:5" ht="15.75">
      <c r="A2" s="27" t="s">
        <v>35</v>
      </c>
      <c r="C2" s="32" t="s">
        <v>5</v>
      </c>
      <c r="D2" s="32" t="s">
        <v>6</v>
      </c>
      <c r="E2" s="33"/>
    </row>
    <row r="3" spans="1:5" ht="15.75">
      <c r="A3" s="34"/>
      <c r="C3" s="32" t="s">
        <v>8</v>
      </c>
      <c r="D3" s="32" t="str">
        <f>C3</f>
        <v>QUARTER</v>
      </c>
      <c r="E3" s="33" t="s">
        <v>36</v>
      </c>
    </row>
    <row r="4" spans="1:5" ht="15.75">
      <c r="A4" s="34"/>
      <c r="C4" s="32" t="s">
        <v>37</v>
      </c>
      <c r="D4" s="32" t="str">
        <f>C4</f>
        <v>ENDED</v>
      </c>
      <c r="E4" s="35" t="str">
        <f>D4</f>
        <v>ENDED</v>
      </c>
    </row>
    <row r="5" spans="1:5" ht="15.75">
      <c r="A5" s="34"/>
      <c r="C5" s="32" t="s">
        <v>12</v>
      </c>
      <c r="D5" s="32" t="s">
        <v>38</v>
      </c>
      <c r="E5" s="35"/>
    </row>
    <row r="6" spans="1:5" ht="15.75">
      <c r="A6" s="34"/>
      <c r="C6" s="32" t="s">
        <v>16</v>
      </c>
      <c r="D6" s="32" t="s">
        <v>16</v>
      </c>
      <c r="E6" s="35"/>
    </row>
    <row r="7" spans="1:4" ht="15.75">
      <c r="A7" s="27" t="s">
        <v>39</v>
      </c>
      <c r="C7" s="32"/>
      <c r="D7" s="32"/>
    </row>
    <row r="8" spans="1:5" ht="15.75">
      <c r="A8" s="27" t="s">
        <v>40</v>
      </c>
      <c r="C8" s="36">
        <v>41083</v>
      </c>
      <c r="D8" s="36">
        <v>40919</v>
      </c>
      <c r="E8" s="36">
        <f>C8-D8</f>
        <v>164</v>
      </c>
    </row>
    <row r="9" spans="1:5" ht="15.75" hidden="1">
      <c r="A9" s="27" t="s">
        <v>41</v>
      </c>
      <c r="C9" s="36"/>
      <c r="D9" s="36"/>
      <c r="E9" s="36">
        <f>C9-D9</f>
        <v>0</v>
      </c>
    </row>
    <row r="10" spans="1:5" ht="15.75" hidden="1">
      <c r="A10" s="27" t="s">
        <v>42</v>
      </c>
      <c r="C10" s="36"/>
      <c r="D10" s="36"/>
      <c r="E10" s="36">
        <f>C10-D10</f>
        <v>0</v>
      </c>
    </row>
    <row r="11" spans="1:5" ht="15.75" hidden="1">
      <c r="A11" s="27" t="s">
        <v>43</v>
      </c>
      <c r="C11" s="36"/>
      <c r="D11" s="36"/>
      <c r="E11" s="36">
        <f>C11-D11</f>
        <v>0</v>
      </c>
    </row>
    <row r="12" spans="1:5" ht="15.75">
      <c r="A12" s="27" t="s">
        <v>44</v>
      </c>
      <c r="C12" s="36">
        <v>2134</v>
      </c>
      <c r="D12" s="36">
        <v>2248</v>
      </c>
      <c r="E12" s="36">
        <f>C12-D12</f>
        <v>-114</v>
      </c>
    </row>
    <row r="13" ht="15.75">
      <c r="A13" s="30"/>
    </row>
    <row r="14" ht="15.75">
      <c r="A14" s="27" t="s">
        <v>45</v>
      </c>
    </row>
    <row r="15" spans="1:5" ht="15.75">
      <c r="A15" s="30" t="s">
        <v>46</v>
      </c>
      <c r="C15" s="37">
        <v>26239</v>
      </c>
      <c r="D15" s="37">
        <v>22771</v>
      </c>
      <c r="E15" s="38">
        <f aca="true" t="shared" si="0" ref="E15:E22">C15-D15</f>
        <v>3468</v>
      </c>
    </row>
    <row r="16" spans="1:5" ht="15.75">
      <c r="A16" s="30" t="s">
        <v>47</v>
      </c>
      <c r="B16" s="39"/>
      <c r="C16" s="40">
        <f>22452+10180+2550</f>
        <v>35182</v>
      </c>
      <c r="D16" s="40">
        <f>19963+8002</f>
        <v>27965</v>
      </c>
      <c r="E16" s="38">
        <f t="shared" si="0"/>
        <v>7217</v>
      </c>
    </row>
    <row r="17" spans="1:5" ht="15.75" hidden="1">
      <c r="A17" s="30" t="s">
        <v>48</v>
      </c>
      <c r="C17" s="40">
        <v>0</v>
      </c>
      <c r="D17" s="40">
        <v>0</v>
      </c>
      <c r="E17" s="38">
        <f t="shared" si="0"/>
        <v>0</v>
      </c>
    </row>
    <row r="18" spans="1:5" ht="15.75" hidden="1">
      <c r="A18" s="41" t="s">
        <v>49</v>
      </c>
      <c r="C18" s="40">
        <v>0</v>
      </c>
      <c r="D18" s="40">
        <v>0</v>
      </c>
      <c r="E18" s="38">
        <f t="shared" si="0"/>
        <v>0</v>
      </c>
    </row>
    <row r="19" spans="1:5" ht="15.75" hidden="1">
      <c r="A19" s="30" t="s">
        <v>50</v>
      </c>
      <c r="C19" s="40">
        <v>0</v>
      </c>
      <c r="D19" s="40">
        <v>0</v>
      </c>
      <c r="E19" s="38">
        <f t="shared" si="0"/>
        <v>0</v>
      </c>
    </row>
    <row r="20" spans="1:5" ht="15.75" hidden="1">
      <c r="A20" s="30" t="s">
        <v>42</v>
      </c>
      <c r="C20" s="40">
        <v>0</v>
      </c>
      <c r="D20" s="40">
        <v>0</v>
      </c>
      <c r="E20" s="38">
        <f t="shared" si="0"/>
        <v>0</v>
      </c>
    </row>
    <row r="21" spans="1:5" ht="15.75">
      <c r="A21" s="30" t="s">
        <v>51</v>
      </c>
      <c r="C21" s="40">
        <f>4806+4503</f>
        <v>9309</v>
      </c>
      <c r="D21" s="40">
        <f>12705+5109</f>
        <v>17814</v>
      </c>
      <c r="E21" s="38">
        <f t="shared" si="0"/>
        <v>-8505</v>
      </c>
    </row>
    <row r="22" spans="1:5" ht="15.75">
      <c r="A22" s="30" t="s">
        <v>52</v>
      </c>
      <c r="C22" s="42">
        <v>808</v>
      </c>
      <c r="D22" s="42">
        <v>783</v>
      </c>
      <c r="E22" s="38">
        <f t="shared" si="0"/>
        <v>25</v>
      </c>
    </row>
    <row r="23" spans="1:5" ht="15.75">
      <c r="A23" s="30"/>
      <c r="C23" s="36">
        <f>SUM(C15:C22)</f>
        <v>71538</v>
      </c>
      <c r="D23" s="36">
        <f>SUM(D15:D22)</f>
        <v>69333</v>
      </c>
      <c r="E23" s="36">
        <f>SUM(E15:E22)</f>
        <v>2205</v>
      </c>
    </row>
    <row r="24" spans="1:5" ht="15.75">
      <c r="A24" s="27" t="s">
        <v>53</v>
      </c>
      <c r="C24" s="43"/>
      <c r="D24" s="43"/>
      <c r="E24" s="41"/>
    </row>
    <row r="25" spans="1:5" ht="15.75">
      <c r="A25" s="30" t="s">
        <v>54</v>
      </c>
      <c r="C25" s="40">
        <f>-8613-5687</f>
        <v>-14300</v>
      </c>
      <c r="D25" s="40">
        <f>-7595-5566</f>
        <v>-13161</v>
      </c>
      <c r="E25" s="36">
        <f>D25-C25</f>
        <v>1139</v>
      </c>
    </row>
    <row r="26" spans="1:5" ht="15.75">
      <c r="A26" s="30" t="s">
        <v>55</v>
      </c>
      <c r="C26" s="40">
        <f>-71-229-4000</f>
        <v>-4300</v>
      </c>
      <c r="D26" s="40">
        <f>-83-925-1850</f>
        <v>-2858</v>
      </c>
      <c r="E26" s="36">
        <f aca="true" t="shared" si="1" ref="E26:E32">D26-C26</f>
        <v>1442</v>
      </c>
    </row>
    <row r="27" spans="1:5" ht="15.75">
      <c r="A27" s="30" t="s">
        <v>56</v>
      </c>
      <c r="C27" s="40">
        <v>-3850</v>
      </c>
      <c r="D27" s="40">
        <v>-3850</v>
      </c>
      <c r="E27" s="36">
        <f t="shared" si="1"/>
        <v>0</v>
      </c>
    </row>
    <row r="28" spans="1:5" ht="15.75" hidden="1">
      <c r="A28" s="30" t="s">
        <v>57</v>
      </c>
      <c r="C28" s="40">
        <f>SUM('[1]3MTHBS'!R31:X31)</f>
        <v>0</v>
      </c>
      <c r="D28" s="40"/>
      <c r="E28" s="36">
        <f t="shared" si="1"/>
        <v>0</v>
      </c>
    </row>
    <row r="29" spans="1:5" ht="15.75" hidden="1">
      <c r="A29" s="30" t="s">
        <v>58</v>
      </c>
      <c r="C29" s="40">
        <f>SUM('[1]3MTHBS'!R32:X32)</f>
        <v>0</v>
      </c>
      <c r="D29" s="40"/>
      <c r="E29" s="36">
        <f t="shared" si="1"/>
        <v>0</v>
      </c>
    </row>
    <row r="30" spans="1:5" ht="15.75" hidden="1">
      <c r="A30" s="30" t="s">
        <v>59</v>
      </c>
      <c r="C30" s="40">
        <f>SUM('[1]3MTHBS'!R33:X33)</f>
        <v>0</v>
      </c>
      <c r="D30" s="40"/>
      <c r="E30" s="36">
        <f t="shared" si="1"/>
        <v>0</v>
      </c>
    </row>
    <row r="31" spans="1:5" ht="15.75" hidden="1">
      <c r="A31" s="30" t="s">
        <v>60</v>
      </c>
      <c r="C31" s="40">
        <v>0</v>
      </c>
      <c r="D31" s="40">
        <v>0</v>
      </c>
      <c r="E31" s="36">
        <f t="shared" si="1"/>
        <v>0</v>
      </c>
    </row>
    <row r="32" spans="1:5" ht="15.75">
      <c r="A32" s="30" t="s">
        <v>61</v>
      </c>
      <c r="C32" s="42">
        <v>-487</v>
      </c>
      <c r="D32" s="42">
        <v>-76</v>
      </c>
      <c r="E32" s="44">
        <f t="shared" si="1"/>
        <v>411</v>
      </c>
    </row>
    <row r="33" spans="1:5" ht="15.75">
      <c r="A33" s="30"/>
      <c r="C33" s="36">
        <f>SUM(C25:C32)</f>
        <v>-22937</v>
      </c>
      <c r="D33" s="36">
        <f>SUM(D25:D32)</f>
        <v>-19945</v>
      </c>
      <c r="E33" s="36">
        <f>SUM(E25:E32)</f>
        <v>2992</v>
      </c>
    </row>
    <row r="34" ht="15.75">
      <c r="A34" s="30"/>
    </row>
    <row r="35" spans="1:5" ht="15.75">
      <c r="A35" s="27" t="s">
        <v>62</v>
      </c>
      <c r="C35" s="45">
        <f>SUM(C23+C33)</f>
        <v>48601</v>
      </c>
      <c r="D35" s="45">
        <f>SUM(D23+D33)</f>
        <v>49388</v>
      </c>
      <c r="E35" s="45">
        <f>SUM(E23-E33)</f>
        <v>-787</v>
      </c>
    </row>
    <row r="36" ht="15.75">
      <c r="A36" s="30"/>
    </row>
    <row r="37" spans="1:5" ht="16.5" thickBot="1">
      <c r="A37" s="27" t="s">
        <v>63</v>
      </c>
      <c r="C37" s="46">
        <f>C35+C8+C12</f>
        <v>91818</v>
      </c>
      <c r="D37" s="46">
        <f>D35+D8+D12</f>
        <v>92555</v>
      </c>
      <c r="E37" s="38">
        <f>E35+E8+E9+E10+E11+E12</f>
        <v>-737</v>
      </c>
    </row>
    <row r="38" ht="16.5" thickTop="1">
      <c r="A38" s="27"/>
    </row>
    <row r="39" ht="15.75">
      <c r="A39" s="27" t="s">
        <v>64</v>
      </c>
    </row>
    <row r="40" spans="1:5" ht="15.75">
      <c r="A40" s="27" t="s">
        <v>65</v>
      </c>
      <c r="C40" s="41"/>
      <c r="D40" s="41"/>
      <c r="E40" s="41"/>
    </row>
    <row r="41" spans="1:5" ht="15.75">
      <c r="A41" s="30" t="s">
        <v>66</v>
      </c>
      <c r="C41" s="36">
        <f>53700*1.25</f>
        <v>67125</v>
      </c>
      <c r="D41" s="36">
        <v>53700</v>
      </c>
      <c r="E41" s="36">
        <f>D41-C41</f>
        <v>-13425</v>
      </c>
    </row>
    <row r="42" spans="1:5" ht="15.75">
      <c r="A42" s="30" t="s">
        <v>67</v>
      </c>
      <c r="C42" s="36">
        <v>0</v>
      </c>
      <c r="D42" s="36">
        <v>6283</v>
      </c>
      <c r="E42" s="36">
        <f>D42-C42</f>
        <v>6283</v>
      </c>
    </row>
    <row r="43" spans="1:5" ht="15.75">
      <c r="A43" s="30" t="s">
        <v>68</v>
      </c>
      <c r="C43" s="44">
        <f>26502-7142</f>
        <v>19360</v>
      </c>
      <c r="D43" s="44">
        <v>26066</v>
      </c>
      <c r="E43" s="36">
        <f>D43-C43</f>
        <v>6706</v>
      </c>
    </row>
    <row r="44" spans="1:5" ht="15.75" hidden="1">
      <c r="A44" s="30"/>
      <c r="C44" s="44"/>
      <c r="D44" s="44"/>
      <c r="E44" s="41"/>
    </row>
    <row r="45" spans="1:7" ht="15.75">
      <c r="A45" s="27"/>
      <c r="C45" s="47">
        <f>SUM(C41:C44)</f>
        <v>86485</v>
      </c>
      <c r="D45" s="47">
        <f>SUM(D41:D44)</f>
        <v>86049</v>
      </c>
      <c r="E45" s="47">
        <f>SUM(E41:E44)</f>
        <v>-436</v>
      </c>
      <c r="G45" s="47"/>
    </row>
    <row r="46" spans="1:5" ht="15.75">
      <c r="A46" s="27"/>
      <c r="C46" s="47"/>
      <c r="D46" s="47"/>
      <c r="E46" s="47"/>
    </row>
    <row r="47" spans="1:5" ht="15.75">
      <c r="A47" s="30" t="s">
        <v>69</v>
      </c>
      <c r="C47" s="47">
        <v>2900</v>
      </c>
      <c r="D47" s="47">
        <v>2997</v>
      </c>
      <c r="E47" s="36">
        <f>D47-C47</f>
        <v>97</v>
      </c>
    </row>
    <row r="48" spans="1:5" ht="15.75">
      <c r="A48" s="27"/>
      <c r="C48" s="47"/>
      <c r="D48" s="47"/>
      <c r="E48" s="47"/>
    </row>
    <row r="49" spans="1:5" ht="15.75">
      <c r="A49" s="27" t="s">
        <v>70</v>
      </c>
      <c r="C49" s="41"/>
      <c r="D49" s="41"/>
      <c r="E49" s="41"/>
    </row>
    <row r="50" spans="1:5" ht="15.75">
      <c r="A50" s="30" t="s">
        <v>71</v>
      </c>
      <c r="C50" s="37">
        <v>0</v>
      </c>
      <c r="D50" s="37">
        <v>0</v>
      </c>
      <c r="E50" s="36">
        <f aca="true" t="shared" si="2" ref="E50:E55">D50-C50</f>
        <v>0</v>
      </c>
    </row>
    <row r="51" spans="1:5" ht="15.75" hidden="1">
      <c r="A51" s="30" t="s">
        <v>72</v>
      </c>
      <c r="C51" s="40">
        <v>0</v>
      </c>
      <c r="D51" s="40">
        <v>0</v>
      </c>
      <c r="E51" s="36">
        <f t="shared" si="2"/>
        <v>0</v>
      </c>
    </row>
    <row r="52" spans="1:5" ht="15.75" hidden="1">
      <c r="A52" s="30" t="s">
        <v>73</v>
      </c>
      <c r="C52" s="40">
        <v>0</v>
      </c>
      <c r="D52" s="40">
        <v>0</v>
      </c>
      <c r="E52" s="36">
        <f t="shared" si="2"/>
        <v>0</v>
      </c>
    </row>
    <row r="53" spans="1:5" ht="15.75">
      <c r="A53" s="30" t="s">
        <v>56</v>
      </c>
      <c r="C53" s="40">
        <v>1927</v>
      </c>
      <c r="D53" s="40">
        <v>2889</v>
      </c>
      <c r="E53" s="36">
        <f t="shared" si="2"/>
        <v>962</v>
      </c>
    </row>
    <row r="54" spans="1:5" ht="15.75">
      <c r="A54" s="30" t="s">
        <v>74</v>
      </c>
      <c r="C54" s="42">
        <v>506</v>
      </c>
      <c r="D54" s="42">
        <v>620</v>
      </c>
      <c r="E54" s="36">
        <f t="shared" si="2"/>
        <v>114</v>
      </c>
    </row>
    <row r="55" spans="1:7" ht="15.75">
      <c r="A55" s="30"/>
      <c r="C55" s="36">
        <f>SUM(C50:C54)</f>
        <v>2433</v>
      </c>
      <c r="D55" s="36">
        <f>SUM(D50:D54)</f>
        <v>3509</v>
      </c>
      <c r="E55" s="36">
        <f t="shared" si="2"/>
        <v>1076</v>
      </c>
      <c r="G55" s="38"/>
    </row>
    <row r="56" ht="15.75">
      <c r="A56" s="30"/>
    </row>
    <row r="57" spans="1:7" ht="16.5" thickBot="1">
      <c r="A57" s="30"/>
      <c r="C57" s="48">
        <f>C45+C47+C55</f>
        <v>91818</v>
      </c>
      <c r="D57" s="48">
        <f>D45+D47+D55</f>
        <v>92555</v>
      </c>
      <c r="E57" s="47">
        <f>E45+E47+E55</f>
        <v>737</v>
      </c>
      <c r="G57" s="49"/>
    </row>
    <row r="58" ht="16.5" thickTop="1">
      <c r="A58" s="30"/>
    </row>
    <row r="59" spans="1:7" ht="15.75">
      <c r="A59" s="28" t="s">
        <v>75</v>
      </c>
      <c r="C59" s="50">
        <f>(C45-C11-C12+C47)/C41/2</f>
        <v>0.6499143389199256</v>
      </c>
      <c r="D59" s="50">
        <f>(D45-D11-D12+D47)/D41/2</f>
        <v>0.8081750465549348</v>
      </c>
      <c r="E59" s="51"/>
      <c r="G59" s="52"/>
    </row>
    <row r="61" spans="3:4" ht="15.75">
      <c r="C61" s="53"/>
      <c r="D61" s="53"/>
    </row>
    <row r="62" spans="1:4" ht="15.75" hidden="1">
      <c r="A62" s="54" t="s">
        <v>76</v>
      </c>
      <c r="C62" s="53"/>
      <c r="D62" s="53"/>
    </row>
    <row r="63" ht="15.75" hidden="1">
      <c r="A63" s="54" t="s">
        <v>77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C62" sqref="C62"/>
    </sheetView>
  </sheetViews>
  <sheetFormatPr defaultColWidth="8.28125" defaultRowHeight="12.75"/>
  <cols>
    <col min="1" max="1" width="38.28125" style="58" customWidth="1"/>
    <col min="2" max="2" width="13.140625" style="58" customWidth="1"/>
    <col min="3" max="3" width="13.57421875" style="58" customWidth="1"/>
    <col min="4" max="4" width="13.7109375" style="58" hidden="1" customWidth="1"/>
    <col min="5" max="5" width="13.00390625" style="58" customWidth="1"/>
    <col min="6" max="6" width="13.28125" style="58" customWidth="1"/>
    <col min="7" max="7" width="2.421875" style="58" customWidth="1"/>
    <col min="8" max="8" width="7.7109375" style="58" customWidth="1"/>
    <col min="9" max="9" width="5.421875" style="58" customWidth="1"/>
    <col min="10" max="16384" width="8.28125" style="58" customWidth="1"/>
  </cols>
  <sheetData>
    <row r="1" s="56" customFormat="1" ht="15" customHeight="1">
      <c r="A1" s="55" t="str">
        <f>'[2]Balance Sheet'!A1</f>
        <v>Yeo Aik Resources Berhad</v>
      </c>
    </row>
    <row r="2" s="56" customFormat="1" ht="15" customHeight="1">
      <c r="A2" s="56" t="str">
        <f>'[2]Balance Sheet'!A2</f>
        <v>(Company Number : 459789-X)</v>
      </c>
    </row>
    <row r="3" s="56" customFormat="1" ht="15" customHeight="1">
      <c r="A3" s="55" t="s">
        <v>78</v>
      </c>
    </row>
    <row r="4" spans="1:6" ht="15" customHeight="1">
      <c r="A4" s="55" t="s">
        <v>79</v>
      </c>
      <c r="B4" s="57"/>
      <c r="C4" s="57"/>
      <c r="D4" s="57"/>
      <c r="E4" s="57"/>
      <c r="F4" s="57"/>
    </row>
    <row r="5" spans="1:5" ht="15" customHeight="1">
      <c r="A5" s="59" t="s">
        <v>80</v>
      </c>
      <c r="B5" s="60" t="s">
        <v>81</v>
      </c>
      <c r="C5" s="60" t="s">
        <v>81</v>
      </c>
      <c r="D5" s="60" t="s">
        <v>82</v>
      </c>
      <c r="E5" s="61" t="s">
        <v>83</v>
      </c>
    </row>
    <row r="6" spans="1:6" ht="15" customHeight="1">
      <c r="A6" s="62"/>
      <c r="B6" s="63" t="s">
        <v>84</v>
      </c>
      <c r="C6" s="63" t="s">
        <v>85</v>
      </c>
      <c r="D6" s="63" t="s">
        <v>86</v>
      </c>
      <c r="E6" s="63" t="s">
        <v>87</v>
      </c>
      <c r="F6" s="63" t="s">
        <v>88</v>
      </c>
    </row>
    <row r="7" spans="1:6" ht="15" customHeight="1">
      <c r="A7" s="62" t="s">
        <v>89</v>
      </c>
      <c r="B7" s="64" t="s">
        <v>16</v>
      </c>
      <c r="C7" s="64" t="s">
        <v>16</v>
      </c>
      <c r="D7" s="64" t="s">
        <v>16</v>
      </c>
      <c r="E7" s="64" t="s">
        <v>16</v>
      </c>
      <c r="F7" s="64" t="s">
        <v>16</v>
      </c>
    </row>
    <row r="8" spans="1:8" ht="15" customHeight="1">
      <c r="A8" s="65"/>
      <c r="B8" s="60"/>
      <c r="C8" s="66"/>
      <c r="D8" s="66"/>
      <c r="H8" s="67"/>
    </row>
    <row r="9" spans="1:6" ht="15" customHeight="1">
      <c r="A9" s="65" t="s">
        <v>90</v>
      </c>
      <c r="B9" s="58">
        <v>53700</v>
      </c>
      <c r="C9" s="58">
        <v>6283</v>
      </c>
      <c r="E9" s="58">
        <v>26066</v>
      </c>
      <c r="F9" s="58">
        <f>SUM(B9:E9)</f>
        <v>86049</v>
      </c>
    </row>
    <row r="10" spans="1:6" ht="15" customHeight="1">
      <c r="A10" s="65" t="s">
        <v>91</v>
      </c>
      <c r="B10" s="58">
        <v>13425</v>
      </c>
      <c r="C10" s="58">
        <v>-6283</v>
      </c>
      <c r="E10" s="58">
        <v>-7142</v>
      </c>
      <c r="F10" s="58">
        <f>SUM(B10:E10)</f>
        <v>0</v>
      </c>
    </row>
    <row r="11" spans="1:6" ht="15" customHeight="1">
      <c r="A11" s="65" t="s">
        <v>92</v>
      </c>
      <c r="B11" s="68"/>
      <c r="C11" s="68"/>
      <c r="D11" s="68"/>
      <c r="E11" s="68">
        <f>-107400*2.5%</f>
        <v>-2685</v>
      </c>
      <c r="F11" s="58">
        <f>SUM(B11:E11)</f>
        <v>-2685</v>
      </c>
    </row>
    <row r="12" spans="1:8" ht="15" customHeight="1">
      <c r="A12" s="58" t="s">
        <v>93</v>
      </c>
      <c r="B12" s="68"/>
      <c r="C12" s="68"/>
      <c r="D12" s="68"/>
      <c r="E12" s="68">
        <f>'[3]PL'!E34</f>
        <v>3121</v>
      </c>
      <c r="F12" s="68">
        <f>SUM(B12:E12)</f>
        <v>3121</v>
      </c>
      <c r="G12" s="69"/>
      <c r="H12" s="70"/>
    </row>
    <row r="13" spans="1:10" ht="15" customHeight="1">
      <c r="A13" s="71"/>
      <c r="B13" s="72"/>
      <c r="C13" s="72"/>
      <c r="D13" s="72"/>
      <c r="E13" s="72"/>
      <c r="F13" s="72"/>
      <c r="H13" s="73"/>
      <c r="I13" s="73"/>
      <c r="J13" s="74"/>
    </row>
    <row r="14" spans="1:10" ht="15" customHeight="1" thickBot="1">
      <c r="A14" s="71"/>
      <c r="B14" s="75">
        <f>SUM(B9:B13)</f>
        <v>67125</v>
      </c>
      <c r="C14" s="75">
        <f>SUM(C9:C13)</f>
        <v>0</v>
      </c>
      <c r="D14" s="75">
        <f>SUM(D9:D13)</f>
        <v>0</v>
      </c>
      <c r="E14" s="75">
        <f>SUM(E9:E13)</f>
        <v>19360</v>
      </c>
      <c r="F14" s="75">
        <f>SUM(F9:F12)</f>
        <v>86485</v>
      </c>
      <c r="H14" s="70"/>
      <c r="I14" s="73"/>
      <c r="J14" s="74"/>
    </row>
    <row r="15" spans="1:10" ht="15" customHeight="1" thickTop="1">
      <c r="A15" s="71"/>
      <c r="B15" s="71"/>
      <c r="C15" s="71"/>
      <c r="D15" s="71"/>
      <c r="E15" s="71"/>
      <c r="F15" s="71"/>
      <c r="H15" s="73"/>
      <c r="I15" s="73"/>
      <c r="J15" s="74"/>
    </row>
    <row r="16" ht="15" customHeight="1">
      <c r="A16" s="76"/>
    </row>
    <row r="17" ht="15" customHeight="1" hidden="1">
      <c r="A17" s="76"/>
    </row>
    <row r="18" spans="1:8" ht="15" customHeight="1" hidden="1">
      <c r="A18" s="77"/>
      <c r="B18" s="60"/>
      <c r="C18" s="66"/>
      <c r="D18" s="66"/>
      <c r="H18" s="78"/>
    </row>
    <row r="19" spans="7:12" ht="15" customHeight="1" hidden="1">
      <c r="G19" s="79"/>
      <c r="H19" s="74"/>
      <c r="I19" s="73"/>
      <c r="J19" s="71"/>
      <c r="K19" s="71"/>
      <c r="L19" s="71"/>
    </row>
    <row r="20" spans="10:12" ht="15" customHeight="1" hidden="1">
      <c r="J20" s="70"/>
      <c r="K20" s="71"/>
      <c r="L20" s="71"/>
    </row>
    <row r="21" spans="9:12" ht="15" customHeight="1" hidden="1">
      <c r="I21" s="56"/>
      <c r="J21" s="71"/>
      <c r="K21" s="71"/>
      <c r="L21" s="71"/>
    </row>
    <row r="22" spans="9:12" ht="15" customHeight="1" hidden="1">
      <c r="I22" s="56"/>
      <c r="J22" s="71"/>
      <c r="K22" s="71"/>
      <c r="L22" s="71"/>
    </row>
    <row r="23" spans="2:5" ht="15" customHeight="1" hidden="1">
      <c r="B23" s="80"/>
      <c r="C23" s="80"/>
      <c r="D23" s="81"/>
      <c r="E23" s="80"/>
    </row>
    <row r="24" spans="9:12" ht="15" customHeight="1" hidden="1">
      <c r="I24" s="56"/>
      <c r="J24" s="71"/>
      <c r="K24" s="71"/>
      <c r="L24" s="71"/>
    </row>
    <row r="25" spans="2:10" ht="15" customHeight="1" hidden="1">
      <c r="B25" s="80"/>
      <c r="C25" s="80"/>
      <c r="D25" s="80"/>
      <c r="G25" s="69"/>
      <c r="H25" s="70"/>
      <c r="I25" s="56"/>
      <c r="J25" s="79"/>
    </row>
    <row r="26" spans="8:10" ht="15" customHeight="1" hidden="1">
      <c r="H26" s="73"/>
      <c r="I26" s="56"/>
      <c r="J26" s="79"/>
    </row>
    <row r="27" spans="2:10" ht="15" customHeight="1" hidden="1">
      <c r="B27" s="82"/>
      <c r="C27" s="82"/>
      <c r="D27" s="82"/>
      <c r="E27" s="82"/>
      <c r="F27" s="82"/>
      <c r="H27" s="73"/>
      <c r="I27" s="56"/>
      <c r="J27" s="79"/>
    </row>
    <row r="28" spans="1:10" ht="15" customHeight="1" hidden="1">
      <c r="A28" s="71"/>
      <c r="B28" s="83"/>
      <c r="C28" s="83"/>
      <c r="D28" s="83"/>
      <c r="E28" s="83"/>
      <c r="F28" s="83"/>
      <c r="H28" s="70"/>
      <c r="I28" s="73"/>
      <c r="J28" s="74"/>
    </row>
    <row r="29" spans="8:11" s="71" customFormat="1" ht="15" customHeight="1" hidden="1">
      <c r="H29" s="73"/>
      <c r="I29" s="73"/>
      <c r="J29" s="74"/>
      <c r="K29" s="58"/>
    </row>
    <row r="30" spans="2:11" s="71" customFormat="1" ht="15" customHeight="1" hidden="1">
      <c r="B30" s="58"/>
      <c r="C30" s="58"/>
      <c r="D30" s="58"/>
      <c r="E30" s="58"/>
      <c r="F30" s="58"/>
      <c r="G30" s="69"/>
      <c r="H30" s="58"/>
      <c r="I30" s="58"/>
      <c r="J30" s="79"/>
      <c r="K30" s="70"/>
    </row>
    <row r="31" spans="2:11" s="71" customFormat="1" ht="15" customHeight="1" hidden="1">
      <c r="B31" s="80"/>
      <c r="C31" s="80"/>
      <c r="D31" s="80"/>
      <c r="E31" s="58"/>
      <c r="F31" s="58"/>
      <c r="G31" s="69"/>
      <c r="H31" s="58"/>
      <c r="I31" s="58"/>
      <c r="J31" s="79"/>
      <c r="K31" s="70"/>
    </row>
    <row r="32" spans="1:10" ht="15" customHeight="1" hidden="1">
      <c r="A32" s="71"/>
      <c r="B32" s="80"/>
      <c r="C32" s="80"/>
      <c r="D32" s="80"/>
      <c r="H32" s="73"/>
      <c r="I32" s="73"/>
      <c r="J32" s="79"/>
    </row>
    <row r="33" spans="1:10" ht="15" customHeight="1" hidden="1">
      <c r="A33" s="71"/>
      <c r="H33" s="73"/>
      <c r="I33" s="73"/>
      <c r="J33" s="79"/>
    </row>
    <row r="34" spans="2:10" ht="15" customHeight="1" hidden="1">
      <c r="B34" s="80"/>
      <c r="C34" s="80"/>
      <c r="D34" s="81"/>
      <c r="E34" s="81"/>
      <c r="F34" s="81"/>
      <c r="J34" s="60"/>
    </row>
    <row r="35" ht="15" customHeight="1" hidden="1"/>
    <row r="36" spans="2:6" ht="15" customHeight="1" hidden="1">
      <c r="B36" s="84"/>
      <c r="C36" s="84"/>
      <c r="D36" s="84"/>
      <c r="E36" s="84"/>
      <c r="F36" s="84"/>
    </row>
    <row r="37" ht="15" customHeight="1" hidden="1"/>
    <row r="38" ht="15" customHeight="1" hidden="1"/>
    <row r="39" spans="1:2" ht="15" customHeight="1" hidden="1">
      <c r="A39" s="56"/>
      <c r="B39" s="56"/>
    </row>
    <row r="40" spans="1:2" ht="15" customHeight="1" hidden="1">
      <c r="A40" s="56"/>
      <c r="B40" s="56"/>
    </row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>
      <c r="A55" s="7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D31" sqref="D31"/>
    </sheetView>
  </sheetViews>
  <sheetFormatPr defaultColWidth="9.140625" defaultRowHeight="13.5" customHeight="1"/>
  <cols>
    <col min="1" max="1" width="2.28125" style="53" customWidth="1"/>
    <col min="2" max="3" width="8.8515625" style="53" customWidth="1"/>
    <col min="4" max="4" width="37.57421875" style="53" customWidth="1"/>
    <col min="5" max="5" width="2.7109375" style="103" customWidth="1"/>
    <col min="6" max="7" width="18.7109375" style="102" customWidth="1"/>
    <col min="8" max="8" width="14.00390625" style="102" hidden="1" customWidth="1"/>
    <col min="9" max="9" width="2.00390625" style="53" customWidth="1"/>
    <col min="10" max="16384" width="8.8515625" style="53" customWidth="1"/>
  </cols>
  <sheetData>
    <row r="1" spans="1:8" s="86" customFormat="1" ht="18.75" customHeight="1">
      <c r="A1" s="85" t="str">
        <f>'[4]Equity'!A1</f>
        <v>Yeo Aik Resources Berhad</v>
      </c>
      <c r="F1" s="87"/>
      <c r="G1" s="88"/>
      <c r="H1" s="87"/>
    </row>
    <row r="2" spans="1:8" s="86" customFormat="1" ht="18.75" customHeight="1">
      <c r="A2" s="89" t="str">
        <f>'[4]Equity'!A2</f>
        <v>(Company Number : 459789-X)</v>
      </c>
      <c r="F2" s="87"/>
      <c r="G2" s="87"/>
      <c r="H2" s="87"/>
    </row>
    <row r="3" spans="1:8" s="86" customFormat="1" ht="13.5" customHeight="1">
      <c r="A3" s="54" t="s">
        <v>94</v>
      </c>
      <c r="F3" s="90"/>
      <c r="G3" s="90"/>
      <c r="H3" s="87"/>
    </row>
    <row r="4" spans="1:8" s="86" customFormat="1" ht="13.5" customHeight="1">
      <c r="A4" s="54" t="s">
        <v>95</v>
      </c>
      <c r="F4" s="91" t="s">
        <v>96</v>
      </c>
      <c r="G4" s="91" t="s">
        <v>96</v>
      </c>
      <c r="H4" s="87"/>
    </row>
    <row r="5" spans="1:8" ht="13.5" customHeight="1">
      <c r="A5" s="92" t="s">
        <v>80</v>
      </c>
      <c r="B5" s="93"/>
      <c r="C5" s="93"/>
      <c r="D5" s="93"/>
      <c r="E5" s="93"/>
      <c r="F5" s="91" t="s">
        <v>8</v>
      </c>
      <c r="G5" s="91" t="s">
        <v>8</v>
      </c>
      <c r="H5" s="94" t="s">
        <v>97</v>
      </c>
    </row>
    <row r="6" spans="2:8" ht="13.5" customHeight="1">
      <c r="B6" s="93"/>
      <c r="C6" s="93"/>
      <c r="D6" s="93"/>
      <c r="E6" s="93"/>
      <c r="F6" s="91" t="s">
        <v>37</v>
      </c>
      <c r="G6" s="91" t="s">
        <v>37</v>
      </c>
      <c r="H6" s="95" t="str">
        <f>G6</f>
        <v>ENDED</v>
      </c>
    </row>
    <row r="7" spans="2:8" ht="13.5" customHeight="1">
      <c r="B7" s="93"/>
      <c r="C7" s="93"/>
      <c r="D7" s="93"/>
      <c r="E7" s="93"/>
      <c r="F7" s="32" t="s">
        <v>98</v>
      </c>
      <c r="G7" s="32" t="s">
        <v>99</v>
      </c>
      <c r="H7" s="95" t="s">
        <v>100</v>
      </c>
    </row>
    <row r="8" spans="1:8" ht="13.5" customHeight="1">
      <c r="A8" s="96"/>
      <c r="B8" s="93"/>
      <c r="C8" s="93"/>
      <c r="D8" s="93"/>
      <c r="E8" s="93"/>
      <c r="F8" s="97" t="s">
        <v>16</v>
      </c>
      <c r="G8" s="97" t="s">
        <v>16</v>
      </c>
      <c r="H8" s="98" t="s">
        <v>16</v>
      </c>
    </row>
    <row r="9" spans="1:5" ht="13.5" customHeight="1">
      <c r="A9" s="99"/>
      <c r="B9" s="100"/>
      <c r="C9" s="100"/>
      <c r="D9" s="100"/>
      <c r="E9" s="101"/>
    </row>
    <row r="10" spans="1:8" ht="13.5" customHeight="1">
      <c r="A10" s="86" t="s">
        <v>101</v>
      </c>
      <c r="B10" s="86"/>
      <c r="F10" s="102">
        <f>'[3]Cash flow workings'!H72</f>
        <v>3847</v>
      </c>
      <c r="G10" s="102">
        <v>2502</v>
      </c>
      <c r="H10" s="102">
        <v>-5355</v>
      </c>
    </row>
    <row r="11" spans="1:2" ht="13.5" customHeight="1">
      <c r="A11" s="86"/>
      <c r="B11" s="86"/>
    </row>
    <row r="12" spans="1:2" ht="13.5" customHeight="1">
      <c r="A12" s="86" t="s">
        <v>102</v>
      </c>
      <c r="B12" s="86"/>
    </row>
    <row r="13" spans="2:8" ht="13.5" customHeight="1">
      <c r="B13" s="53" t="s">
        <v>103</v>
      </c>
      <c r="F13" s="102">
        <f>'[3]Cash flow workings'!I13</f>
        <v>1409</v>
      </c>
      <c r="G13" s="102">
        <v>1295</v>
      </c>
      <c r="H13" s="102">
        <v>20552</v>
      </c>
    </row>
    <row r="14" spans="2:8" ht="13.5" customHeight="1">
      <c r="B14" s="53" t="s">
        <v>104</v>
      </c>
      <c r="F14" s="104">
        <f>'[3]Cash flow workings'!I76</f>
        <v>50</v>
      </c>
      <c r="G14" s="104">
        <v>71</v>
      </c>
      <c r="H14" s="105"/>
    </row>
    <row r="15" spans="2:8" ht="13.5" customHeight="1">
      <c r="B15" s="53" t="s">
        <v>105</v>
      </c>
      <c r="F15" s="104">
        <f>'[3]Cash flow workings'!I77</f>
        <v>-101</v>
      </c>
      <c r="G15" s="104">
        <v>-142</v>
      </c>
      <c r="H15" s="105">
        <v>0</v>
      </c>
    </row>
    <row r="16" spans="2:8" ht="13.5" customHeight="1">
      <c r="B16" s="53" t="s">
        <v>106</v>
      </c>
      <c r="F16" s="106">
        <f>'[3]Cash flow workings'!I81</f>
        <v>-97</v>
      </c>
      <c r="G16" s="106">
        <v>-97</v>
      </c>
      <c r="H16" s="107">
        <v>0</v>
      </c>
    </row>
    <row r="17" spans="1:8" ht="13.5" customHeight="1">
      <c r="A17" s="86" t="s">
        <v>107</v>
      </c>
      <c r="F17" s="102">
        <f>SUM(F10:F16)</f>
        <v>5108</v>
      </c>
      <c r="G17" s="102">
        <f>SUM(G10:G16)</f>
        <v>3629</v>
      </c>
      <c r="H17" s="102">
        <f>SUM(H10:H16)</f>
        <v>15197</v>
      </c>
    </row>
    <row r="18" ht="13.5" customHeight="1">
      <c r="A18" s="86"/>
    </row>
    <row r="19" ht="13.5" customHeight="1">
      <c r="A19" s="53" t="s">
        <v>108</v>
      </c>
    </row>
    <row r="20" spans="2:8" ht="13.5" customHeight="1">
      <c r="B20" s="53" t="s">
        <v>109</v>
      </c>
      <c r="F20" s="102">
        <f>SUM('[3]Cash flow workings'!J29:J31)</f>
        <v>-10685</v>
      </c>
      <c r="G20" s="102">
        <v>-3507</v>
      </c>
      <c r="H20" s="102">
        <v>101228</v>
      </c>
    </row>
    <row r="21" spans="2:8" ht="13.5" customHeight="1">
      <c r="B21" s="53" t="s">
        <v>110</v>
      </c>
      <c r="F21" s="102">
        <f>'[3]Cash flow workings'!J49</f>
        <v>1139</v>
      </c>
      <c r="G21" s="102">
        <v>-445</v>
      </c>
      <c r="H21" s="102">
        <v>-62918</v>
      </c>
    </row>
    <row r="22" spans="2:8" ht="13.5" customHeight="1">
      <c r="B22" s="53" t="s">
        <v>111</v>
      </c>
      <c r="F22" s="102">
        <f>'[3]Cash flow workings'!J74</f>
        <v>-2685</v>
      </c>
      <c r="G22" s="102">
        <v>-2685</v>
      </c>
      <c r="H22" s="102">
        <f>-18835</f>
        <v>-18835</v>
      </c>
    </row>
    <row r="23" spans="2:8" ht="13.5" customHeight="1">
      <c r="B23" s="53" t="s">
        <v>112</v>
      </c>
      <c r="F23" s="106">
        <f>'[3]Cash flow workings'!J37+'[3]Cash flow workings'!J55+'[3]Cash flow workings'!J73</f>
        <v>-340</v>
      </c>
      <c r="G23" s="106">
        <v>-919</v>
      </c>
      <c r="H23" s="106">
        <v>-1163</v>
      </c>
    </row>
    <row r="24" spans="1:8" ht="13.5" customHeight="1">
      <c r="A24" s="86" t="s">
        <v>113</v>
      </c>
      <c r="F24" s="108">
        <f>SUM(F17:F23)</f>
        <v>-7463</v>
      </c>
      <c r="G24" s="108">
        <f>SUM(G17:G23)</f>
        <v>-3927</v>
      </c>
      <c r="H24" s="108">
        <f>SUM(H17:H23)</f>
        <v>33509</v>
      </c>
    </row>
    <row r="26" ht="13.5" customHeight="1">
      <c r="A26" s="53" t="s">
        <v>114</v>
      </c>
    </row>
    <row r="27" spans="2:7" ht="13.5" customHeight="1">
      <c r="B27" s="53" t="s">
        <v>115</v>
      </c>
      <c r="F27" s="102">
        <f>'[3]Cash flow workings'!L40</f>
        <v>4300</v>
      </c>
      <c r="G27" s="105">
        <v>0</v>
      </c>
    </row>
    <row r="28" spans="2:8" ht="13.5" customHeight="1">
      <c r="B28" s="53" t="s">
        <v>116</v>
      </c>
      <c r="F28" s="104">
        <f>'[3]Cash flow workings'!L43</f>
        <v>-1949</v>
      </c>
      <c r="G28" s="105">
        <v>0</v>
      </c>
      <c r="H28" s="102">
        <f>-25506-32936</f>
        <v>-58442</v>
      </c>
    </row>
    <row r="29" spans="2:8" ht="13.5" customHeight="1">
      <c r="B29" s="53" t="s">
        <v>117</v>
      </c>
      <c r="F29" s="104">
        <f>'[3]Cash flow workings'!L8</f>
        <v>-1573</v>
      </c>
      <c r="G29" s="104">
        <v>-1847</v>
      </c>
      <c r="H29" s="102">
        <v>-8338</v>
      </c>
    </row>
    <row r="30" spans="2:7" ht="13.5" customHeight="1">
      <c r="B30" s="53" t="s">
        <v>118</v>
      </c>
      <c r="F30" s="104">
        <f>'[3]Cash flow workings'!L9</f>
        <v>0</v>
      </c>
      <c r="G30" s="104">
        <v>157</v>
      </c>
    </row>
    <row r="31" spans="2:7" ht="13.5" customHeight="1">
      <c r="B31" s="53" t="s">
        <v>119</v>
      </c>
      <c r="F31" s="104">
        <v>0</v>
      </c>
      <c r="G31" s="104">
        <v>-33</v>
      </c>
    </row>
    <row r="32" spans="2:8" ht="13.5" customHeight="1">
      <c r="B32" s="53" t="s">
        <v>105</v>
      </c>
      <c r="F32" s="102">
        <f>'[3]Cash flow workings'!L77</f>
        <v>101</v>
      </c>
      <c r="G32" s="102">
        <f>-G15</f>
        <v>142</v>
      </c>
      <c r="H32" s="102">
        <v>-18073</v>
      </c>
    </row>
    <row r="33" spans="1:8" ht="13.5" customHeight="1">
      <c r="A33" s="86" t="s">
        <v>120</v>
      </c>
      <c r="F33" s="108">
        <f>SUM(F27:F32)</f>
        <v>879</v>
      </c>
      <c r="G33" s="108">
        <f>SUM(G27:G32)</f>
        <v>-1581</v>
      </c>
      <c r="H33" s="108">
        <f>SUM(H28:H32)</f>
        <v>-84853</v>
      </c>
    </row>
    <row r="35" spans="1:6" ht="13.5" customHeight="1">
      <c r="A35" s="53" t="s">
        <v>121</v>
      </c>
      <c r="F35" s="105"/>
    </row>
    <row r="36" spans="2:7" ht="13.5" customHeight="1" hidden="1">
      <c r="B36" s="53" t="s">
        <v>122</v>
      </c>
      <c r="F36" s="105">
        <v>0</v>
      </c>
      <c r="G36" s="104">
        <v>0</v>
      </c>
    </row>
    <row r="37" spans="2:7" ht="13.5" customHeight="1" hidden="1">
      <c r="B37" s="53" t="s">
        <v>123</v>
      </c>
      <c r="F37" s="105">
        <v>0</v>
      </c>
      <c r="G37" s="104">
        <v>0</v>
      </c>
    </row>
    <row r="38" spans="2:7" ht="13.5" customHeight="1">
      <c r="B38" s="53" t="s">
        <v>124</v>
      </c>
      <c r="F38" s="102">
        <f>'[3]Cash flow workings'!M76</f>
        <v>-50</v>
      </c>
      <c r="G38" s="102">
        <f>-G14</f>
        <v>-71</v>
      </c>
    </row>
    <row r="39" spans="2:8" s="86" customFormat="1" ht="13.5" customHeight="1">
      <c r="B39" s="86" t="s">
        <v>125</v>
      </c>
      <c r="E39" s="33"/>
      <c r="F39" s="109">
        <f>SUM('[3]Cash flow workings'!M62:M66)</f>
        <v>1176</v>
      </c>
      <c r="G39" s="109">
        <v>-599</v>
      </c>
      <c r="H39" s="109">
        <v>-31788</v>
      </c>
    </row>
    <row r="40" spans="1:8" s="86" customFormat="1" ht="13.5" customHeight="1">
      <c r="A40" s="86" t="s">
        <v>126</v>
      </c>
      <c r="E40" s="33"/>
      <c r="F40" s="110">
        <f>SUM(F36:F39)</f>
        <v>1126</v>
      </c>
      <c r="G40" s="110">
        <f>SUM(G36:G39)</f>
        <v>-670</v>
      </c>
      <c r="H40" s="111"/>
    </row>
    <row r="41" spans="5:8" s="86" customFormat="1" ht="13.5" customHeight="1">
      <c r="E41" s="33"/>
      <c r="F41" s="111"/>
      <c r="G41" s="111"/>
      <c r="H41" s="111"/>
    </row>
    <row r="42" spans="1:8" s="86" customFormat="1" ht="13.5" customHeight="1">
      <c r="A42" s="86" t="s">
        <v>127</v>
      </c>
      <c r="E42" s="33" t="s">
        <v>128</v>
      </c>
      <c r="F42" s="111">
        <f>F24+F33+F40</f>
        <v>-5458</v>
      </c>
      <c r="G42" s="111">
        <f>G24+G33+G40</f>
        <v>-6178</v>
      </c>
      <c r="H42" s="111">
        <f>H24+H33+H39</f>
        <v>-83132</v>
      </c>
    </row>
    <row r="43" spans="5:8" s="86" customFormat="1" ht="13.5" customHeight="1">
      <c r="E43" s="33"/>
      <c r="F43" s="112"/>
      <c r="G43" s="112"/>
      <c r="H43" s="112"/>
    </row>
    <row r="44" spans="1:8" s="86" customFormat="1" ht="13.5" customHeight="1">
      <c r="A44" s="86" t="s">
        <v>129</v>
      </c>
      <c r="E44" s="33"/>
      <c r="F44" s="112">
        <v>10634</v>
      </c>
      <c r="G44" s="112">
        <v>19189</v>
      </c>
      <c r="H44" s="112">
        <f>475142-6901</f>
        <v>468241</v>
      </c>
    </row>
    <row r="45" spans="6:8" s="86" customFormat="1" ht="13.5" customHeight="1">
      <c r="F45" s="87"/>
      <c r="G45" s="87"/>
      <c r="H45" s="87"/>
    </row>
    <row r="46" spans="1:8" s="86" customFormat="1" ht="19.5" customHeight="1" thickBot="1">
      <c r="A46" s="86" t="s">
        <v>130</v>
      </c>
      <c r="E46" s="33"/>
      <c r="F46" s="113">
        <f>SUM(F42:F45)</f>
        <v>5176</v>
      </c>
      <c r="G46" s="113">
        <f>SUM(G42:G45)</f>
        <v>13011</v>
      </c>
      <c r="H46" s="113">
        <f>SUM(H42:H45)</f>
        <v>385109</v>
      </c>
    </row>
    <row r="47" ht="17.25" customHeight="1" thickTop="1">
      <c r="J47" s="102"/>
    </row>
    <row r="48" spans="1:8" ht="13.5" customHeight="1">
      <c r="A48" s="86" t="s">
        <v>131</v>
      </c>
      <c r="H48" s="53"/>
    </row>
    <row r="49" spans="2:8" ht="13.5" customHeight="1">
      <c r="B49" s="89" t="s">
        <v>132</v>
      </c>
      <c r="D49" s="89"/>
      <c r="E49" s="53"/>
      <c r="F49" s="114">
        <f>'[3]Cash flow workings'!C95+'[3]Cash flow workings'!C96+'[3]Cash flow workings'!C99</f>
        <v>5405</v>
      </c>
      <c r="G49" s="114">
        <v>13618</v>
      </c>
      <c r="H49" s="114">
        <v>385258</v>
      </c>
    </row>
    <row r="50" spans="2:8" ht="13.5" customHeight="1" hidden="1">
      <c r="B50" s="53" t="s">
        <v>133</v>
      </c>
      <c r="C50" s="89"/>
      <c r="E50" s="53"/>
      <c r="F50" s="115"/>
      <c r="G50" s="116">
        <f>3045-3045</f>
        <v>0</v>
      </c>
      <c r="H50" s="117">
        <v>-13247</v>
      </c>
    </row>
    <row r="51" spans="2:8" ht="18.75" customHeight="1" hidden="1">
      <c r="B51" s="89"/>
      <c r="C51" s="89"/>
      <c r="E51" s="53"/>
      <c r="F51" s="117">
        <f>SUM(F49:F50)</f>
        <v>5405</v>
      </c>
      <c r="G51" s="117">
        <f>SUM(G49:G50)</f>
        <v>13618</v>
      </c>
      <c r="H51" s="118">
        <f>SUM(H49:H50)</f>
        <v>372011</v>
      </c>
    </row>
    <row r="52" spans="2:8" ht="18.75" customHeight="1">
      <c r="B52" s="89" t="s">
        <v>134</v>
      </c>
      <c r="C52" s="89"/>
      <c r="E52" s="53"/>
      <c r="F52" s="117">
        <f>'[3]Cash flow workings'!C97</f>
        <v>-229</v>
      </c>
      <c r="G52" s="114">
        <v>-607</v>
      </c>
      <c r="H52" s="117"/>
    </row>
    <row r="53" spans="2:8" ht="18" customHeight="1" thickBot="1">
      <c r="B53" s="89" t="s">
        <v>135</v>
      </c>
      <c r="C53" s="89"/>
      <c r="E53" s="53"/>
      <c r="F53" s="118">
        <f>SUM(F51:F52)</f>
        <v>5176</v>
      </c>
      <c r="G53" s="118">
        <f>SUM(G51:G52)</f>
        <v>13011</v>
      </c>
      <c r="H53" s="117"/>
    </row>
    <row r="54" spans="2:8" ht="13.5" customHeight="1" thickTop="1">
      <c r="B54" s="89"/>
      <c r="C54" s="89"/>
      <c r="E54" s="53"/>
      <c r="F54" s="117"/>
      <c r="G54" s="117"/>
      <c r="H54" s="117"/>
    </row>
    <row r="55" spans="2:8" ht="13.5" customHeight="1">
      <c r="B55" s="89"/>
      <c r="C55" s="89"/>
      <c r="E55" s="53"/>
      <c r="F55" s="117"/>
      <c r="G55" s="117"/>
      <c r="H55" s="117"/>
    </row>
    <row r="56" spans="2:8" ht="13.5" customHeight="1">
      <c r="B56" s="89" t="s">
        <v>136</v>
      </c>
      <c r="C56" s="89"/>
      <c r="E56" s="53"/>
      <c r="F56" s="117"/>
      <c r="G56" s="117"/>
      <c r="H56" s="117"/>
    </row>
    <row r="57" spans="2:8" ht="13.5" customHeight="1">
      <c r="B57" s="89" t="s">
        <v>137</v>
      </c>
      <c r="C57" s="89"/>
      <c r="E57" s="53"/>
      <c r="F57" s="117"/>
      <c r="G57" s="117"/>
      <c r="H57" s="117"/>
    </row>
    <row r="58" spans="2:8" ht="13.5" customHeight="1">
      <c r="B58" s="89"/>
      <c r="C58" s="89"/>
      <c r="E58" s="53"/>
      <c r="F58" s="117"/>
      <c r="G58" s="117"/>
      <c r="H58" s="117"/>
    </row>
    <row r="59" spans="2:8" ht="13.5" customHeight="1">
      <c r="B59" s="89"/>
      <c r="C59" s="89"/>
      <c r="E59" s="53"/>
      <c r="F59" s="117"/>
      <c r="G59" s="117"/>
      <c r="H59" s="117"/>
    </row>
    <row r="60" spans="2:8" ht="13.5" customHeight="1">
      <c r="B60" s="89"/>
      <c r="C60" s="89"/>
      <c r="E60" s="53"/>
      <c r="F60" s="117"/>
      <c r="G60" s="117"/>
      <c r="H60" s="117"/>
    </row>
    <row r="61" spans="2:8" ht="13.5" customHeight="1">
      <c r="B61" s="89"/>
      <c r="C61" s="89"/>
      <c r="E61" s="53"/>
      <c r="F61" s="117"/>
      <c r="G61" s="117"/>
      <c r="H61" s="117"/>
    </row>
    <row r="62" spans="2:8" ht="13.5" customHeight="1">
      <c r="B62" s="89"/>
      <c r="C62" s="89"/>
      <c r="E62" s="53"/>
      <c r="F62" s="117"/>
      <c r="G62" s="117"/>
      <c r="H62" s="117"/>
    </row>
    <row r="63" spans="2:8" ht="13.5" customHeight="1">
      <c r="B63" s="89"/>
      <c r="C63" s="89"/>
      <c r="E63" s="53"/>
      <c r="F63" s="117"/>
      <c r="G63" s="117"/>
      <c r="H63" s="117"/>
    </row>
    <row r="64" spans="3:8" ht="13.5" customHeight="1">
      <c r="C64" s="89"/>
      <c r="E64" s="53"/>
      <c r="F64" s="117"/>
      <c r="G64" s="117"/>
      <c r="H64" s="117"/>
    </row>
    <row r="65" spans="3:8" ht="13.5" customHeight="1">
      <c r="C65" s="89"/>
      <c r="E65" s="53"/>
      <c r="F65" s="117"/>
      <c r="G65" s="117"/>
      <c r="H65" s="117"/>
    </row>
    <row r="66" ht="13.5" customHeight="1">
      <c r="I66" s="119"/>
    </row>
    <row r="67" spans="1:9" ht="13.5" customHeight="1">
      <c r="A67" s="54"/>
      <c r="B67" s="120"/>
      <c r="I67" s="119"/>
    </row>
    <row r="68" spans="1:2" ht="13.5" customHeight="1">
      <c r="A68" s="54"/>
      <c r="B68" s="1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Peggy</cp:lastModifiedBy>
  <dcterms:created xsi:type="dcterms:W3CDTF">2005-03-18T01:43:29Z</dcterms:created>
  <dcterms:modified xsi:type="dcterms:W3CDTF">2005-03-18T07:28:05Z</dcterms:modified>
  <cp:category/>
  <cp:version/>
  <cp:contentType/>
  <cp:contentStatus/>
</cp:coreProperties>
</file>