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902" firstSheet="1" activeTab="4"/>
  </bookViews>
  <sheets>
    <sheet name="0000000" sheetId="1" state="veryHidden" r:id="rId1"/>
    <sheet name="bs" sheetId="2" r:id="rId2"/>
    <sheet name="pl" sheetId="3" r:id="rId3"/>
    <sheet name="cf" sheetId="4" r:id="rId4"/>
    <sheet name="EQUITY " sheetId="5" r:id="rId5"/>
  </sheets>
  <definedNames>
    <definedName name="_xlnm.Print_Area" localSheetId="1">'bs'!$A$1:$L$65</definedName>
    <definedName name="_xlnm.Print_Area" localSheetId="3">'cf'!$B$1:$K$68</definedName>
    <definedName name="_xlnm.Print_Area" localSheetId="4">'EQUITY '!$B$2:$P$54</definedName>
    <definedName name="_xlnm.Print_Area" localSheetId="2">'pl'!$A$1:$O$45</definedName>
  </definedNames>
  <calcPr fullCalcOnLoad="1"/>
</workbook>
</file>

<file path=xl/comments2.xml><?xml version="1.0" encoding="utf-8"?>
<comments xmlns="http://schemas.openxmlformats.org/spreadsheetml/2006/main">
  <authors>
    <author>KooiChen</author>
  </authors>
  <commentList>
    <comment ref="H61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  <comment ref="J61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</commentList>
</comments>
</file>

<file path=xl/sharedStrings.xml><?xml version="1.0" encoding="utf-8"?>
<sst xmlns="http://schemas.openxmlformats.org/spreadsheetml/2006/main" count="199" uniqueCount="132">
  <si>
    <t>Current</t>
  </si>
  <si>
    <t>Cumulative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</si>
  <si>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</si>
  <si>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</si>
  <si>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</si>
  <si>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</si>
  <si>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</si>
  <si>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</si>
  <si>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Taxation</t>
  </si>
  <si>
    <t>Minority Interest</t>
  </si>
  <si>
    <t xml:space="preserve">Current Assets </t>
  </si>
  <si>
    <t>Inventories</t>
  </si>
  <si>
    <t>Cash &amp; Cash Equivalents</t>
  </si>
  <si>
    <t>Overdraft &amp; Short Term Borrowings</t>
  </si>
  <si>
    <t>Share Capital</t>
  </si>
  <si>
    <t>Reserves</t>
  </si>
  <si>
    <t>Minorities Interest</t>
  </si>
  <si>
    <t>Qtr Ended</t>
  </si>
  <si>
    <t>(RM'000)</t>
  </si>
  <si>
    <t xml:space="preserve">Quarter ended </t>
  </si>
  <si>
    <t>To-date</t>
  </si>
  <si>
    <t>Tax recoverable</t>
  </si>
  <si>
    <t>Deferred Taxation</t>
  </si>
  <si>
    <t>Condensed Consolidated Statements of Changes in Equity</t>
  </si>
  <si>
    <t>Share</t>
  </si>
  <si>
    <t xml:space="preserve">Retained </t>
  </si>
  <si>
    <t>Capital</t>
  </si>
  <si>
    <t>premium</t>
  </si>
  <si>
    <t>Profit</t>
  </si>
  <si>
    <t>Total</t>
  </si>
  <si>
    <t xml:space="preserve">The Condensed Consolidated Statement of changes in Equity should be read in conjunction with the 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</si>
  <si>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</si>
  <si>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</si>
  <si>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</si>
  <si>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</si>
  <si>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Property, Plant and Equipment</t>
  </si>
  <si>
    <t>Other Debtors</t>
  </si>
  <si>
    <t>Trade Debtors</t>
  </si>
  <si>
    <t>Trade Creditors</t>
  </si>
  <si>
    <t>Other Creditors</t>
  </si>
  <si>
    <t>Net Profit for the year</t>
  </si>
  <si>
    <t>6 months</t>
  </si>
  <si>
    <t>Annual Financial Report for the Year Ended 31 December 2004</t>
  </si>
  <si>
    <t>3 months</t>
  </si>
  <si>
    <t>PINWEE GROUP BHD.</t>
  </si>
  <si>
    <t>Condensed Consolidated Balance Sheet</t>
  </si>
  <si>
    <t xml:space="preserve">Year ended </t>
  </si>
  <si>
    <t>Fixed deposits with licensed</t>
  </si>
  <si>
    <t>Amount due to Director</t>
  </si>
  <si>
    <t xml:space="preserve">The Condensed Consolidated Balance Sheets should be read in conjunction with the </t>
  </si>
  <si>
    <t>Annual Financial Report for the Year Ended 31 December 2005</t>
  </si>
  <si>
    <t>PINWEE GROUP BHD</t>
  </si>
  <si>
    <t>Balance as at 1 January 2005</t>
  </si>
  <si>
    <t xml:space="preserve">Balance as at 1 January 2006 </t>
  </si>
  <si>
    <t>Treasury share</t>
  </si>
  <si>
    <t xml:space="preserve">Treasury </t>
  </si>
  <si>
    <t>Net  assets per share (RM)</t>
  </si>
  <si>
    <t>Bank Overdrafts</t>
  </si>
  <si>
    <t>Condensed Consolidated Cash Flow Statements</t>
  </si>
  <si>
    <t xml:space="preserve">For The Period Ended </t>
  </si>
  <si>
    <t>ended</t>
  </si>
  <si>
    <t>31 Mar. 2004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</si>
  <si>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</si>
  <si>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</si>
  <si>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</si>
  <si>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</si>
  <si>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</si>
  <si>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</si>
  <si>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</si>
  <si>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</si>
  <si>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</si>
  <si>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</si>
  <si>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</si>
  <si>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</si>
  <si>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</si>
  <si>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</si>
  <si>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</si>
  <si>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Acquisition of subsidiary company, net of cash required</t>
  </si>
  <si>
    <t>- Purchase of Property, plant and equipment</t>
  </si>
  <si>
    <t>- Placement of Fixed deposits</t>
  </si>
  <si>
    <t>- Rental received</t>
  </si>
  <si>
    <t>Financing Activities</t>
  </si>
  <si>
    <t>- Dividends paid</t>
  </si>
  <si>
    <t>- Transaction with owner as owner</t>
  </si>
  <si>
    <t>- Bank borrowings</t>
  </si>
  <si>
    <t>- Director's Account</t>
  </si>
  <si>
    <t>Net Change in Cash &amp; Cash Equivalents</t>
  </si>
  <si>
    <t xml:space="preserve">Cash and cash equivalents as at 1 January </t>
  </si>
  <si>
    <t>Cash and cash equivalents as at 31 December</t>
  </si>
  <si>
    <t>Represented by:</t>
  </si>
  <si>
    <t>Cash and bank balances</t>
  </si>
  <si>
    <t xml:space="preserve">The Condensed Consolidated Cash Flow Statement should be read in conjunction with the </t>
  </si>
  <si>
    <t>- Purchase of own shares</t>
  </si>
  <si>
    <t>ASSETS</t>
  </si>
  <si>
    <t>Non-current assets</t>
  </si>
  <si>
    <t>31 Dec 2005</t>
  </si>
  <si>
    <t>Goodwill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</si>
  <si>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</si>
  <si>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</si>
  <si>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</si>
  <si>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</si>
  <si>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</si>
  <si>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Long-term borrowings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</si>
  <si>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</si>
  <si>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</si>
  <si>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</si>
  <si>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</si>
  <si>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</si>
  <si>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Attributable to Equity Holder of the Parent</t>
  </si>
  <si>
    <t xml:space="preserve">Minority </t>
  </si>
  <si>
    <t>Interest</t>
  </si>
  <si>
    <t>Equity</t>
  </si>
  <si>
    <t>Profit for the period</t>
  </si>
  <si>
    <t>Attributable to:</t>
  </si>
  <si>
    <t>Equity Holders of the Parent</t>
  </si>
  <si>
    <t>Profit before Taxation</t>
  </si>
  <si>
    <t>For The Period Ended 30 June 2006</t>
  </si>
  <si>
    <t>30 Jun. 2006</t>
  </si>
  <si>
    <t>As At 30 June 2006</t>
  </si>
  <si>
    <t>30 Jun 2006</t>
  </si>
  <si>
    <t>For The Period Ended 30 June 2005</t>
  </si>
  <si>
    <t>30 Jun. 2005</t>
  </si>
  <si>
    <t xml:space="preserve">6 months quarter </t>
  </si>
  <si>
    <t>ended 30 June 2006</t>
  </si>
  <si>
    <t>Balance as at 30 June 2006</t>
  </si>
  <si>
    <t>ended 30 June 2005</t>
  </si>
  <si>
    <t>Balance as at 30 June 2005</t>
  </si>
  <si>
    <t xml:space="preserve">Acquisition </t>
  </si>
  <si>
    <t>PWGB-2</t>
  </si>
  <si>
    <t>PWGB-3</t>
  </si>
  <si>
    <t>PWGB -1</t>
  </si>
  <si>
    <t>PWGB-4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</si>
</sst>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General_)"/>
    <numFmt numFmtId="178" formatCode="_-&quot;$&quot;* #,##0_-;\-&quot;$&quot;* #,##0_-;_-&quot;$&quot;* &quot;-&quot;_-;_-@_-"/>
    <numFmt numFmtId="179" formatCode="0.00_)"/>
    <numFmt numFmtId="180" formatCode="#,##0.0000;[Red]\-#,##0.0000"/>
    <numFmt numFmtId="181" formatCode="###0_);[Red]\(###0\)"/>
    <numFmt numFmtId="182" formatCode="###0.0_);[Red]\(###0.0\)"/>
    <numFmt numFmtId="183" formatCode="###0.00_);[Red]\(###0.00\)"/>
    <numFmt numFmtId="184" formatCode="###0.000_);[Red]\(###0.000\)"/>
    <numFmt numFmtId="185" formatCode="###0.0000_);[Red]\(###0.0000\)"/>
    <numFmt numFmtId="186" formatCode="#,##0.00000;[Red]\-#,##0.00000"/>
    <numFmt numFmtId="187" formatCode="_(* #,##0.000_);_(* \(#,##0.000\);_(* &quot;-&quot;??_);_(@_)"/>
    <numFmt numFmtId="188" formatCode="_(* #,##0.0000_);_(* \(#,##0.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3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sz val="9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1"/>
      <color indexed="61"/>
      <name val="Times New Roman"/>
      <family val="1"/>
    </font>
    <font>
      <sz val="11"/>
      <color indexed="12"/>
      <name val="Times New Roman"/>
      <family val="1"/>
    </font>
    <font>
      <sz val="9"/>
      <name val="Tahoma"/>
      <family val="2"/>
    </font>
    <font>
      <sz val="11"/>
      <color indexed="6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6" fillId="0" borderId="0" applyFill="0" applyBorder="0" applyAlignment="0">
      <protection/>
    </xf>
    <xf numFmtId="177" fontId="15" fillId="0" borderId="0" applyFill="0" applyBorder="0" applyAlignment="0">
      <protection/>
    </xf>
    <xf numFmtId="176" fontId="15" fillId="0" borderId="0" applyFill="0" applyBorder="0" applyAlignment="0">
      <protection/>
    </xf>
    <xf numFmtId="181" fontId="16" fillId="0" borderId="0" applyFill="0" applyBorder="0" applyAlignment="0">
      <protection/>
    </xf>
    <xf numFmtId="182" fontId="16" fillId="0" borderId="0" applyFill="0" applyBorder="0" applyAlignment="0">
      <protection/>
    </xf>
    <xf numFmtId="180" fontId="16" fillId="0" borderId="0" applyFill="0" applyBorder="0" applyAlignment="0">
      <protection/>
    </xf>
    <xf numFmtId="183" fontId="16" fillId="0" borderId="0" applyFill="0" applyBorder="0" applyAlignment="0">
      <protection/>
    </xf>
    <xf numFmtId="177" fontId="15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4" fontId="19" fillId="0" borderId="0" applyFill="0" applyBorder="0" applyAlignment="0">
      <protection/>
    </xf>
    <xf numFmtId="38" fontId="17" fillId="0" borderId="1">
      <alignment vertical="center"/>
      <protection/>
    </xf>
    <xf numFmtId="180" fontId="16" fillId="0" borderId="0" applyFill="0" applyBorder="0" applyAlignment="0">
      <protection/>
    </xf>
    <xf numFmtId="177" fontId="15" fillId="0" borderId="0" applyFill="0" applyBorder="0" applyAlignment="0">
      <protection/>
    </xf>
    <xf numFmtId="180" fontId="16" fillId="0" borderId="0" applyFill="0" applyBorder="0" applyAlignment="0">
      <protection/>
    </xf>
    <xf numFmtId="183" fontId="16" fillId="0" borderId="0" applyFill="0" applyBorder="0" applyAlignment="0">
      <protection/>
    </xf>
    <xf numFmtId="177" fontId="15" fillId="0" borderId="0" applyFill="0" applyBorder="0" applyAlignment="0">
      <protection/>
    </xf>
    <xf numFmtId="0" fontId="20" fillId="0" borderId="0" applyNumberFormat="0" applyFill="0" applyBorder="0" applyAlignment="0" applyProtection="0"/>
    <xf numFmtId="38" fontId="18" fillId="2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22" fillId="0" borderId="0" applyNumberFormat="0" applyFill="0" applyBorder="0" applyAlignment="0" applyProtection="0"/>
    <xf numFmtId="10" fontId="18" fillId="3" borderId="4" applyNumberFormat="0" applyBorder="0" applyAlignment="0" applyProtection="0"/>
    <xf numFmtId="180" fontId="16" fillId="0" borderId="0" applyFill="0" applyBorder="0" applyAlignment="0">
      <protection/>
    </xf>
    <xf numFmtId="177" fontId="15" fillId="0" borderId="0" applyFill="0" applyBorder="0" applyAlignment="0">
      <protection/>
    </xf>
    <xf numFmtId="180" fontId="16" fillId="0" borderId="0" applyFill="0" applyBorder="0" applyAlignment="0">
      <protection/>
    </xf>
    <xf numFmtId="183" fontId="16" fillId="0" borderId="0" applyFill="0" applyBorder="0" applyAlignment="0">
      <protection/>
    </xf>
    <xf numFmtId="177" fontId="15" fillId="0" borderId="0" applyFill="0" applyBorder="0" applyAlignment="0">
      <protection/>
    </xf>
    <xf numFmtId="179" fontId="23" fillId="0" borderId="0">
      <alignment/>
      <protection/>
    </xf>
    <xf numFmtId="9" fontId="0" fillId="0" borderId="0" applyFont="0" applyFill="0" applyBorder="0" applyAlignment="0" applyProtection="0"/>
    <xf numFmtId="182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0" fontId="0" fillId="0" borderId="0" applyFont="0" applyFill="0" applyBorder="0" applyAlignment="0" applyProtection="0"/>
    <xf numFmtId="180" fontId="16" fillId="0" borderId="0" applyFill="0" applyBorder="0" applyAlignment="0">
      <protection/>
    </xf>
    <xf numFmtId="177" fontId="15" fillId="0" borderId="0" applyFill="0" applyBorder="0" applyAlignment="0">
      <protection/>
    </xf>
    <xf numFmtId="180" fontId="16" fillId="0" borderId="0" applyFill="0" applyBorder="0" applyAlignment="0">
      <protection/>
    </xf>
    <xf numFmtId="183" fontId="16" fillId="0" borderId="0" applyFill="0" applyBorder="0" applyAlignment="0">
      <protection/>
    </xf>
    <xf numFmtId="177" fontId="15" fillId="0" borderId="0" applyFill="0" applyBorder="0" applyAlignment="0">
      <protection/>
    </xf>
    <xf numFmtId="49" fontId="19" fillId="0" borderId="0" applyFill="0" applyBorder="0" applyAlignment="0">
      <protection/>
    </xf>
    <xf numFmtId="184" fontId="16" fillId="0" borderId="0" applyFill="0" applyBorder="0" applyAlignment="0">
      <protection/>
    </xf>
    <xf numFmtId="185" fontId="16" fillId="0" borderId="0" applyFill="0" applyBorder="0" applyAlignment="0"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2" fillId="0" borderId="0" xfId="23" applyNumberFormat="1" applyFont="1" applyAlignment="1">
      <alignment/>
    </xf>
    <xf numFmtId="175" fontId="2" fillId="0" borderId="5" xfId="23" applyNumberFormat="1" applyFont="1" applyBorder="1" applyAlignment="1">
      <alignment/>
    </xf>
    <xf numFmtId="175" fontId="2" fillId="0" borderId="6" xfId="23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175" fontId="2" fillId="0" borderId="0" xfId="23" applyNumberFormat="1" applyFont="1" applyBorder="1" applyAlignment="1">
      <alignment/>
    </xf>
    <xf numFmtId="175" fontId="2" fillId="0" borderId="0" xfId="23" applyNumberFormat="1" applyFont="1" applyFill="1" applyAlignment="1">
      <alignment/>
    </xf>
    <xf numFmtId="175" fontId="2" fillId="0" borderId="6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43" fontId="1" fillId="0" borderId="0" xfId="23" applyFont="1" applyAlignment="1">
      <alignment/>
    </xf>
    <xf numFmtId="43" fontId="2" fillId="0" borderId="7" xfId="23" applyNumberFormat="1" applyFont="1" applyFill="1" applyBorder="1" applyAlignment="1">
      <alignment/>
    </xf>
    <xf numFmtId="174" fontId="2" fillId="0" borderId="0" xfId="23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2" fillId="0" borderId="5" xfId="23" applyNumberFormat="1" applyFont="1" applyFill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0" xfId="0" applyFont="1" applyAlignment="1">
      <alignment wrapText="1"/>
    </xf>
    <xf numFmtId="175" fontId="2" fillId="0" borderId="3" xfId="23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3" fontId="8" fillId="0" borderId="0" xfId="23" applyFont="1" applyAlignment="1">
      <alignment/>
    </xf>
    <xf numFmtId="175" fontId="8" fillId="0" borderId="0" xfId="23" applyNumberFormat="1" applyFont="1" applyAlignment="1">
      <alignment/>
    </xf>
    <xf numFmtId="175" fontId="8" fillId="0" borderId="5" xfId="23" applyNumberFormat="1" applyFont="1" applyBorder="1" applyAlignment="1">
      <alignment/>
    </xf>
    <xf numFmtId="175" fontId="9" fillId="0" borderId="0" xfId="23" applyNumberFormat="1" applyFont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6" fontId="8" fillId="0" borderId="0" xfId="0" applyNumberFormat="1" applyFont="1" applyAlignment="1" quotePrefix="1">
      <alignment horizontal="center"/>
    </xf>
    <xf numFmtId="0" fontId="2" fillId="0" borderId="8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49" fontId="2" fillId="0" borderId="0" xfId="0" applyNumberFormat="1" applyFont="1" applyAlignment="1">
      <alignment/>
    </xf>
    <xf numFmtId="175" fontId="2" fillId="0" borderId="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43" fontId="2" fillId="0" borderId="0" xfId="23" applyFont="1" applyAlignment="1">
      <alignment/>
    </xf>
    <xf numFmtId="0" fontId="8" fillId="0" borderId="0" xfId="0" applyFont="1" applyAlignment="1" quotePrefix="1">
      <alignment horizontal="center"/>
    </xf>
    <xf numFmtId="175" fontId="2" fillId="0" borderId="9" xfId="23" applyNumberFormat="1" applyFont="1" applyFill="1" applyBorder="1" applyAlignment="1">
      <alignment/>
    </xf>
    <xf numFmtId="175" fontId="2" fillId="0" borderId="0" xfId="23" applyNumberFormat="1" applyFont="1" applyFill="1" applyBorder="1" applyAlignment="1">
      <alignment/>
    </xf>
    <xf numFmtId="175" fontId="2" fillId="0" borderId="7" xfId="23" applyNumberFormat="1" applyFont="1" applyFill="1" applyBorder="1" applyAlignment="1">
      <alignment/>
    </xf>
    <xf numFmtId="175" fontId="9" fillId="0" borderId="7" xfId="23" applyNumberFormat="1" applyFont="1" applyBorder="1" applyAlignment="1">
      <alignment/>
    </xf>
    <xf numFmtId="175" fontId="2" fillId="0" borderId="7" xfId="23" applyNumberFormat="1" applyFont="1" applyBorder="1" applyAlignment="1">
      <alignment/>
    </xf>
    <xf numFmtId="175" fontId="8" fillId="0" borderId="6" xfId="23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0</xdr:rowOff>
    </xdr:from>
    <xdr:to>
      <xdr:col>5</xdr:col>
      <xdr:colOff>638175</xdr:colOff>
      <xdr:row>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619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1</xdr:row>
      <xdr:rowOff>28575</xdr:rowOff>
    </xdr:from>
    <xdr:to>
      <xdr:col>6</xdr:col>
      <xdr:colOff>123825</xdr:colOff>
      <xdr:row>3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050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57150</xdr:rowOff>
    </xdr:from>
    <xdr:to>
      <xdr:col>5</xdr:col>
      <xdr:colOff>762000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90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19050</xdr:rowOff>
    </xdr:from>
    <xdr:to>
      <xdr:col>5</xdr:col>
      <xdr:colOff>971550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771525</xdr:colOff>
      <xdr:row>9</xdr:row>
      <xdr:rowOff>123825</xdr:rowOff>
    </xdr:from>
    <xdr:to>
      <xdr:col>11</xdr:col>
      <xdr:colOff>533400</xdr:colOff>
      <xdr:row>9</xdr:row>
      <xdr:rowOff>123825</xdr:rowOff>
    </xdr:to>
    <xdr:sp>
      <xdr:nvSpPr>
        <xdr:cNvPr id="2" name="Line 3"/>
        <xdr:cNvSpPr>
          <a:spLocks/>
        </xdr:cNvSpPr>
      </xdr:nvSpPr>
      <xdr:spPr>
        <a:xfrm>
          <a:off x="5991225" y="1695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123825</xdr:rowOff>
    </xdr:from>
    <xdr:to>
      <xdr:col>5</xdr:col>
      <xdr:colOff>76200</xdr:colOff>
      <xdr:row>9</xdr:row>
      <xdr:rowOff>123825</xdr:rowOff>
    </xdr:to>
    <xdr:sp>
      <xdr:nvSpPr>
        <xdr:cNvPr id="3" name="Line 4"/>
        <xdr:cNvSpPr>
          <a:spLocks/>
        </xdr:cNvSpPr>
      </xdr:nvSpPr>
      <xdr:spPr>
        <a:xfrm flipH="1">
          <a:off x="2428875" y="16954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35</xdr:row>
      <xdr:rowOff>114300</xdr:rowOff>
    </xdr:from>
    <xdr:to>
      <xdr:col>9</xdr:col>
      <xdr:colOff>600075</xdr:colOff>
      <xdr:row>35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534025" y="7077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104775</xdr:rowOff>
    </xdr:from>
    <xdr:to>
      <xdr:col>3</xdr:col>
      <xdr:colOff>571500</xdr:colOff>
      <xdr:row>35</xdr:row>
      <xdr:rowOff>104775</xdr:rowOff>
    </xdr:to>
    <xdr:sp>
      <xdr:nvSpPr>
        <xdr:cNvPr id="5" name="Line 8"/>
        <xdr:cNvSpPr>
          <a:spLocks/>
        </xdr:cNvSpPr>
      </xdr:nvSpPr>
      <xdr:spPr>
        <a:xfrm flipH="1">
          <a:off x="2428875" y="7067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3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78"/>
  <sheetViews>
    <sheetView showGridLines="0" zoomScale="75" zoomScaleNormal="75" workbookViewId="0" topLeftCell="A46">
      <selection activeCell="L65" sqref="L65"/>
    </sheetView>
  </sheetViews>
  <sheetFormatPr defaultColWidth="9.140625" defaultRowHeight="12.75" outlineLevelCol="1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7.28125" style="1" customWidth="1"/>
    <col min="8" max="8" width="10.57421875" style="1" customWidth="1"/>
    <col min="9" max="9" width="5.421875" style="1" customWidth="1"/>
    <col min="10" max="10" width="11.28125" style="1" customWidth="1" outlineLevel="1"/>
    <col min="11" max="16384" width="9.140625" style="1" customWidth="1"/>
  </cols>
  <sheetData>
    <row r="1" ht="12.75"/>
    <row r="2" ht="12.75"/>
    <row r="3" ht="12.75"/>
    <row r="4" spans="1:10" ht="16.5" customHeight="1">
      <c r="A4" s="63" t="s">
        <v>44</v>
      </c>
      <c r="B4" s="63"/>
      <c r="C4" s="63"/>
      <c r="D4" s="63"/>
      <c r="E4" s="63"/>
      <c r="F4" s="63"/>
      <c r="G4" s="63"/>
      <c r="H4" s="63"/>
      <c r="I4" s="63"/>
      <c r="J4" s="63"/>
    </row>
    <row r="5" ht="16.5" customHeight="1"/>
    <row r="6" spans="1:10" ht="16.5" customHeight="1">
      <c r="A6" s="65" t="s">
        <v>45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4.25">
      <c r="A7" s="65" t="s">
        <v>118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7:11" ht="15">
      <c r="G9" s="2"/>
      <c r="H9" s="17" t="s">
        <v>19</v>
      </c>
      <c r="I9" s="11"/>
      <c r="J9" s="17" t="s">
        <v>46</v>
      </c>
      <c r="K9" s="10"/>
    </row>
    <row r="10" spans="7:11" ht="15">
      <c r="G10" s="2"/>
      <c r="H10" s="55" t="s">
        <v>119</v>
      </c>
      <c r="I10" s="11"/>
      <c r="J10" s="55" t="s">
        <v>95</v>
      </c>
      <c r="K10" s="10"/>
    </row>
    <row r="11" spans="7:10" ht="15">
      <c r="G11" s="2"/>
      <c r="H11" s="9" t="s">
        <v>18</v>
      </c>
      <c r="I11" s="2"/>
      <c r="J11" s="9" t="s">
        <v>18</v>
      </c>
    </row>
    <row r="12" spans="2:10" ht="15">
      <c r="B12" s="10" t="s">
        <v>93</v>
      </c>
      <c r="G12" s="2"/>
      <c r="H12" s="2"/>
      <c r="I12" s="2"/>
      <c r="J12" s="2"/>
    </row>
    <row r="13" spans="2:10" ht="15">
      <c r="B13" s="10" t="s">
        <v>94</v>
      </c>
      <c r="G13" s="2"/>
      <c r="H13" s="2"/>
      <c r="I13" s="2"/>
      <c r="J13" s="2"/>
    </row>
    <row r="14" spans="2:10" ht="15">
      <c r="B14" s="11" t="s">
        <v>35</v>
      </c>
      <c r="C14" s="10"/>
      <c r="D14" s="10"/>
      <c r="E14" s="10"/>
      <c r="G14" s="2"/>
      <c r="H14" s="13">
        <v>116901</v>
      </c>
      <c r="I14" s="13"/>
      <c r="J14" s="13">
        <v>108221</v>
      </c>
    </row>
    <row r="15" spans="2:10" ht="15">
      <c r="B15" s="11" t="s">
        <v>96</v>
      </c>
      <c r="G15" s="2"/>
      <c r="H15" s="14">
        <f>4921+9</f>
        <v>4930</v>
      </c>
      <c r="I15" s="13"/>
      <c r="J15" s="14">
        <v>4930</v>
      </c>
    </row>
    <row r="16" spans="2:10" ht="15">
      <c r="B16" s="11"/>
      <c r="G16" s="2"/>
      <c r="H16" s="19"/>
      <c r="I16" s="13"/>
      <c r="J16" s="19"/>
    </row>
    <row r="17" spans="2:10" ht="15">
      <c r="B17" s="11"/>
      <c r="G17" s="2"/>
      <c r="H17" s="14">
        <f>SUM(H14:H15)</f>
        <v>121831</v>
      </c>
      <c r="I17" s="13"/>
      <c r="J17" s="14">
        <f>SUM(J14:J15)</f>
        <v>113151</v>
      </c>
    </row>
    <row r="18" spans="2:10" ht="15">
      <c r="B18" s="2"/>
      <c r="G18" s="2"/>
      <c r="H18" s="13"/>
      <c r="I18" s="13"/>
      <c r="J18" s="13"/>
    </row>
    <row r="19" spans="2:10" ht="15">
      <c r="B19" s="11" t="s">
        <v>10</v>
      </c>
      <c r="C19" s="10"/>
      <c r="D19" s="10"/>
      <c r="G19" s="2"/>
      <c r="H19" s="13"/>
      <c r="I19" s="13"/>
      <c r="J19" s="13"/>
    </row>
    <row r="20" spans="2:10" ht="15">
      <c r="B20" s="2"/>
      <c r="C20" s="2" t="s">
        <v>11</v>
      </c>
      <c r="G20" s="2"/>
      <c r="H20" s="19">
        <v>27497</v>
      </c>
      <c r="I20" s="13"/>
      <c r="J20" s="19">
        <v>36978</v>
      </c>
    </row>
    <row r="21" spans="2:10" ht="15">
      <c r="B21" s="2"/>
      <c r="C21" s="2" t="s">
        <v>37</v>
      </c>
      <c r="G21" s="2"/>
      <c r="H21" s="19">
        <v>59269</v>
      </c>
      <c r="I21" s="13"/>
      <c r="J21" s="19">
        <v>48132</v>
      </c>
    </row>
    <row r="22" spans="2:10" ht="15">
      <c r="B22" s="2"/>
      <c r="C22" s="2" t="s">
        <v>36</v>
      </c>
      <c r="G22" s="2"/>
      <c r="H22" s="19">
        <v>6154</v>
      </c>
      <c r="I22" s="13"/>
      <c r="J22" s="19">
        <v>2398</v>
      </c>
    </row>
    <row r="23" spans="2:10" ht="15">
      <c r="B23" s="2"/>
      <c r="C23" s="2" t="s">
        <v>21</v>
      </c>
      <c r="G23" s="2"/>
      <c r="H23" s="19">
        <v>856</v>
      </c>
      <c r="I23" s="13"/>
      <c r="J23" s="19">
        <v>735</v>
      </c>
    </row>
    <row r="24" spans="2:10" ht="15">
      <c r="B24" s="2"/>
      <c r="C24" s="2" t="s">
        <v>47</v>
      </c>
      <c r="G24" s="2"/>
      <c r="H24" s="19">
        <v>107</v>
      </c>
      <c r="I24" s="13"/>
      <c r="J24" s="19">
        <v>42</v>
      </c>
    </row>
    <row r="25" spans="2:10" ht="15">
      <c r="B25" s="2"/>
      <c r="C25" s="2" t="s">
        <v>12</v>
      </c>
      <c r="G25" s="2"/>
      <c r="H25" s="19">
        <v>3916</v>
      </c>
      <c r="I25" s="13"/>
      <c r="J25" s="19">
        <v>1756</v>
      </c>
    </row>
    <row r="26" spans="2:10" ht="14.25" customHeight="1">
      <c r="B26" s="2"/>
      <c r="C26" s="2"/>
      <c r="G26" s="2"/>
      <c r="H26" s="56"/>
      <c r="I26" s="20"/>
      <c r="J26" s="56"/>
    </row>
    <row r="27" spans="2:10" ht="14.25" customHeight="1">
      <c r="B27" s="2"/>
      <c r="C27" s="2"/>
      <c r="G27" s="2"/>
      <c r="H27" s="33">
        <f>SUM(H20:H25)</f>
        <v>97799</v>
      </c>
      <c r="I27" s="20"/>
      <c r="J27" s="33">
        <f>SUM(J20:J25)</f>
        <v>90041</v>
      </c>
    </row>
    <row r="28" spans="2:10" ht="14.25" customHeight="1">
      <c r="B28" s="2"/>
      <c r="C28" s="2"/>
      <c r="G28" s="2"/>
      <c r="H28" s="57"/>
      <c r="I28" s="20"/>
      <c r="J28" s="57"/>
    </row>
    <row r="29" spans="2:10" ht="15.75" thickBot="1">
      <c r="B29" s="11" t="s">
        <v>97</v>
      </c>
      <c r="C29" s="2"/>
      <c r="G29" s="2"/>
      <c r="H29" s="58">
        <f>+H17+H27</f>
        <v>219630</v>
      </c>
      <c r="I29" s="20"/>
      <c r="J29" s="58">
        <f>+J17+J27</f>
        <v>203192</v>
      </c>
    </row>
    <row r="30" spans="2:10" ht="15.75" thickTop="1">
      <c r="B30" s="11"/>
      <c r="C30" s="2"/>
      <c r="G30" s="2"/>
      <c r="H30" s="57"/>
      <c r="I30" s="20"/>
      <c r="J30" s="57"/>
    </row>
    <row r="31" spans="2:10" ht="15">
      <c r="B31" s="2"/>
      <c r="C31" s="2"/>
      <c r="G31" s="2"/>
      <c r="H31" s="19"/>
      <c r="I31" s="13"/>
      <c r="J31" s="19"/>
    </row>
    <row r="32" spans="2:10" ht="15">
      <c r="B32" s="11" t="s">
        <v>98</v>
      </c>
      <c r="C32" s="2"/>
      <c r="G32" s="2"/>
      <c r="H32" s="19"/>
      <c r="I32" s="13"/>
      <c r="J32" s="19"/>
    </row>
    <row r="33" spans="2:10" ht="15">
      <c r="B33" s="11" t="s">
        <v>99</v>
      </c>
      <c r="C33" s="2"/>
      <c r="G33" s="2"/>
      <c r="H33" s="13"/>
      <c r="I33" s="13"/>
      <c r="J33" s="13"/>
    </row>
    <row r="34" spans="2:10" ht="15">
      <c r="B34" s="2" t="s">
        <v>14</v>
      </c>
      <c r="C34" s="11"/>
      <c r="D34" s="10"/>
      <c r="G34" s="2"/>
      <c r="H34" s="13">
        <v>60911</v>
      </c>
      <c r="I34" s="13"/>
      <c r="J34" s="13">
        <v>60911</v>
      </c>
    </row>
    <row r="35" spans="2:11" ht="15">
      <c r="B35" s="2" t="s">
        <v>15</v>
      </c>
      <c r="C35" s="11"/>
      <c r="D35" s="10"/>
      <c r="G35" s="2"/>
      <c r="H35" s="33">
        <f>919+38246-806</f>
        <v>38359</v>
      </c>
      <c r="I35" s="2"/>
      <c r="J35" s="14">
        <f>919+37344-1</f>
        <v>38262</v>
      </c>
      <c r="K35" s="46"/>
    </row>
    <row r="36" spans="2:11" ht="15">
      <c r="B36" s="2"/>
      <c r="C36" s="11"/>
      <c r="D36" s="10"/>
      <c r="G36" s="2"/>
      <c r="H36" s="57"/>
      <c r="I36" s="2"/>
      <c r="J36" s="19"/>
      <c r="K36" s="46"/>
    </row>
    <row r="37" spans="2:10" s="6" customFormat="1" ht="14.25" customHeight="1">
      <c r="B37" s="2"/>
      <c r="C37" s="11"/>
      <c r="D37" s="38"/>
      <c r="G37" s="2"/>
      <c r="H37" s="13">
        <f>+H35+H34</f>
        <v>99270</v>
      </c>
      <c r="I37" s="2"/>
      <c r="J37" s="13">
        <f>+J35+J34</f>
        <v>99173</v>
      </c>
    </row>
    <row r="38" spans="2:10" s="6" customFormat="1" ht="1.5" customHeight="1" hidden="1" thickBot="1">
      <c r="B38" s="11"/>
      <c r="C38" s="11"/>
      <c r="D38" s="38"/>
      <c r="G38" s="2"/>
      <c r="H38" s="13"/>
      <c r="I38" s="2"/>
      <c r="J38" s="13"/>
    </row>
    <row r="39" spans="2:10" ht="15">
      <c r="B39" s="11" t="s">
        <v>16</v>
      </c>
      <c r="C39" s="11"/>
      <c r="D39" s="10"/>
      <c r="G39" s="2"/>
      <c r="H39" s="14">
        <v>6378</v>
      </c>
      <c r="I39" s="2"/>
      <c r="J39" s="14">
        <v>5850</v>
      </c>
    </row>
    <row r="40" spans="2:10" ht="15">
      <c r="B40" s="11"/>
      <c r="C40" s="11"/>
      <c r="D40" s="10"/>
      <c r="G40" s="2"/>
      <c r="H40" s="13"/>
      <c r="I40" s="2"/>
      <c r="J40" s="13"/>
    </row>
    <row r="41" spans="2:10" ht="15">
      <c r="B41" s="11" t="s">
        <v>100</v>
      </c>
      <c r="C41" s="11"/>
      <c r="D41" s="10"/>
      <c r="G41" s="2"/>
      <c r="H41" s="14">
        <f>SUM(H37:H39)</f>
        <v>105648</v>
      </c>
      <c r="I41" s="2"/>
      <c r="J41" s="14">
        <f>SUM(J37:J39)</f>
        <v>105023</v>
      </c>
    </row>
    <row r="42" spans="2:10" ht="15">
      <c r="B42" s="11"/>
      <c r="C42" s="11"/>
      <c r="D42" s="10"/>
      <c r="G42" s="2"/>
      <c r="H42" s="13"/>
      <c r="I42" s="2"/>
      <c r="J42" s="13"/>
    </row>
    <row r="43" spans="2:10" ht="15">
      <c r="B43" s="11" t="s">
        <v>101</v>
      </c>
      <c r="C43" s="11"/>
      <c r="D43" s="10"/>
      <c r="G43" s="2"/>
      <c r="H43" s="13"/>
      <c r="I43" s="2"/>
      <c r="J43" s="13"/>
    </row>
    <row r="44" spans="2:10" ht="15">
      <c r="B44" s="2" t="s">
        <v>102</v>
      </c>
      <c r="C44" s="11"/>
      <c r="D44" s="10"/>
      <c r="G44" s="2"/>
      <c r="H44" s="13">
        <v>1049</v>
      </c>
      <c r="I44" s="2"/>
      <c r="J44" s="13">
        <v>2994</v>
      </c>
    </row>
    <row r="45" spans="2:10" ht="15">
      <c r="B45" s="2" t="s">
        <v>22</v>
      </c>
      <c r="C45" s="2"/>
      <c r="G45" s="2"/>
      <c r="H45" s="14">
        <v>6322</v>
      </c>
      <c r="I45" s="2"/>
      <c r="J45" s="14">
        <v>7801</v>
      </c>
    </row>
    <row r="46" spans="2:10" ht="15">
      <c r="B46" s="2"/>
      <c r="C46" s="2"/>
      <c r="G46" s="2"/>
      <c r="H46" s="19"/>
      <c r="I46" s="2"/>
      <c r="J46" s="19"/>
    </row>
    <row r="47" spans="2:10" ht="15">
      <c r="B47" s="11" t="s">
        <v>103</v>
      </c>
      <c r="C47" s="2"/>
      <c r="G47" s="2"/>
      <c r="H47" s="14">
        <f>SUM(H44:H45)</f>
        <v>7371</v>
      </c>
      <c r="I47" s="2"/>
      <c r="J47" s="14">
        <f>SUM(J44:J45)</f>
        <v>10795</v>
      </c>
    </row>
    <row r="48" spans="2:10" ht="15">
      <c r="B48" s="2"/>
      <c r="C48" s="2"/>
      <c r="G48" s="2"/>
      <c r="H48" s="19"/>
      <c r="I48" s="2"/>
      <c r="J48" s="19"/>
    </row>
    <row r="49" spans="2:10" ht="15">
      <c r="B49" s="11" t="s">
        <v>104</v>
      </c>
      <c r="C49" s="2"/>
      <c r="G49" s="2"/>
      <c r="H49" s="19"/>
      <c r="I49" s="2"/>
      <c r="J49" s="19"/>
    </row>
    <row r="50" spans="2:10" ht="15">
      <c r="B50" s="2" t="s">
        <v>38</v>
      </c>
      <c r="C50" s="2"/>
      <c r="G50" s="2"/>
      <c r="H50" s="57">
        <v>7455</v>
      </c>
      <c r="I50" s="2"/>
      <c r="J50" s="57">
        <v>13027</v>
      </c>
    </row>
    <row r="51" spans="2:10" ht="15">
      <c r="B51" s="2" t="s">
        <v>39</v>
      </c>
      <c r="C51" s="2"/>
      <c r="G51" s="2"/>
      <c r="H51" s="57">
        <v>6065</v>
      </c>
      <c r="I51" s="2"/>
      <c r="J51" s="57">
        <f>5486+60</f>
        <v>5546</v>
      </c>
    </row>
    <row r="52" spans="2:10" ht="15">
      <c r="B52" s="2" t="s">
        <v>48</v>
      </c>
      <c r="C52" s="2"/>
      <c r="G52" s="2"/>
      <c r="H52" s="57">
        <v>1097</v>
      </c>
      <c r="I52" s="2"/>
      <c r="J52" s="57">
        <v>0</v>
      </c>
    </row>
    <row r="53" spans="2:10" ht="15">
      <c r="B53" s="2" t="s">
        <v>13</v>
      </c>
      <c r="C53" s="2"/>
      <c r="G53" s="2"/>
      <c r="H53" s="57">
        <v>88391</v>
      </c>
      <c r="I53" s="2"/>
      <c r="J53" s="57">
        <v>67036</v>
      </c>
    </row>
    <row r="54" spans="2:10" ht="15">
      <c r="B54" s="2" t="s">
        <v>8</v>
      </c>
      <c r="C54" s="2"/>
      <c r="G54" s="2"/>
      <c r="H54" s="33">
        <v>3603</v>
      </c>
      <c r="I54" s="2"/>
      <c r="J54" s="33">
        <v>1765</v>
      </c>
    </row>
    <row r="55" spans="2:10" ht="15">
      <c r="B55" s="2"/>
      <c r="C55" s="2"/>
      <c r="G55" s="2"/>
      <c r="H55" s="57"/>
      <c r="I55" s="2"/>
      <c r="J55" s="57"/>
    </row>
    <row r="56" spans="2:10" ht="15">
      <c r="B56" s="11" t="s">
        <v>105</v>
      </c>
      <c r="C56" s="2"/>
      <c r="G56" s="2"/>
      <c r="H56" s="33">
        <f>SUM(H50:H54)</f>
        <v>106611</v>
      </c>
      <c r="I56" s="2"/>
      <c r="J56" s="33">
        <f>SUM(J50:J54)</f>
        <v>87374</v>
      </c>
    </row>
    <row r="57" spans="2:10" ht="15">
      <c r="B57" s="2"/>
      <c r="C57" s="2"/>
      <c r="G57" s="2"/>
      <c r="H57" s="57"/>
      <c r="I57" s="2"/>
      <c r="J57" s="57"/>
    </row>
    <row r="58" spans="2:10" ht="15">
      <c r="B58" s="2" t="s">
        <v>106</v>
      </c>
      <c r="C58" s="2"/>
      <c r="G58" s="2"/>
      <c r="H58" s="57">
        <f>+H56+H47</f>
        <v>113982</v>
      </c>
      <c r="I58" s="2"/>
      <c r="J58" s="57">
        <f>+J56+J47</f>
        <v>98169</v>
      </c>
    </row>
    <row r="59" spans="2:10" ht="15">
      <c r="B59" s="2"/>
      <c r="C59" s="2"/>
      <c r="G59" s="2"/>
      <c r="H59" s="2"/>
      <c r="I59" s="2"/>
      <c r="J59" s="2"/>
    </row>
    <row r="60" spans="2:10" ht="18.75" customHeight="1" thickBot="1">
      <c r="B60" s="11" t="s">
        <v>107</v>
      </c>
      <c r="C60" s="2"/>
      <c r="G60" s="2"/>
      <c r="H60" s="21">
        <f>+H41+H58</f>
        <v>219630</v>
      </c>
      <c r="I60" s="8"/>
      <c r="J60" s="21">
        <f>+J41+J58</f>
        <v>203192</v>
      </c>
    </row>
    <row r="61" spans="2:10" ht="18.75" customHeight="1" thickTop="1">
      <c r="B61" s="2"/>
      <c r="C61" s="2"/>
      <c r="G61" s="2"/>
      <c r="H61" s="22">
        <f>+H60-H29</f>
        <v>0</v>
      </c>
      <c r="I61" s="8"/>
      <c r="J61" s="22">
        <f>+J60-J29</f>
        <v>0</v>
      </c>
    </row>
    <row r="62" spans="2:10" ht="15">
      <c r="B62" s="44" t="s">
        <v>56</v>
      </c>
      <c r="C62" s="7"/>
      <c r="G62" s="2"/>
      <c r="H62" s="23">
        <f>(+H37+H39)/H34</f>
        <v>1.7344650391554892</v>
      </c>
      <c r="I62" s="2"/>
      <c r="J62" s="23">
        <f>(+J37+J39)/J34</f>
        <v>1.7242041667350725</v>
      </c>
    </row>
    <row r="63" spans="2:10" ht="15">
      <c r="B63" s="2"/>
      <c r="C63" s="2"/>
      <c r="H63" s="2"/>
      <c r="J63" s="2"/>
    </row>
    <row r="64" ht="12.75">
      <c r="C64" s="10" t="s">
        <v>49</v>
      </c>
    </row>
    <row r="65" spans="3:12" ht="12.75">
      <c r="C65" s="10" t="s">
        <v>50</v>
      </c>
      <c r="L65" s="70" t="s">
        <v>130</v>
      </c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</sheetData>
  <mergeCells count="4">
    <mergeCell ref="A7:J7"/>
    <mergeCell ref="A8:J8"/>
    <mergeCell ref="A4:J4"/>
    <mergeCell ref="A6:J6"/>
  </mergeCells>
  <printOptions horizontalCentered="1"/>
  <pageMargins left="0.58" right="0.25" top="0.25" bottom="0.25" header="0.5" footer="0.5"/>
  <pageSetup horizontalDpi="180" verticalDpi="18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Q46"/>
  <sheetViews>
    <sheetView showGridLines="0" workbookViewId="0" topLeftCell="A37">
      <selection activeCell="K45" sqref="K45"/>
    </sheetView>
  </sheetViews>
  <sheetFormatPr defaultColWidth="9.140625" defaultRowHeight="12.75" outlineLevelCol="1"/>
  <cols>
    <col min="1" max="2" width="4.00390625" style="1" customWidth="1"/>
    <col min="3" max="3" width="28.421875" style="1" customWidth="1"/>
    <col min="4" max="4" width="1.7109375" style="1" customWidth="1"/>
    <col min="5" max="5" width="12.00390625" style="1" customWidth="1"/>
    <col min="6" max="6" width="4.00390625" style="1" customWidth="1"/>
    <col min="7" max="7" width="12.00390625" style="1" customWidth="1"/>
    <col min="8" max="8" width="1.28515625" style="1" customWidth="1"/>
    <col min="9" max="9" width="12.00390625" style="1" customWidth="1"/>
    <col min="10" max="10" width="3.57421875" style="1" customWidth="1"/>
    <col min="11" max="11" width="12.28125" style="1" customWidth="1" outlineLevel="1"/>
    <col min="12" max="12" width="5.7109375" style="1" customWidth="1" outlineLevel="1"/>
    <col min="13" max="13" width="10.7109375" style="1" hidden="1" customWidth="1" outlineLevel="1"/>
    <col min="14" max="14" width="3.57421875" style="1" hidden="1" customWidth="1" outlineLevel="1"/>
    <col min="15" max="15" width="10.7109375" style="1" hidden="1" customWidth="1" outlineLevel="1"/>
    <col min="16" max="16" width="2.7109375" style="1" customWidth="1" collapsed="1"/>
    <col min="17" max="17" width="11.7109375" style="1" hidden="1" customWidth="1"/>
    <col min="18" max="16384" width="9.140625" style="1" customWidth="1"/>
  </cols>
  <sheetData>
    <row r="2" ht="12.75"/>
    <row r="3" ht="12.75"/>
    <row r="4" spans="1:15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.5">
      <c r="A5" s="63" t="s">
        <v>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7" spans="1:15" ht="14.2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4.25">
      <c r="A8" s="64" t="s">
        <v>116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10" spans="5:17" ht="14.25">
      <c r="E10" s="16">
        <v>2006</v>
      </c>
      <c r="G10" s="16">
        <v>2006</v>
      </c>
      <c r="I10" s="16">
        <v>2005</v>
      </c>
      <c r="J10" s="11"/>
      <c r="K10" s="16">
        <v>2005</v>
      </c>
      <c r="M10" s="16">
        <v>2004</v>
      </c>
      <c r="N10" s="11"/>
      <c r="O10" s="16">
        <v>2004</v>
      </c>
      <c r="P10" s="16"/>
      <c r="Q10" s="16">
        <v>2004</v>
      </c>
    </row>
    <row r="11" spans="5:17" ht="14.25">
      <c r="E11" s="17" t="s">
        <v>0</v>
      </c>
      <c r="G11" s="17" t="s">
        <v>41</v>
      </c>
      <c r="I11" s="17" t="s">
        <v>0</v>
      </c>
      <c r="J11" s="11"/>
      <c r="K11" s="17" t="s">
        <v>41</v>
      </c>
      <c r="M11" s="17" t="s">
        <v>2</v>
      </c>
      <c r="N11" s="11"/>
      <c r="O11" s="17" t="s">
        <v>43</v>
      </c>
      <c r="P11" s="17"/>
      <c r="Q11" s="17" t="s">
        <v>41</v>
      </c>
    </row>
    <row r="12" spans="5:17" ht="14.25">
      <c r="E12" s="17" t="s">
        <v>17</v>
      </c>
      <c r="G12" s="17" t="s">
        <v>1</v>
      </c>
      <c r="I12" s="17" t="s">
        <v>17</v>
      </c>
      <c r="J12" s="11"/>
      <c r="K12" s="17" t="s">
        <v>1</v>
      </c>
      <c r="M12" s="17" t="s">
        <v>17</v>
      </c>
      <c r="N12" s="11"/>
      <c r="O12" s="17" t="s">
        <v>1</v>
      </c>
      <c r="P12" s="17"/>
      <c r="Q12" s="17" t="s">
        <v>1</v>
      </c>
    </row>
    <row r="13" spans="5:17" ht="14.25">
      <c r="E13" s="18">
        <v>38898</v>
      </c>
      <c r="G13" s="18" t="s">
        <v>20</v>
      </c>
      <c r="I13" s="18">
        <v>38533</v>
      </c>
      <c r="J13" s="11"/>
      <c r="K13" s="18" t="s">
        <v>20</v>
      </c>
      <c r="M13" s="18">
        <v>38077</v>
      </c>
      <c r="N13" s="11"/>
      <c r="O13" s="18" t="s">
        <v>20</v>
      </c>
      <c r="P13" s="18"/>
      <c r="Q13" s="18" t="s">
        <v>20</v>
      </c>
    </row>
    <row r="14" spans="5:17" ht="15">
      <c r="E14" s="9" t="s">
        <v>18</v>
      </c>
      <c r="G14" s="9" t="s">
        <v>18</v>
      </c>
      <c r="I14" s="9" t="s">
        <v>18</v>
      </c>
      <c r="J14" s="2"/>
      <c r="K14" s="9" t="s">
        <v>18</v>
      </c>
      <c r="M14" s="9" t="s">
        <v>18</v>
      </c>
      <c r="N14" s="2"/>
      <c r="O14" s="9" t="s">
        <v>18</v>
      </c>
      <c r="Q14" s="9" t="s">
        <v>18</v>
      </c>
    </row>
    <row r="16" spans="1:17" ht="15">
      <c r="A16" s="2"/>
      <c r="B16" s="2"/>
      <c r="C16" s="11" t="s">
        <v>3</v>
      </c>
      <c r="D16" s="11"/>
      <c r="E16" s="41">
        <f>+G16-61321</f>
        <v>68846</v>
      </c>
      <c r="F16" s="41"/>
      <c r="G16" s="13">
        <f>61321+68846</f>
        <v>130167</v>
      </c>
      <c r="I16" s="13">
        <f>K16-64202</f>
        <v>60203</v>
      </c>
      <c r="J16" s="13"/>
      <c r="K16" s="13">
        <f>64202+60203</f>
        <v>124405</v>
      </c>
      <c r="M16" s="13">
        <f>+O16-Q16</f>
        <v>40902</v>
      </c>
      <c r="N16" s="13"/>
      <c r="O16" s="13">
        <v>40902</v>
      </c>
      <c r="Q16" s="13">
        <v>0</v>
      </c>
    </row>
    <row r="17" spans="1:17" ht="15">
      <c r="A17" s="2"/>
      <c r="B17" s="2"/>
      <c r="C17" s="11"/>
      <c r="D17" s="11"/>
      <c r="E17" s="41"/>
      <c r="F17" s="41"/>
      <c r="G17" s="13"/>
      <c r="I17" s="13"/>
      <c r="J17" s="13"/>
      <c r="K17" s="13"/>
      <c r="M17" s="13"/>
      <c r="N17" s="13"/>
      <c r="O17" s="13"/>
      <c r="Q17" s="13"/>
    </row>
    <row r="18" spans="1:17" ht="15">
      <c r="A18" s="2"/>
      <c r="B18" s="2"/>
      <c r="C18" s="11" t="s">
        <v>4</v>
      </c>
      <c r="D18" s="11"/>
      <c r="E18" s="41">
        <f>-E16-E20+E22</f>
        <v>-61930</v>
      </c>
      <c r="F18" s="41"/>
      <c r="G18" s="13">
        <f>-G16-G20+G22</f>
        <v>-126126</v>
      </c>
      <c r="I18" s="13">
        <f>-I16+I22-I20</f>
        <v>-57065</v>
      </c>
      <c r="J18" s="13"/>
      <c r="K18" s="13">
        <f>-K16+K22-K20</f>
        <v>-116830</v>
      </c>
      <c r="M18" s="13">
        <f>-M16+M22-M20</f>
        <v>-43554</v>
      </c>
      <c r="N18" s="13"/>
      <c r="O18" s="13">
        <f>-O16+O22-O20</f>
        <v>-43554</v>
      </c>
      <c r="Q18" s="13">
        <f>-Q16+Q22-Q20</f>
        <v>0</v>
      </c>
    </row>
    <row r="19" spans="1:17" ht="15">
      <c r="A19" s="2"/>
      <c r="B19" s="2"/>
      <c r="C19" s="11"/>
      <c r="D19" s="11"/>
      <c r="E19" s="41"/>
      <c r="F19" s="41"/>
      <c r="G19" s="13"/>
      <c r="I19" s="13"/>
      <c r="J19" s="13"/>
      <c r="K19" s="13"/>
      <c r="M19" s="13"/>
      <c r="N19" s="13"/>
      <c r="O19" s="13"/>
      <c r="Q19" s="13"/>
    </row>
    <row r="20" spans="1:17" ht="15">
      <c r="A20" s="2"/>
      <c r="B20" s="2"/>
      <c r="C20" s="11" t="s">
        <v>5</v>
      </c>
      <c r="D20" s="11"/>
      <c r="E20" s="41">
        <f>+G20-20</f>
        <v>25</v>
      </c>
      <c r="F20" s="41"/>
      <c r="G20" s="13">
        <f>20+25</f>
        <v>45</v>
      </c>
      <c r="I20" s="13">
        <f>K20-51</f>
        <v>177</v>
      </c>
      <c r="J20" s="13"/>
      <c r="K20" s="13">
        <f>51+177</f>
        <v>228</v>
      </c>
      <c r="M20" s="13">
        <f>+O20-Q20</f>
        <v>14</v>
      </c>
      <c r="N20" s="13"/>
      <c r="O20" s="13">
        <v>14</v>
      </c>
      <c r="Q20" s="13">
        <v>0</v>
      </c>
    </row>
    <row r="21" spans="1:17" ht="15">
      <c r="A21" s="2"/>
      <c r="B21" s="2"/>
      <c r="C21" s="11"/>
      <c r="D21" s="11"/>
      <c r="E21" s="41"/>
      <c r="F21" s="41"/>
      <c r="G21" s="13"/>
      <c r="I21" s="13"/>
      <c r="J21" s="13"/>
      <c r="K21" s="13"/>
      <c r="M21" s="13"/>
      <c r="N21" s="13"/>
      <c r="O21" s="13"/>
      <c r="Q21" s="13"/>
    </row>
    <row r="22" spans="1:17" ht="15">
      <c r="A22" s="2"/>
      <c r="B22" s="2"/>
      <c r="C22" s="11" t="s">
        <v>6</v>
      </c>
      <c r="D22" s="11"/>
      <c r="E22" s="41">
        <f>+G22+2862-7</f>
        <v>6941</v>
      </c>
      <c r="F22" s="41"/>
      <c r="G22" s="13">
        <f>-2862+6933+7+1+7</f>
        <v>4086</v>
      </c>
      <c r="I22" s="13">
        <f>K22-4488</f>
        <v>3315</v>
      </c>
      <c r="J22" s="13"/>
      <c r="K22" s="13">
        <f>4488+3315</f>
        <v>7803</v>
      </c>
      <c r="M22" s="13">
        <f>+O22-Q22</f>
        <v>-2638</v>
      </c>
      <c r="N22" s="13"/>
      <c r="O22" s="13">
        <v>-2638</v>
      </c>
      <c r="Q22" s="13">
        <v>0</v>
      </c>
    </row>
    <row r="23" spans="1:17" ht="15">
      <c r="A23" s="2"/>
      <c r="B23" s="2"/>
      <c r="C23" s="11"/>
      <c r="D23" s="11"/>
      <c r="E23" s="41"/>
      <c r="F23" s="41"/>
      <c r="G23" s="13"/>
      <c r="I23" s="13"/>
      <c r="J23" s="13"/>
      <c r="K23" s="13"/>
      <c r="M23" s="13"/>
      <c r="N23" s="13"/>
      <c r="O23" s="13"/>
      <c r="Q23" s="13"/>
    </row>
    <row r="24" spans="1:17" ht="15">
      <c r="A24" s="2"/>
      <c r="B24" s="2"/>
      <c r="C24" s="11" t="s">
        <v>7</v>
      </c>
      <c r="D24" s="11"/>
      <c r="E24" s="41">
        <f>+G24+936+7</f>
        <v>-1261</v>
      </c>
      <c r="F24" s="41"/>
      <c r="G24" s="13">
        <f>-936-1261-7</f>
        <v>-2204</v>
      </c>
      <c r="I24" s="13">
        <f>K24+1163</f>
        <v>-1086</v>
      </c>
      <c r="J24" s="13"/>
      <c r="K24" s="13">
        <f>-1163-1086</f>
        <v>-2249</v>
      </c>
      <c r="M24" s="13">
        <f>+O24-Q24</f>
        <v>-851</v>
      </c>
      <c r="N24" s="13"/>
      <c r="O24" s="13">
        <v>-851</v>
      </c>
      <c r="Q24" s="13">
        <v>0</v>
      </c>
    </row>
    <row r="25" spans="1:17" ht="14.25" customHeight="1">
      <c r="A25" s="2"/>
      <c r="B25" s="2"/>
      <c r="C25" s="11"/>
      <c r="D25" s="11"/>
      <c r="E25" s="42"/>
      <c r="F25" s="41"/>
      <c r="G25" s="14"/>
      <c r="I25" s="14"/>
      <c r="J25" s="13"/>
      <c r="K25" s="14"/>
      <c r="M25" s="14"/>
      <c r="N25" s="13"/>
      <c r="O25" s="14"/>
      <c r="Q25" s="14"/>
    </row>
    <row r="26" spans="1:17" ht="1.5" customHeight="1" hidden="1">
      <c r="A26" s="2"/>
      <c r="B26" s="2"/>
      <c r="C26" s="11"/>
      <c r="D26" s="11"/>
      <c r="E26" s="41"/>
      <c r="F26" s="41"/>
      <c r="G26" s="13"/>
      <c r="I26" s="13"/>
      <c r="J26" s="13"/>
      <c r="K26" s="13"/>
      <c r="M26" s="13"/>
      <c r="N26" s="13"/>
      <c r="O26" s="13"/>
      <c r="Q26" s="13"/>
    </row>
    <row r="27" spans="1:17" ht="15">
      <c r="A27" s="2"/>
      <c r="B27" s="2"/>
      <c r="C27" s="12" t="s">
        <v>115</v>
      </c>
      <c r="D27" s="12"/>
      <c r="E27" s="43">
        <f>+E22+E24</f>
        <v>5680</v>
      </c>
      <c r="F27" s="43"/>
      <c r="G27" s="13">
        <f>+G22+G24</f>
        <v>1882</v>
      </c>
      <c r="I27" s="13">
        <f>+I22+I24</f>
        <v>2229</v>
      </c>
      <c r="J27" s="13"/>
      <c r="K27" s="13">
        <f>+K22+K24</f>
        <v>5554</v>
      </c>
      <c r="M27" s="13">
        <f>+M22+M24</f>
        <v>-3489</v>
      </c>
      <c r="N27" s="13"/>
      <c r="O27" s="13">
        <f>+O22+O24</f>
        <v>-3489</v>
      </c>
      <c r="Q27" s="13">
        <f>+Q22+Q24</f>
        <v>0</v>
      </c>
    </row>
    <row r="28" spans="1:17" ht="15">
      <c r="A28" s="2"/>
      <c r="B28" s="2"/>
      <c r="C28" s="11"/>
      <c r="D28" s="11"/>
      <c r="E28" s="41"/>
      <c r="F28" s="41"/>
      <c r="G28" s="13"/>
      <c r="I28" s="13"/>
      <c r="J28" s="13"/>
      <c r="K28" s="13"/>
      <c r="M28" s="13"/>
      <c r="N28" s="13"/>
      <c r="O28" s="13"/>
      <c r="Q28" s="13"/>
    </row>
    <row r="29" spans="1:17" ht="15">
      <c r="A29" s="2"/>
      <c r="B29" s="2"/>
      <c r="C29" s="11" t="s">
        <v>8</v>
      </c>
      <c r="D29" s="11"/>
      <c r="E29" s="42">
        <f>+G29-948</f>
        <v>-1984</v>
      </c>
      <c r="F29" s="41"/>
      <c r="G29" s="14">
        <f>948-1984</f>
        <v>-1036</v>
      </c>
      <c r="I29" s="14">
        <f>K29+1134</f>
        <v>-785</v>
      </c>
      <c r="J29" s="13"/>
      <c r="K29" s="14">
        <f>-1134-785</f>
        <v>-1919</v>
      </c>
      <c r="M29" s="14">
        <f>+O29-Q29</f>
        <v>773</v>
      </c>
      <c r="N29" s="13"/>
      <c r="O29" s="14">
        <v>773</v>
      </c>
      <c r="Q29" s="14">
        <v>0</v>
      </c>
    </row>
    <row r="30" spans="1:17" ht="9.75" customHeight="1" hidden="1">
      <c r="A30" s="2"/>
      <c r="B30" s="2"/>
      <c r="C30" s="11"/>
      <c r="D30" s="11"/>
      <c r="E30" s="41"/>
      <c r="F30" s="41"/>
      <c r="G30" s="13"/>
      <c r="I30" s="13"/>
      <c r="J30" s="13"/>
      <c r="K30" s="13"/>
      <c r="M30" s="13"/>
      <c r="N30" s="13"/>
      <c r="O30" s="13"/>
      <c r="Q30" s="13"/>
    </row>
    <row r="31" spans="1:17" ht="15.75" thickBot="1">
      <c r="A31" s="2"/>
      <c r="B31" s="2"/>
      <c r="C31" s="12" t="s">
        <v>112</v>
      </c>
      <c r="D31" s="12"/>
      <c r="E31" s="59">
        <f>+E27+E29</f>
        <v>3696</v>
      </c>
      <c r="F31" s="43"/>
      <c r="G31" s="60">
        <f>+G27+G29</f>
        <v>846</v>
      </c>
      <c r="I31" s="60">
        <f>+I27+I29</f>
        <v>1444</v>
      </c>
      <c r="J31" s="13"/>
      <c r="K31" s="60">
        <f>+K27+K29</f>
        <v>3635</v>
      </c>
      <c r="M31" s="13">
        <f>+M27+M29</f>
        <v>-2716</v>
      </c>
      <c r="N31" s="13"/>
      <c r="O31" s="13">
        <f>+O27+O29</f>
        <v>-2716</v>
      </c>
      <c r="Q31" s="13">
        <f>+Q27+Q29</f>
        <v>0</v>
      </c>
    </row>
    <row r="32" spans="1:17" ht="15.75" thickTop="1">
      <c r="A32" s="2"/>
      <c r="B32" s="2"/>
      <c r="C32" s="11"/>
      <c r="D32" s="11"/>
      <c r="E32" s="41"/>
      <c r="F32" s="41"/>
      <c r="G32" s="13"/>
      <c r="I32" s="13"/>
      <c r="J32" s="13"/>
      <c r="K32" s="13"/>
      <c r="M32" s="13"/>
      <c r="N32" s="13"/>
      <c r="O32" s="13"/>
      <c r="Q32" s="13"/>
    </row>
    <row r="33" spans="1:17" ht="15">
      <c r="A33" s="2"/>
      <c r="B33" s="2"/>
      <c r="C33" s="11" t="s">
        <v>113</v>
      </c>
      <c r="D33" s="11"/>
      <c r="E33" s="41"/>
      <c r="F33" s="41"/>
      <c r="G33" s="13"/>
      <c r="I33" s="13"/>
      <c r="J33" s="13"/>
      <c r="K33" s="13"/>
      <c r="M33" s="13"/>
      <c r="N33" s="13"/>
      <c r="O33" s="13"/>
      <c r="Q33" s="13"/>
    </row>
    <row r="34" spans="1:17" ht="15">
      <c r="A34" s="2"/>
      <c r="B34" s="2"/>
      <c r="C34" s="11" t="s">
        <v>114</v>
      </c>
      <c r="D34" s="11"/>
      <c r="E34" s="41">
        <f>+E37-E35</f>
        <v>3180</v>
      </c>
      <c r="F34" s="41"/>
      <c r="G34" s="41">
        <f>+G37-G35</f>
        <v>902</v>
      </c>
      <c r="I34" s="13">
        <f>+I37-I35</f>
        <v>1033</v>
      </c>
      <c r="J34" s="13"/>
      <c r="K34" s="13">
        <f>+K37-K35</f>
        <v>2983</v>
      </c>
      <c r="M34" s="13"/>
      <c r="N34" s="13"/>
      <c r="O34" s="13"/>
      <c r="Q34" s="13"/>
    </row>
    <row r="35" spans="1:17" ht="15">
      <c r="A35" s="2"/>
      <c r="B35" s="2"/>
      <c r="C35" s="11" t="s">
        <v>9</v>
      </c>
      <c r="D35" s="11"/>
      <c r="E35" s="41">
        <f>+G35+572</f>
        <v>516</v>
      </c>
      <c r="F35" s="41"/>
      <c r="G35" s="41">
        <f>-572+516</f>
        <v>-56</v>
      </c>
      <c r="I35" s="13">
        <f>+K35-241</f>
        <v>411</v>
      </c>
      <c r="J35" s="13"/>
      <c r="K35" s="13">
        <f>241+411</f>
        <v>652</v>
      </c>
      <c r="M35" s="13"/>
      <c r="N35" s="13"/>
      <c r="O35" s="13"/>
      <c r="Q35" s="13"/>
    </row>
    <row r="36" spans="1:17" ht="15">
      <c r="A36" s="2"/>
      <c r="B36" s="2"/>
      <c r="C36" s="11"/>
      <c r="D36" s="11"/>
      <c r="E36" s="41"/>
      <c r="F36" s="41"/>
      <c r="G36" s="13"/>
      <c r="I36" s="13"/>
      <c r="J36" s="13"/>
      <c r="K36" s="13"/>
      <c r="M36" s="13"/>
      <c r="N36" s="13"/>
      <c r="O36" s="13"/>
      <c r="Q36" s="13"/>
    </row>
    <row r="37" spans="1:17" ht="15.75" thickBot="1">
      <c r="A37" s="2"/>
      <c r="B37" s="2"/>
      <c r="C37" s="11" t="s">
        <v>112</v>
      </c>
      <c r="D37" s="11"/>
      <c r="E37" s="61">
        <f>+E31</f>
        <v>3696</v>
      </c>
      <c r="F37" s="41"/>
      <c r="G37" s="61">
        <f>+G31</f>
        <v>846</v>
      </c>
      <c r="I37" s="15">
        <f>+I31</f>
        <v>1444</v>
      </c>
      <c r="J37" s="13"/>
      <c r="K37" s="15">
        <f>+K31</f>
        <v>3635</v>
      </c>
      <c r="M37" s="13"/>
      <c r="N37" s="13"/>
      <c r="O37" s="13"/>
      <c r="Q37" s="13"/>
    </row>
    <row r="38" spans="1:17" ht="15.75" thickTop="1">
      <c r="A38" s="2"/>
      <c r="B38" s="2"/>
      <c r="C38" s="11"/>
      <c r="D38" s="11"/>
      <c r="E38" s="11"/>
      <c r="F38" s="11"/>
      <c r="G38" s="2"/>
      <c r="I38" s="13"/>
      <c r="J38" s="13"/>
      <c r="K38" s="13"/>
      <c r="M38" s="13"/>
      <c r="N38" s="13"/>
      <c r="O38" s="13"/>
      <c r="Q38" s="13"/>
    </row>
    <row r="39" spans="3:17" ht="15.75" thickBot="1">
      <c r="C39" s="11" t="s">
        <v>32</v>
      </c>
      <c r="D39" s="11"/>
      <c r="E39" s="30">
        <f>E34/60911*100</f>
        <v>5.220731887508003</v>
      </c>
      <c r="F39" s="40"/>
      <c r="G39" s="30">
        <f>G34/60911*100</f>
        <v>1.4808491077145345</v>
      </c>
      <c r="I39" s="30">
        <f>I34/60911*100</f>
        <v>1.6959169936464675</v>
      </c>
      <c r="J39" s="20"/>
      <c r="K39" s="30">
        <f>K34/60911*100</f>
        <v>4.89730918881647</v>
      </c>
      <c r="L39" s="4"/>
      <c r="M39" s="30" t="e">
        <f>#REF!/60911*100</f>
        <v>#REF!</v>
      </c>
      <c r="N39" s="20"/>
      <c r="O39" s="30" t="e">
        <f>#REF!/60911*100</f>
        <v>#REF!</v>
      </c>
      <c r="Q39" s="30" t="e">
        <f>#REF!/60911*100</f>
        <v>#REF!</v>
      </c>
    </row>
    <row r="40" spans="3:17" ht="16.5" thickBot="1" thickTop="1">
      <c r="C40" s="11" t="s">
        <v>33</v>
      </c>
      <c r="D40" s="11"/>
      <c r="E40" s="30">
        <f>+E39</f>
        <v>5.220731887508003</v>
      </c>
      <c r="F40" s="40"/>
      <c r="G40" s="30">
        <f>+G39</f>
        <v>1.4808491077145345</v>
      </c>
      <c r="I40" s="30">
        <f>+I39</f>
        <v>1.6959169936464675</v>
      </c>
      <c r="J40" s="20"/>
      <c r="K40" s="30">
        <f>+K39</f>
        <v>4.89730918881647</v>
      </c>
      <c r="L40" s="35"/>
      <c r="M40" s="30" t="e">
        <f>+M39</f>
        <v>#REF!</v>
      </c>
      <c r="N40" s="20"/>
      <c r="O40" s="30" t="e">
        <f>+O39</f>
        <v>#REF!</v>
      </c>
      <c r="Q40" s="30" t="e">
        <f>+Q39</f>
        <v>#REF!</v>
      </c>
    </row>
    <row r="41" spans="3:15" ht="15.75" thickTop="1">
      <c r="C41" s="11"/>
      <c r="D41" s="11"/>
      <c r="E41" s="11"/>
      <c r="F41" s="11"/>
      <c r="I41" s="31"/>
      <c r="J41" s="13"/>
      <c r="K41" s="31"/>
      <c r="M41" s="31"/>
      <c r="N41" s="13"/>
      <c r="O41" s="31"/>
    </row>
    <row r="42" spans="3:11" ht="12.75">
      <c r="C42" s="10" t="s">
        <v>34</v>
      </c>
      <c r="D42" s="10"/>
      <c r="E42" s="10"/>
      <c r="F42" s="10"/>
      <c r="I42" s="29"/>
      <c r="J42" s="29"/>
      <c r="K42" s="29"/>
    </row>
    <row r="43" spans="3:11" ht="12.75">
      <c r="C43" s="10" t="s">
        <v>50</v>
      </c>
      <c r="D43" s="10"/>
      <c r="E43" s="10"/>
      <c r="F43" s="10"/>
      <c r="I43" s="29"/>
      <c r="J43" s="29"/>
      <c r="K43" s="29"/>
    </row>
    <row r="44" spans="1:12" s="6" customFormat="1" ht="1.5" customHeight="1" hidden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71" t="s">
        <v>128</v>
      </c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51" ht="18.75" customHeight="1"/>
  </sheetData>
  <mergeCells count="3">
    <mergeCell ref="A5:O5"/>
    <mergeCell ref="A7:O7"/>
    <mergeCell ref="A8:O8"/>
  </mergeCells>
  <printOptions/>
  <pageMargins left="0.5" right="0.25" top="1" bottom="0.75" header="0.5" footer="0.5"/>
  <pageSetup horizontalDpi="180" verticalDpi="18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N72"/>
  <sheetViews>
    <sheetView showGridLines="0" zoomScale="75" zoomScaleNormal="75" workbookViewId="0" topLeftCell="A43">
      <selection activeCell="I68" sqref="I68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23.28125" style="1" customWidth="1"/>
    <col min="7" max="7" width="11.7109375" style="1" customWidth="1"/>
    <col min="8" max="8" width="5.140625" style="1" customWidth="1"/>
    <col min="9" max="9" width="11.57421875" style="1" customWidth="1"/>
    <col min="10" max="10" width="5.140625" style="1" hidden="1" customWidth="1"/>
    <col min="11" max="11" width="12.421875" style="1" hidden="1" customWidth="1"/>
    <col min="12" max="16384" width="9.140625" style="1" customWidth="1"/>
  </cols>
  <sheetData>
    <row r="2" ht="12.75"/>
    <row r="3" ht="12.75"/>
    <row r="4" ht="15.75" customHeight="1"/>
    <row r="5" spans="2:11" ht="15.75" customHeight="1"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</row>
    <row r="7" spans="2:11" ht="14.25">
      <c r="B7" s="65" t="s">
        <v>58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4.25">
      <c r="B8" s="65" t="s">
        <v>59</v>
      </c>
      <c r="C8" s="65"/>
      <c r="D8" s="65"/>
      <c r="E8" s="65"/>
      <c r="F8" s="65"/>
      <c r="G8" s="65"/>
      <c r="H8" s="65"/>
      <c r="I8" s="65"/>
      <c r="J8" s="65"/>
      <c r="K8" s="65"/>
    </row>
    <row r="11" spans="7:11" ht="14.25">
      <c r="G11" s="17" t="s">
        <v>41</v>
      </c>
      <c r="I11" s="17" t="s">
        <v>41</v>
      </c>
      <c r="K11" s="17" t="s">
        <v>43</v>
      </c>
    </row>
    <row r="12" spans="7:11" ht="14.25">
      <c r="G12" s="17" t="s">
        <v>60</v>
      </c>
      <c r="I12" s="17" t="s">
        <v>60</v>
      </c>
      <c r="K12" s="17" t="s">
        <v>60</v>
      </c>
    </row>
    <row r="13" spans="7:11" ht="14.25">
      <c r="G13" s="47" t="s">
        <v>117</v>
      </c>
      <c r="I13" s="47" t="s">
        <v>121</v>
      </c>
      <c r="K13" s="47" t="s">
        <v>61</v>
      </c>
    </row>
    <row r="14" spans="7:11" ht="15">
      <c r="G14" s="9" t="s">
        <v>18</v>
      </c>
      <c r="I14" s="9" t="s">
        <v>18</v>
      </c>
      <c r="K14" s="9" t="s">
        <v>18</v>
      </c>
    </row>
    <row r="15" spans="9:11" ht="15">
      <c r="I15" s="2"/>
      <c r="K15" s="2"/>
    </row>
    <row r="16" spans="2:14" ht="15">
      <c r="B16" s="2" t="s">
        <v>62</v>
      </c>
      <c r="C16" s="2"/>
      <c r="D16" s="2"/>
      <c r="G16" s="45">
        <v>1881</v>
      </c>
      <c r="I16" s="13">
        <v>5554</v>
      </c>
      <c r="K16" s="13">
        <v>-3490</v>
      </c>
      <c r="M16" s="62"/>
      <c r="N16" s="7"/>
    </row>
    <row r="17" spans="2:14" ht="15">
      <c r="B17" s="48" t="s">
        <v>63</v>
      </c>
      <c r="C17" s="48"/>
      <c r="D17" s="48"/>
      <c r="G17" s="45"/>
      <c r="I17" s="13"/>
      <c r="K17" s="13"/>
      <c r="M17" s="62"/>
      <c r="N17" s="34"/>
    </row>
    <row r="18" spans="2:14" ht="15">
      <c r="B18" s="2" t="s">
        <v>64</v>
      </c>
      <c r="C18" s="2"/>
      <c r="D18" s="2"/>
      <c r="G18" s="45">
        <f>2198-40</f>
        <v>2158</v>
      </c>
      <c r="I18" s="13">
        <v>4444</v>
      </c>
      <c r="K18" s="13">
        <v>1664</v>
      </c>
      <c r="M18" s="62"/>
      <c r="N18" s="7"/>
    </row>
    <row r="19" spans="2:14" ht="15">
      <c r="B19" s="2" t="s">
        <v>65</v>
      </c>
      <c r="C19" s="2"/>
      <c r="D19" s="2"/>
      <c r="G19" s="52">
        <f>4622+29</f>
        <v>4651</v>
      </c>
      <c r="I19" s="33">
        <v>2355</v>
      </c>
      <c r="K19" s="33">
        <v>839</v>
      </c>
      <c r="M19" s="62"/>
      <c r="N19" s="7"/>
    </row>
    <row r="20" spans="2:14" ht="9.75" customHeight="1">
      <c r="B20" s="2"/>
      <c r="C20" s="2"/>
      <c r="D20" s="2"/>
      <c r="G20" s="45"/>
      <c r="I20" s="13"/>
      <c r="K20" s="13"/>
      <c r="M20" s="62"/>
      <c r="N20" s="7"/>
    </row>
    <row r="21" spans="2:13" ht="15">
      <c r="B21" s="2" t="s">
        <v>66</v>
      </c>
      <c r="C21" s="2"/>
      <c r="D21" s="2"/>
      <c r="G21" s="13">
        <f>+G16+G18+G19</f>
        <v>8690</v>
      </c>
      <c r="I21" s="13">
        <f>+I16+I18+I19</f>
        <v>12353</v>
      </c>
      <c r="K21" s="13">
        <f>+K16+K18+K19</f>
        <v>-987</v>
      </c>
      <c r="M21" s="13"/>
    </row>
    <row r="22" spans="2:11" ht="6" customHeight="1">
      <c r="B22" s="2"/>
      <c r="C22" s="2"/>
      <c r="D22" s="2"/>
      <c r="G22" s="45"/>
      <c r="I22" s="13"/>
      <c r="K22" s="13"/>
    </row>
    <row r="23" spans="2:11" ht="15">
      <c r="B23" s="49" t="s">
        <v>67</v>
      </c>
      <c r="C23" s="2"/>
      <c r="D23" s="2"/>
      <c r="G23" s="45"/>
      <c r="I23" s="13"/>
      <c r="K23" s="13"/>
    </row>
    <row r="24" spans="2:11" ht="15">
      <c r="B24" s="2" t="s">
        <v>68</v>
      </c>
      <c r="C24" s="2"/>
      <c r="D24" s="2"/>
      <c r="G24" s="45">
        <v>-4075</v>
      </c>
      <c r="I24" s="20">
        <v>4538</v>
      </c>
      <c r="K24" s="20">
        <v>-15104</v>
      </c>
    </row>
    <row r="25" spans="2:11" ht="15">
      <c r="B25" s="2" t="s">
        <v>69</v>
      </c>
      <c r="C25" s="2"/>
      <c r="D25" s="2"/>
      <c r="G25" s="52">
        <v>-5066</v>
      </c>
      <c r="I25" s="33">
        <v>-5755</v>
      </c>
      <c r="K25" s="33">
        <v>3963</v>
      </c>
    </row>
    <row r="26" spans="2:11" ht="15">
      <c r="B26" s="2"/>
      <c r="C26" s="2"/>
      <c r="D26" s="2"/>
      <c r="G26" s="20">
        <f>SUM(G24:G25)</f>
        <v>-9141</v>
      </c>
      <c r="I26" s="20">
        <f>SUM(I24:I25)</f>
        <v>-1217</v>
      </c>
      <c r="K26" s="20">
        <f>SUM(K24:K25)</f>
        <v>-11141</v>
      </c>
    </row>
    <row r="27" spans="2:11" ht="5.25" customHeight="1">
      <c r="B27" s="2"/>
      <c r="C27" s="2"/>
      <c r="D27" s="2"/>
      <c r="G27" s="45"/>
      <c r="I27" s="20"/>
      <c r="K27" s="20"/>
    </row>
    <row r="28" spans="2:11" ht="15">
      <c r="B28" s="2" t="s">
        <v>70</v>
      </c>
      <c r="C28" s="2"/>
      <c r="D28" s="2"/>
      <c r="G28" s="20">
        <f>+G26+G21</f>
        <v>-451</v>
      </c>
      <c r="I28" s="20">
        <f>+I26+I21</f>
        <v>11136</v>
      </c>
      <c r="K28" s="20">
        <f>+K26+K21</f>
        <v>-12128</v>
      </c>
    </row>
    <row r="29" spans="2:11" ht="9" customHeight="1">
      <c r="B29" s="2"/>
      <c r="C29" s="2"/>
      <c r="D29" s="2"/>
      <c r="G29" s="45"/>
      <c r="I29" s="20"/>
      <c r="K29" s="20"/>
    </row>
    <row r="30" spans="2:11" ht="15">
      <c r="B30" s="2" t="s">
        <v>71</v>
      </c>
      <c r="C30" s="2"/>
      <c r="D30" s="2"/>
      <c r="G30" s="45">
        <v>-798</v>
      </c>
      <c r="I30" s="20">
        <v>-470</v>
      </c>
      <c r="K30" s="20">
        <v>-277</v>
      </c>
    </row>
    <row r="31" spans="2:11" ht="15">
      <c r="B31" s="2" t="s">
        <v>72</v>
      </c>
      <c r="C31" s="2"/>
      <c r="D31" s="2"/>
      <c r="G31" s="45">
        <v>-2198</v>
      </c>
      <c r="I31" s="20">
        <v>-2249</v>
      </c>
      <c r="K31" s="20">
        <v>-851</v>
      </c>
    </row>
    <row r="32" spans="2:11" ht="1.5" customHeight="1" hidden="1">
      <c r="B32" s="2"/>
      <c r="C32" s="2"/>
      <c r="D32" s="2"/>
      <c r="G32" s="45"/>
      <c r="I32" s="13"/>
      <c r="K32" s="13"/>
    </row>
    <row r="33" spans="2:11" ht="1.5" customHeight="1">
      <c r="B33" s="2"/>
      <c r="C33" s="2"/>
      <c r="D33" s="2"/>
      <c r="G33" s="45"/>
      <c r="I33" s="13"/>
      <c r="K33" s="13"/>
    </row>
    <row r="34" spans="2:11" ht="15">
      <c r="B34" s="50" t="s">
        <v>73</v>
      </c>
      <c r="C34" s="2"/>
      <c r="D34" s="2"/>
      <c r="G34" s="37">
        <f>+G31+G30+G26+G21</f>
        <v>-3447</v>
      </c>
      <c r="I34" s="37">
        <f>+I31+I30+I26+I21</f>
        <v>8417</v>
      </c>
      <c r="K34" s="37">
        <f>+K31+K30+K26+K21</f>
        <v>-13256</v>
      </c>
    </row>
    <row r="35" spans="2:11" ht="9.75" customHeight="1">
      <c r="B35" s="2"/>
      <c r="C35" s="2"/>
      <c r="D35" s="2"/>
      <c r="G35" s="45"/>
      <c r="I35" s="13"/>
      <c r="K35" s="13"/>
    </row>
    <row r="36" spans="2:11" ht="12.75" customHeight="1">
      <c r="B36" s="49" t="s">
        <v>74</v>
      </c>
      <c r="C36" s="2"/>
      <c r="D36" s="2"/>
      <c r="G36" s="45"/>
      <c r="I36" s="13"/>
      <c r="K36" s="13"/>
    </row>
    <row r="37" spans="2:11" ht="9.75" customHeight="1" hidden="1">
      <c r="B37" s="2"/>
      <c r="C37" s="2"/>
      <c r="D37" s="2"/>
      <c r="G37" s="45"/>
      <c r="I37" s="13"/>
      <c r="K37" s="13"/>
    </row>
    <row r="38" spans="2:11" ht="15">
      <c r="B38" s="2"/>
      <c r="C38" s="51" t="s">
        <v>75</v>
      </c>
      <c r="D38" s="2"/>
      <c r="G38" s="45">
        <v>45</v>
      </c>
      <c r="I38" s="20">
        <v>45</v>
      </c>
      <c r="K38" s="20">
        <v>6</v>
      </c>
    </row>
    <row r="39" spans="2:11" ht="15" hidden="1">
      <c r="B39" s="2"/>
      <c r="C39" s="51" t="s">
        <v>76</v>
      </c>
      <c r="D39" s="2"/>
      <c r="G39" s="45"/>
      <c r="I39" s="20">
        <v>0</v>
      </c>
      <c r="K39" s="20">
        <v>0</v>
      </c>
    </row>
    <row r="40" spans="2:11" ht="15">
      <c r="B40" s="2"/>
      <c r="C40" s="51" t="s">
        <v>77</v>
      </c>
      <c r="D40" s="2"/>
      <c r="G40" s="45">
        <v>0</v>
      </c>
      <c r="I40" s="20">
        <v>0</v>
      </c>
      <c r="K40" s="20">
        <v>0</v>
      </c>
    </row>
    <row r="41" spans="2:11" ht="15">
      <c r="B41" s="2"/>
      <c r="C41" s="51" t="s">
        <v>78</v>
      </c>
      <c r="D41" s="2"/>
      <c r="G41" s="20">
        <v>-13472</v>
      </c>
      <c r="I41" s="20">
        <v>-3728</v>
      </c>
      <c r="K41" s="20">
        <v>-1565</v>
      </c>
    </row>
    <row r="42" spans="2:11" ht="15">
      <c r="B42" s="2"/>
      <c r="C42" s="51" t="s">
        <v>92</v>
      </c>
      <c r="D42" s="2"/>
      <c r="G42" s="45">
        <v>-803</v>
      </c>
      <c r="I42" s="20">
        <v>0</v>
      </c>
      <c r="K42" s="20"/>
    </row>
    <row r="43" spans="2:11" ht="15">
      <c r="B43" s="2"/>
      <c r="C43" s="51" t="s">
        <v>79</v>
      </c>
      <c r="D43" s="2"/>
      <c r="G43" s="45">
        <v>-65</v>
      </c>
      <c r="I43" s="20">
        <v>0</v>
      </c>
      <c r="K43" s="20">
        <v>0</v>
      </c>
    </row>
    <row r="44" spans="2:11" ht="15">
      <c r="B44" s="2"/>
      <c r="C44" s="51" t="s">
        <v>80</v>
      </c>
      <c r="D44" s="2"/>
      <c r="G44" s="45">
        <v>40</v>
      </c>
      <c r="I44" s="20">
        <v>25</v>
      </c>
      <c r="K44" s="20">
        <v>14</v>
      </c>
    </row>
    <row r="45" spans="2:11" ht="15">
      <c r="B45" s="2"/>
      <c r="C45" s="51"/>
      <c r="D45" s="2"/>
      <c r="G45" s="45"/>
      <c r="I45" s="20"/>
      <c r="K45" s="20">
        <v>0</v>
      </c>
    </row>
    <row r="46" spans="2:11" ht="17.25" customHeight="1">
      <c r="B46" s="2"/>
      <c r="C46" s="2"/>
      <c r="D46" s="2"/>
      <c r="G46" s="37">
        <f>SUM(G38:G45)</f>
        <v>-14255</v>
      </c>
      <c r="I46" s="37">
        <f>SUM(I38:I45)</f>
        <v>-3658</v>
      </c>
      <c r="K46" s="37">
        <f>SUM(K38:K45)</f>
        <v>-1545</v>
      </c>
    </row>
    <row r="47" spans="2:11" ht="9.75" customHeight="1" hidden="1">
      <c r="B47" s="2"/>
      <c r="C47" s="2"/>
      <c r="D47" s="2"/>
      <c r="G47" s="45"/>
      <c r="I47" s="13"/>
      <c r="K47" s="13"/>
    </row>
    <row r="48" spans="2:11" ht="17.25" customHeight="1">
      <c r="B48" s="49" t="s">
        <v>81</v>
      </c>
      <c r="C48" s="2"/>
      <c r="D48" s="2"/>
      <c r="G48" s="45"/>
      <c r="I48" s="13"/>
      <c r="K48" s="13"/>
    </row>
    <row r="49" spans="2:11" ht="15" hidden="1">
      <c r="B49" s="2"/>
      <c r="C49" s="51" t="s">
        <v>82</v>
      </c>
      <c r="D49" s="2"/>
      <c r="G49" s="45"/>
      <c r="I49" s="13">
        <v>0</v>
      </c>
      <c r="K49" s="13">
        <v>0</v>
      </c>
    </row>
    <row r="50" spans="2:11" ht="15" hidden="1">
      <c r="B50" s="2"/>
      <c r="C50" s="51" t="s">
        <v>83</v>
      </c>
      <c r="D50" s="2"/>
      <c r="G50" s="45"/>
      <c r="I50" s="13">
        <v>0</v>
      </c>
      <c r="K50" s="13">
        <v>0</v>
      </c>
    </row>
    <row r="51" spans="2:11" ht="15">
      <c r="B51" s="2"/>
      <c r="C51" s="51" t="s">
        <v>84</v>
      </c>
      <c r="D51" s="2"/>
      <c r="G51" s="45">
        <f>8167-576+4897-2137</f>
        <v>10351</v>
      </c>
      <c r="I51" s="13">
        <v>-38</v>
      </c>
      <c r="K51" s="13">
        <v>11430</v>
      </c>
    </row>
    <row r="52" spans="2:11" ht="15">
      <c r="B52" s="2"/>
      <c r="C52" s="51" t="s">
        <v>85</v>
      </c>
      <c r="D52" s="2"/>
      <c r="G52" s="45">
        <v>1097</v>
      </c>
      <c r="I52" s="13">
        <v>-1117</v>
      </c>
      <c r="K52" s="13"/>
    </row>
    <row r="53" spans="2:11" ht="15.75" thickBot="1">
      <c r="B53" s="2"/>
      <c r="C53" s="2"/>
      <c r="D53" s="2"/>
      <c r="G53" s="15">
        <f>+G52+G51</f>
        <v>11448</v>
      </c>
      <c r="I53" s="15">
        <f>+I52+I51</f>
        <v>-1155</v>
      </c>
      <c r="K53" s="15">
        <f>SUM(K49:K51)</f>
        <v>11430</v>
      </c>
    </row>
    <row r="54" spans="2:11" s="6" customFormat="1" ht="12" customHeight="1" thickTop="1">
      <c r="B54" s="2"/>
      <c r="C54" s="2"/>
      <c r="D54" s="2"/>
      <c r="G54" s="45"/>
      <c r="I54" s="13"/>
      <c r="K54" s="13"/>
    </row>
    <row r="55" spans="2:11" s="6" customFormat="1" ht="1.5" customHeight="1" hidden="1">
      <c r="B55" s="2"/>
      <c r="C55" s="2"/>
      <c r="D55" s="2"/>
      <c r="G55" s="45"/>
      <c r="I55" s="13"/>
      <c r="K55" s="13"/>
    </row>
    <row r="56" spans="2:11" ht="15">
      <c r="B56" s="2" t="s">
        <v>86</v>
      </c>
      <c r="C56" s="2"/>
      <c r="D56" s="2"/>
      <c r="G56" s="13">
        <f>+G34+G46+G53</f>
        <v>-6254</v>
      </c>
      <c r="I56" s="13">
        <f>+I34+I46+I53</f>
        <v>3604</v>
      </c>
      <c r="K56" s="13">
        <f>+K34+K46+K53</f>
        <v>-3371</v>
      </c>
    </row>
    <row r="57" spans="2:11" ht="6" customHeight="1">
      <c r="B57" s="2"/>
      <c r="C57" s="2"/>
      <c r="D57" s="2"/>
      <c r="G57" s="45"/>
      <c r="I57" s="13"/>
      <c r="K57" s="13"/>
    </row>
    <row r="58" spans="2:11" ht="15">
      <c r="B58" s="2" t="s">
        <v>87</v>
      </c>
      <c r="C58" s="2"/>
      <c r="D58" s="2"/>
      <c r="E58" s="2"/>
      <c r="G58" s="45">
        <v>-13498</v>
      </c>
      <c r="I58" s="13">
        <v>-20096</v>
      </c>
      <c r="K58" s="13">
        <v>-12837</v>
      </c>
    </row>
    <row r="59" spans="2:11" ht="18.75" customHeight="1" thickBot="1">
      <c r="B59" s="2" t="s">
        <v>88</v>
      </c>
      <c r="C59" s="2"/>
      <c r="D59" s="2"/>
      <c r="G59" s="15">
        <f>+G58+G56</f>
        <v>-19752</v>
      </c>
      <c r="I59" s="15">
        <f>+I58+I56</f>
        <v>-16492</v>
      </c>
      <c r="K59" s="15">
        <f>+K58+K56</f>
        <v>-16208</v>
      </c>
    </row>
    <row r="60" spans="2:11" ht="15.75" thickTop="1">
      <c r="B60" s="2"/>
      <c r="C60" s="2"/>
      <c r="D60" s="2"/>
      <c r="G60" s="45"/>
      <c r="I60" s="13"/>
      <c r="K60" s="13"/>
    </row>
    <row r="61" spans="2:11" ht="15">
      <c r="B61" s="2" t="s">
        <v>89</v>
      </c>
      <c r="C61" s="2"/>
      <c r="D61" s="2"/>
      <c r="G61" s="45"/>
      <c r="I61" s="13"/>
      <c r="K61" s="13"/>
    </row>
    <row r="62" spans="2:11" ht="15">
      <c r="B62" s="2" t="s">
        <v>90</v>
      </c>
      <c r="C62" s="2"/>
      <c r="D62" s="2"/>
      <c r="G62" s="45">
        <v>3916</v>
      </c>
      <c r="I62" s="13">
        <v>1623</v>
      </c>
      <c r="K62" s="13">
        <v>302</v>
      </c>
    </row>
    <row r="63" spans="2:11" ht="15">
      <c r="B63" s="2" t="s">
        <v>57</v>
      </c>
      <c r="C63" s="2"/>
      <c r="D63" s="2"/>
      <c r="G63" s="45">
        <v>-23668</v>
      </c>
      <c r="I63" s="13">
        <v>-18115</v>
      </c>
      <c r="K63" s="13">
        <v>-16510</v>
      </c>
    </row>
    <row r="64" spans="2:11" ht="19.5" customHeight="1" thickBot="1">
      <c r="B64" s="2"/>
      <c r="C64" s="2"/>
      <c r="D64" s="2"/>
      <c r="G64" s="15">
        <f>+G63+G62</f>
        <v>-19752</v>
      </c>
      <c r="I64" s="15">
        <f>+I63+I62</f>
        <v>-16492</v>
      </c>
      <c r="K64" s="15">
        <f>+K63+K62</f>
        <v>-16208</v>
      </c>
    </row>
    <row r="65" spans="2:4" ht="15.75" thickTop="1">
      <c r="B65" s="2"/>
      <c r="C65" s="2"/>
      <c r="D65" s="2"/>
    </row>
    <row r="66" spans="2:9" ht="12.75">
      <c r="B66" s="10" t="s">
        <v>91</v>
      </c>
      <c r="E66" s="29"/>
      <c r="F66" s="29"/>
      <c r="G66" s="29"/>
      <c r="H66" s="29"/>
      <c r="I66" s="29"/>
    </row>
    <row r="67" spans="2:9" ht="12.75">
      <c r="B67" s="10" t="s">
        <v>50</v>
      </c>
      <c r="E67" s="29"/>
      <c r="F67" s="29"/>
      <c r="G67" s="29"/>
      <c r="H67" s="29"/>
      <c r="I67" s="29"/>
    </row>
    <row r="68" spans="2:9" ht="15">
      <c r="B68" s="2"/>
      <c r="C68" s="2"/>
      <c r="D68" s="2"/>
      <c r="I68" s="72" t="s">
        <v>129</v>
      </c>
    </row>
    <row r="69" spans="2:4" ht="15">
      <c r="B69" s="2"/>
      <c r="C69" s="2"/>
      <c r="D69" s="2"/>
    </row>
    <row r="70" spans="2:4" ht="15">
      <c r="B70" s="2"/>
      <c r="C70" s="2"/>
      <c r="D70" s="2"/>
    </row>
    <row r="71" spans="2:4" ht="15">
      <c r="B71" s="2"/>
      <c r="C71" s="2"/>
      <c r="D71" s="2"/>
    </row>
    <row r="72" spans="2:4" ht="15">
      <c r="B72" s="2"/>
      <c r="C72" s="2"/>
      <c r="D72" s="2"/>
    </row>
  </sheetData>
  <mergeCells count="3">
    <mergeCell ref="B5:K5"/>
    <mergeCell ref="B7:K7"/>
    <mergeCell ref="B8:K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P71"/>
  <sheetViews>
    <sheetView showGridLines="0" tabSelected="1" workbookViewId="0" topLeftCell="D40">
      <selection activeCell="P54" sqref="P54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3" width="1.1484375" style="1" customWidth="1"/>
    <col min="14" max="14" width="9.8515625" style="1" bestFit="1" customWidth="1"/>
    <col min="15" max="15" width="1.1484375" style="1" customWidth="1"/>
    <col min="16" max="16" width="10.28125" style="1" bestFit="1" customWidth="1"/>
    <col min="17" max="16384" width="9.140625" style="1" customWidth="1"/>
  </cols>
  <sheetData>
    <row r="2" ht="12.75"/>
    <row r="3" ht="12.75"/>
    <row r="4" ht="12.75"/>
    <row r="5" spans="2:13" ht="15.75">
      <c r="B5" s="67" t="s">
        <v>44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53"/>
    </row>
    <row r="6" spans="2:13" ht="12.7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4"/>
    </row>
    <row r="7" spans="2:13" ht="15.75">
      <c r="B7" s="69" t="s">
        <v>23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39"/>
    </row>
    <row r="8" spans="2:13" ht="15.75">
      <c r="B8" s="69" t="s">
        <v>116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39"/>
    </row>
    <row r="9" spans="4:11" ht="12.75">
      <c r="D9" s="25"/>
      <c r="E9" s="25"/>
      <c r="F9" s="25"/>
      <c r="G9" s="25"/>
      <c r="H9" s="25"/>
      <c r="I9" s="25"/>
      <c r="J9" s="25"/>
      <c r="K9" s="25"/>
    </row>
    <row r="10" spans="4:13" ht="15" customHeight="1">
      <c r="D10" s="68" t="s">
        <v>108</v>
      </c>
      <c r="E10" s="68"/>
      <c r="F10" s="68"/>
      <c r="G10" s="68"/>
      <c r="H10" s="68"/>
      <c r="I10" s="68"/>
      <c r="J10" s="68"/>
      <c r="K10" s="68"/>
      <c r="L10" s="68"/>
      <c r="M10" s="24"/>
    </row>
    <row r="11" spans="4:16" ht="15">
      <c r="D11" s="17" t="s">
        <v>24</v>
      </c>
      <c r="E11" s="24"/>
      <c r="F11" s="26" t="s">
        <v>55</v>
      </c>
      <c r="G11" s="26"/>
      <c r="H11" s="26" t="s">
        <v>24</v>
      </c>
      <c r="I11" s="26"/>
      <c r="J11" s="17" t="s">
        <v>25</v>
      </c>
      <c r="K11" s="17"/>
      <c r="L11" s="11"/>
      <c r="M11" s="11"/>
      <c r="N11" s="11" t="s">
        <v>109</v>
      </c>
      <c r="O11" s="2"/>
      <c r="P11" s="17" t="s">
        <v>29</v>
      </c>
    </row>
    <row r="12" spans="4:16" ht="15">
      <c r="D12" s="17" t="s">
        <v>26</v>
      </c>
      <c r="E12" s="24"/>
      <c r="F12" s="17" t="s">
        <v>24</v>
      </c>
      <c r="G12" s="17"/>
      <c r="H12" s="26" t="s">
        <v>27</v>
      </c>
      <c r="I12" s="17"/>
      <c r="J12" s="17" t="s">
        <v>28</v>
      </c>
      <c r="K12" s="17"/>
      <c r="L12" s="17" t="s">
        <v>29</v>
      </c>
      <c r="M12" s="17"/>
      <c r="N12" s="11" t="s">
        <v>110</v>
      </c>
      <c r="O12" s="2"/>
      <c r="P12" s="11" t="s">
        <v>111</v>
      </c>
    </row>
    <row r="13" spans="2:16" ht="15">
      <c r="B13" s="2"/>
      <c r="D13" s="9" t="s">
        <v>18</v>
      </c>
      <c r="E13" s="3"/>
      <c r="F13" s="9" t="s">
        <v>18</v>
      </c>
      <c r="G13" s="9"/>
      <c r="H13" s="9" t="s">
        <v>18</v>
      </c>
      <c r="I13" s="9"/>
      <c r="J13" s="9" t="s">
        <v>18</v>
      </c>
      <c r="K13" s="9"/>
      <c r="L13" s="9" t="s">
        <v>18</v>
      </c>
      <c r="M13" s="9"/>
      <c r="N13" s="9" t="s">
        <v>18</v>
      </c>
      <c r="P13" s="9" t="s">
        <v>18</v>
      </c>
    </row>
    <row r="14" spans="2:13" ht="15">
      <c r="B14" s="2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5.75">
      <c r="B15" s="27" t="s">
        <v>122</v>
      </c>
    </row>
    <row r="16" ht="15.75">
      <c r="B16" s="27" t="s">
        <v>123</v>
      </c>
    </row>
    <row r="17" spans="2:16" ht="30">
      <c r="B17" s="28" t="s">
        <v>53</v>
      </c>
      <c r="D17" s="13">
        <v>60911</v>
      </c>
      <c r="E17" s="13"/>
      <c r="F17" s="13">
        <v>-1</v>
      </c>
      <c r="G17" s="13"/>
      <c r="H17" s="13">
        <v>919</v>
      </c>
      <c r="I17" s="13"/>
      <c r="J17" s="13">
        <v>37344</v>
      </c>
      <c r="K17" s="13"/>
      <c r="L17" s="13">
        <f>+J17+H17+F17+D17</f>
        <v>99173</v>
      </c>
      <c r="M17" s="13"/>
      <c r="N17" s="13">
        <v>5850</v>
      </c>
      <c r="O17" s="2"/>
      <c r="P17" s="45">
        <f>SUM(L17:O17)</f>
        <v>105023</v>
      </c>
    </row>
    <row r="18" spans="2:16" ht="15">
      <c r="B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/>
      <c r="O18" s="2"/>
      <c r="P18" s="2"/>
    </row>
    <row r="19" spans="2:16" ht="15">
      <c r="B19" s="2" t="s">
        <v>127</v>
      </c>
      <c r="D19" s="13">
        <v>0</v>
      </c>
      <c r="E19" s="13"/>
      <c r="F19" s="13">
        <v>0</v>
      </c>
      <c r="G19" s="13"/>
      <c r="H19" s="13">
        <v>0</v>
      </c>
      <c r="I19" s="13"/>
      <c r="J19" s="13">
        <v>0</v>
      </c>
      <c r="K19" s="13"/>
      <c r="L19" s="13">
        <v>0</v>
      </c>
      <c r="M19" s="13"/>
      <c r="N19" s="13">
        <v>584</v>
      </c>
      <c r="O19" s="2"/>
      <c r="P19" s="45">
        <f>SUM(L19:O19)</f>
        <v>584</v>
      </c>
    </row>
    <row r="20" spans="4:16" ht="15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2"/>
      <c r="P20" s="2"/>
    </row>
    <row r="21" spans="2:16" ht="15">
      <c r="B21" s="28" t="s">
        <v>40</v>
      </c>
      <c r="D21" s="13">
        <v>0</v>
      </c>
      <c r="E21" s="13"/>
      <c r="F21" s="13">
        <v>0</v>
      </c>
      <c r="G21" s="13"/>
      <c r="H21" s="13">
        <v>0</v>
      </c>
      <c r="I21" s="13"/>
      <c r="J21" s="20">
        <f>-2278+3180</f>
        <v>902</v>
      </c>
      <c r="K21" s="13"/>
      <c r="L21" s="13">
        <f>+D21+F21+H21+J21</f>
        <v>902</v>
      </c>
      <c r="M21" s="13"/>
      <c r="N21" s="20">
        <v>-56</v>
      </c>
      <c r="O21" s="2"/>
      <c r="P21" s="45">
        <f>SUM(L21:O21)</f>
        <v>846</v>
      </c>
    </row>
    <row r="22" spans="2:16" ht="15">
      <c r="B22" s="2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4"/>
      <c r="O22" s="2"/>
      <c r="P22" s="2"/>
    </row>
    <row r="23" spans="2:16" ht="15">
      <c r="B23" s="28" t="s">
        <v>54</v>
      </c>
      <c r="D23" s="13">
        <v>0</v>
      </c>
      <c r="E23" s="13"/>
      <c r="F23" s="13">
        <v>-805</v>
      </c>
      <c r="G23" s="13"/>
      <c r="H23" s="13">
        <v>0</v>
      </c>
      <c r="I23" s="13"/>
      <c r="J23" s="13">
        <v>0</v>
      </c>
      <c r="K23" s="13"/>
      <c r="L23" s="13">
        <f>+D23+F23+H23+J23</f>
        <v>-805</v>
      </c>
      <c r="M23" s="13"/>
      <c r="N23" s="54">
        <v>0</v>
      </c>
      <c r="O23" s="2"/>
      <c r="P23" s="45">
        <f>SUM(L23:O23)</f>
        <v>-805</v>
      </c>
    </row>
    <row r="24" spans="2:16" ht="15">
      <c r="B24" s="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"/>
      <c r="O24" s="2"/>
      <c r="P24" s="2"/>
    </row>
    <row r="25" spans="2:16" ht="30">
      <c r="B25" s="36" t="s">
        <v>124</v>
      </c>
      <c r="D25" s="37">
        <f>+D17+D21+D23</f>
        <v>60911</v>
      </c>
      <c r="E25" s="19"/>
      <c r="F25" s="37">
        <f>+F17+F21+F23</f>
        <v>-806</v>
      </c>
      <c r="G25" s="13"/>
      <c r="H25" s="37">
        <f>+H17+H21+H23</f>
        <v>919</v>
      </c>
      <c r="I25" s="13"/>
      <c r="J25" s="37">
        <f>+J17+J21+J23</f>
        <v>38246</v>
      </c>
      <c r="K25" s="13"/>
      <c r="L25" s="37">
        <f>+L17+L21+L23</f>
        <v>99270</v>
      </c>
      <c r="M25" s="19"/>
      <c r="N25" s="37">
        <f>+N17+N21+N23+N19</f>
        <v>6378</v>
      </c>
      <c r="O25" s="2"/>
      <c r="P25" s="37">
        <f>+P17+P21+P23+P19</f>
        <v>105648</v>
      </c>
    </row>
    <row r="26" spans="2:16" ht="15">
      <c r="B26" s="28"/>
      <c r="D26" s="34"/>
      <c r="E26" s="7"/>
      <c r="F26" s="7"/>
      <c r="H26" s="7"/>
      <c r="J26" s="34"/>
      <c r="L26" s="7"/>
      <c r="M26" s="7"/>
      <c r="N26" s="2"/>
      <c r="O26" s="2"/>
      <c r="P26" s="2"/>
    </row>
    <row r="27" spans="2:16" ht="15">
      <c r="B27" s="2"/>
      <c r="J27" s="32"/>
      <c r="L27" s="32"/>
      <c r="M27" s="32"/>
      <c r="N27" s="2"/>
      <c r="O27" s="2"/>
      <c r="P27" s="2"/>
    </row>
    <row r="28" spans="2:16" ht="15">
      <c r="B28" s="10" t="s">
        <v>30</v>
      </c>
      <c r="E28" s="29"/>
      <c r="F28" s="29"/>
      <c r="G28" s="29"/>
      <c r="N28" s="2"/>
      <c r="O28" s="2"/>
      <c r="P28" s="2"/>
    </row>
    <row r="29" spans="2:16" ht="15">
      <c r="B29" s="10" t="s">
        <v>50</v>
      </c>
      <c r="E29" s="29"/>
      <c r="F29" s="29"/>
      <c r="G29" s="29"/>
      <c r="N29" s="2"/>
      <c r="O29" s="2"/>
      <c r="P29" s="2"/>
    </row>
    <row r="30" spans="14:16" ht="15">
      <c r="N30" s="2"/>
      <c r="O30" s="2"/>
      <c r="P30" s="2"/>
    </row>
    <row r="31" spans="14:16" ht="15">
      <c r="N31" s="2"/>
      <c r="O31" s="2"/>
      <c r="P31" s="2"/>
    </row>
    <row r="32" spans="2:16" ht="15.75">
      <c r="B32" s="69" t="s">
        <v>23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39"/>
      <c r="N32" s="2"/>
      <c r="O32" s="2"/>
      <c r="P32" s="2"/>
    </row>
    <row r="33" spans="2:16" ht="15.75">
      <c r="B33" s="69" t="s">
        <v>120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39"/>
      <c r="N33" s="2"/>
      <c r="O33" s="2"/>
      <c r="P33" s="2"/>
    </row>
    <row r="34" spans="2:16" ht="15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"/>
      <c r="O34" s="2"/>
      <c r="P34" s="2"/>
    </row>
    <row r="35" spans="2:16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"/>
      <c r="O35" s="2"/>
      <c r="P35" s="2"/>
    </row>
    <row r="36" spans="4:16" ht="15">
      <c r="D36" s="68" t="s">
        <v>108</v>
      </c>
      <c r="E36" s="68"/>
      <c r="F36" s="68"/>
      <c r="G36" s="68"/>
      <c r="H36" s="68"/>
      <c r="I36" s="68"/>
      <c r="J36" s="68"/>
      <c r="K36" s="24"/>
      <c r="L36" s="24"/>
      <c r="N36" s="2"/>
      <c r="O36" s="2"/>
      <c r="P36" s="2"/>
    </row>
    <row r="37" spans="4:16" ht="15">
      <c r="D37" s="10"/>
      <c r="E37" s="10"/>
      <c r="F37" s="26"/>
      <c r="G37" s="26"/>
      <c r="H37" s="26"/>
      <c r="I37" s="26"/>
      <c r="J37" s="11"/>
      <c r="K37" s="11"/>
      <c r="L37" s="11"/>
      <c r="M37" s="11"/>
      <c r="N37" s="2"/>
      <c r="O37" s="2"/>
      <c r="P37" s="2"/>
    </row>
    <row r="38" spans="4:14" ht="15">
      <c r="D38" s="17" t="s">
        <v>24</v>
      </c>
      <c r="E38" s="24"/>
      <c r="F38" s="26" t="s">
        <v>24</v>
      </c>
      <c r="G38" s="26"/>
      <c r="H38" s="17" t="s">
        <v>25</v>
      </c>
      <c r="I38" s="17"/>
      <c r="J38" s="11"/>
      <c r="K38" s="11"/>
      <c r="L38" s="11" t="s">
        <v>109</v>
      </c>
      <c r="M38" s="2"/>
      <c r="N38" s="17" t="s">
        <v>29</v>
      </c>
    </row>
    <row r="39" spans="4:14" ht="15">
      <c r="D39" s="17" t="s">
        <v>26</v>
      </c>
      <c r="E39" s="24"/>
      <c r="F39" s="26" t="s">
        <v>27</v>
      </c>
      <c r="G39" s="17"/>
      <c r="H39" s="17" t="s">
        <v>28</v>
      </c>
      <c r="I39" s="17"/>
      <c r="J39" s="17" t="s">
        <v>29</v>
      </c>
      <c r="K39" s="17"/>
      <c r="L39" s="11" t="s">
        <v>110</v>
      </c>
      <c r="M39" s="2"/>
      <c r="N39" s="11" t="s">
        <v>111</v>
      </c>
    </row>
    <row r="40" spans="2:14" ht="15">
      <c r="B40" s="2"/>
      <c r="D40" s="9" t="s">
        <v>18</v>
      </c>
      <c r="E40" s="3"/>
      <c r="F40" s="9" t="s">
        <v>18</v>
      </c>
      <c r="G40" s="9"/>
      <c r="H40" s="9" t="s">
        <v>18</v>
      </c>
      <c r="I40" s="9"/>
      <c r="J40" s="9" t="s">
        <v>18</v>
      </c>
      <c r="K40" s="9"/>
      <c r="L40" s="9" t="s">
        <v>18</v>
      </c>
      <c r="N40" s="9" t="s">
        <v>18</v>
      </c>
    </row>
    <row r="41" spans="2:14" ht="15">
      <c r="B41" s="2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</row>
    <row r="42" spans="2:14" ht="15.75">
      <c r="B42" s="27" t="s">
        <v>122</v>
      </c>
      <c r="L42" s="2"/>
      <c r="M42" s="2"/>
      <c r="N42" s="2"/>
    </row>
    <row r="43" spans="2:14" ht="15.75">
      <c r="B43" s="27" t="s">
        <v>125</v>
      </c>
      <c r="L43" s="2"/>
      <c r="M43" s="2"/>
      <c r="N43" s="2"/>
    </row>
    <row r="44" spans="2:14" ht="15">
      <c r="B44" s="2"/>
      <c r="L44" s="2"/>
      <c r="M44" s="2"/>
      <c r="N44" s="2"/>
    </row>
    <row r="45" spans="2:14" ht="30">
      <c r="B45" s="28" t="s">
        <v>52</v>
      </c>
      <c r="D45" s="13">
        <v>60911</v>
      </c>
      <c r="E45" s="13"/>
      <c r="F45" s="13">
        <v>919</v>
      </c>
      <c r="G45" s="13"/>
      <c r="H45" s="13">
        <v>31208</v>
      </c>
      <c r="I45" s="13"/>
      <c r="J45" s="13">
        <f>SUM(D45:H45)</f>
        <v>93038</v>
      </c>
      <c r="K45" s="13"/>
      <c r="L45" s="13">
        <v>4650</v>
      </c>
      <c r="M45" s="13"/>
      <c r="N45" s="13">
        <f>SUM(J45:L45)</f>
        <v>97688</v>
      </c>
    </row>
    <row r="46" spans="2:14" ht="15">
      <c r="B46" s="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15">
      <c r="B47" s="28" t="s">
        <v>40</v>
      </c>
      <c r="D47" s="13"/>
      <c r="E47" s="13"/>
      <c r="F47" s="13"/>
      <c r="G47" s="13"/>
      <c r="H47" s="13">
        <f>1950+1033</f>
        <v>2983</v>
      </c>
      <c r="I47" s="13"/>
      <c r="J47" s="13">
        <f>SUM(D47:H47)</f>
        <v>2983</v>
      </c>
      <c r="K47" s="13"/>
      <c r="L47" s="13">
        <f>241+411</f>
        <v>652</v>
      </c>
      <c r="M47" s="13"/>
      <c r="N47" s="13">
        <f>SUM(J47:L47)</f>
        <v>3635</v>
      </c>
    </row>
    <row r="48" spans="2:14" ht="15">
      <c r="B48" s="2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ht="15">
      <c r="B49" s="2"/>
      <c r="D49" s="13"/>
      <c r="E49" s="13"/>
      <c r="F49" s="13"/>
      <c r="G49" s="13"/>
      <c r="H49" s="13"/>
      <c r="I49" s="13"/>
      <c r="J49" s="13"/>
      <c r="K49" s="13"/>
      <c r="L49" s="2"/>
      <c r="M49" s="2"/>
      <c r="N49" s="2"/>
    </row>
    <row r="50" spans="2:14" ht="30">
      <c r="B50" s="36" t="s">
        <v>126</v>
      </c>
      <c r="D50" s="37">
        <f>SUM(D45:D48)</f>
        <v>60911</v>
      </c>
      <c r="E50" s="19"/>
      <c r="F50" s="37">
        <f>SUM(F45:F48)</f>
        <v>919</v>
      </c>
      <c r="G50" s="13"/>
      <c r="H50" s="37">
        <f>SUM(H45:H48)</f>
        <v>34191</v>
      </c>
      <c r="I50" s="13"/>
      <c r="J50" s="37">
        <f>SUM(J45:J48)</f>
        <v>96021</v>
      </c>
      <c r="K50" s="19"/>
      <c r="L50" s="37">
        <f>SUM(L45:L48)</f>
        <v>5302</v>
      </c>
      <c r="M50" s="2"/>
      <c r="N50" s="37">
        <f>SUM(N45:N48)</f>
        <v>101323</v>
      </c>
    </row>
    <row r="51" spans="2:16" ht="15">
      <c r="B51" s="28"/>
      <c r="D51" s="7"/>
      <c r="E51" s="7"/>
      <c r="F51" s="7"/>
      <c r="H51" s="7"/>
      <c r="J51" s="7"/>
      <c r="L51" s="7"/>
      <c r="M51" s="7"/>
      <c r="N51" s="2"/>
      <c r="O51" s="2"/>
      <c r="P51" s="2"/>
    </row>
    <row r="52" spans="2:16" ht="15">
      <c r="B52" s="2"/>
      <c r="N52" s="2"/>
      <c r="O52" s="2"/>
      <c r="P52" s="2"/>
    </row>
    <row r="53" spans="2:16" ht="15">
      <c r="B53" s="10" t="s">
        <v>30</v>
      </c>
      <c r="E53" s="29"/>
      <c r="F53" s="29"/>
      <c r="G53" s="29"/>
      <c r="N53" s="2"/>
      <c r="O53" s="2"/>
      <c r="P53" s="2"/>
    </row>
    <row r="54" spans="2:16" ht="15">
      <c r="B54" s="10" t="s">
        <v>42</v>
      </c>
      <c r="E54" s="29"/>
      <c r="F54" s="29"/>
      <c r="G54" s="29"/>
      <c r="N54" s="2"/>
      <c r="O54" s="2"/>
      <c r="P54" s="72" t="s">
        <v>131</v>
      </c>
    </row>
    <row r="55" spans="14:16" ht="15">
      <c r="N55" s="2"/>
      <c r="O55" s="2"/>
      <c r="P55" s="2"/>
    </row>
    <row r="56" spans="14:16" ht="15">
      <c r="N56" s="2"/>
      <c r="O56" s="2"/>
      <c r="P56" s="2"/>
    </row>
    <row r="57" spans="14:16" ht="15">
      <c r="N57" s="2"/>
      <c r="O57" s="2"/>
      <c r="P57" s="2"/>
    </row>
    <row r="58" spans="14:16" ht="15">
      <c r="N58" s="2"/>
      <c r="O58" s="2"/>
      <c r="P58" s="2"/>
    </row>
    <row r="59" spans="14:16" ht="15">
      <c r="N59" s="2"/>
      <c r="O59" s="2"/>
      <c r="P59" s="2"/>
    </row>
    <row r="60" spans="14:16" ht="15">
      <c r="N60" s="2"/>
      <c r="O60" s="2"/>
      <c r="P60" s="2"/>
    </row>
    <row r="61" spans="14:16" ht="15">
      <c r="N61" s="2"/>
      <c r="O61" s="2"/>
      <c r="P61" s="2"/>
    </row>
    <row r="62" spans="14:16" ht="15">
      <c r="N62" s="2"/>
      <c r="O62" s="2"/>
      <c r="P62" s="2"/>
    </row>
    <row r="63" spans="14:16" ht="15">
      <c r="N63" s="2"/>
      <c r="O63" s="2"/>
      <c r="P63" s="2"/>
    </row>
    <row r="64" spans="14:16" ht="15">
      <c r="N64" s="2"/>
      <c r="O64" s="2"/>
      <c r="P64" s="2"/>
    </row>
    <row r="65" spans="14:16" ht="15">
      <c r="N65" s="2"/>
      <c r="O65" s="2"/>
      <c r="P65" s="2"/>
    </row>
    <row r="66" spans="14:16" ht="15">
      <c r="N66" s="2"/>
      <c r="O66" s="2"/>
      <c r="P66" s="2"/>
    </row>
    <row r="67" spans="14:16" ht="15">
      <c r="N67" s="2"/>
      <c r="O67" s="2"/>
      <c r="P67" s="2"/>
    </row>
    <row r="68" spans="14:16" ht="15">
      <c r="N68" s="2"/>
      <c r="O68" s="2"/>
      <c r="P68" s="2"/>
    </row>
    <row r="69" spans="14:16" ht="15">
      <c r="N69" s="2"/>
      <c r="O69" s="2"/>
      <c r="P69" s="2"/>
    </row>
    <row r="70" spans="14:16" ht="15">
      <c r="N70" s="2"/>
      <c r="O70" s="2"/>
      <c r="P70" s="2"/>
    </row>
    <row r="71" spans="14:16" ht="15">
      <c r="N71" s="2"/>
      <c r="O71" s="2"/>
      <c r="P71" s="2"/>
    </row>
  </sheetData>
  <mergeCells count="8">
    <mergeCell ref="B32:L32"/>
    <mergeCell ref="B33:L33"/>
    <mergeCell ref="B8:L8"/>
    <mergeCell ref="D36:J36"/>
    <mergeCell ref="B5:L5"/>
    <mergeCell ref="B6:L6"/>
    <mergeCell ref="B7:L7"/>
    <mergeCell ref="D10:L10"/>
  </mergeCells>
  <printOptions/>
  <pageMargins left="0.5" right="0.25" top="0.75" bottom="0.5" header="0.25" footer="0.25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PINWEE GROUP BHD</dc:title>
  <dc:subject>JUNE 2006</dc:subject>
  <dc:creator>ENET CORPORATE SERVICES SDN BHD</dc:creator>
  <cp:keywords/>
  <dc:description/>
  <cp:lastModifiedBy>enet</cp:lastModifiedBy>
  <cp:lastPrinted>2006-08-30T09:54:49Z</cp:lastPrinted>
  <dcterms:created xsi:type="dcterms:W3CDTF">2002-10-19T02:25:46Z</dcterms:created>
  <dcterms:modified xsi:type="dcterms:W3CDTF">2006-08-30T09:55:51Z</dcterms:modified>
  <cp:category/>
  <cp:version/>
  <cp:contentType/>
  <cp:contentStatus/>
</cp:coreProperties>
</file>