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902" firstSheet="1" activeTab="1"/>
  </bookViews>
  <sheets>
    <sheet name="0000000" sheetId="1" state="veryHidden" r:id="rId1"/>
    <sheet name="bs" sheetId="2" r:id="rId2"/>
    <sheet name="pl" sheetId="3" r:id="rId3"/>
    <sheet name="cf" sheetId="4" r:id="rId4"/>
    <sheet name="cie" sheetId="5" r:id="rId5"/>
  </sheets>
  <definedNames>
    <definedName name="_xlnm.Print_Area" localSheetId="1">'bs'!$A$2:$J$48</definedName>
    <definedName name="_xlnm.Print_Area" localSheetId="3">'cf'!$A$2:$I$58</definedName>
    <definedName name="_xlnm.Print_Area" localSheetId="4">'cie'!$B$1:$L$29</definedName>
  </definedNames>
  <calcPr fullCalcOnLoad="1"/>
</workbook>
</file>

<file path=xl/sharedStrings.xml><?xml version="1.0" encoding="utf-8"?>
<sst xmlns="http://schemas.openxmlformats.org/spreadsheetml/2006/main" count="133" uniqueCount="106">
  <si>
    <t>Current</t>
  </si>
  <si>
    <t>Cumulative</t>
  </si>
  <si>
    <t>Comparative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</si>
  <si>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</si>
  <si>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</si>
  <si>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</si>
  <si>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</si>
  <si>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</si>
  <si>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</si>
  <si>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</si>
  <si>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</si>
  <si>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</si>
  <si>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</si>
  <si>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 xml:space="preserve">Current Assets </t>
  </si>
  <si>
    <t>Inventories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</si>
  <si>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</si>
  <si>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</si>
  <si>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</si>
  <si>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</si>
  <si>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</si>
  <si>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</si>
  <si>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</si>
  <si>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</si>
  <si>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</si>
  <si>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</si>
  <si>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</si>
  <si>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Net tangible assets per share (RM)</t>
  </si>
  <si>
    <t>Qtr Ended</t>
  </si>
  <si>
    <t>(RM'000)</t>
  </si>
  <si>
    <t xml:space="preserve">Year ended </t>
  </si>
  <si>
    <t>PIN-WEE GROUP BHD.</t>
  </si>
  <si>
    <t xml:space="preserve">Quarter ended </t>
  </si>
  <si>
    <t>To-date</t>
  </si>
  <si>
    <t>Tax recoverable</t>
  </si>
  <si>
    <t>31 Dec. 2002</t>
  </si>
  <si>
    <t>Deferred Taxation</t>
  </si>
  <si>
    <t>Condensed Consolidated Statements of Changes in Equity</t>
  </si>
  <si>
    <t>Reserve</t>
  </si>
  <si>
    <t>Share</t>
  </si>
  <si>
    <t>attributable to</t>
  </si>
  <si>
    <t xml:space="preserve">Retained </t>
  </si>
  <si>
    <t>Capital</t>
  </si>
  <si>
    <t>premium</t>
  </si>
  <si>
    <t>Profit</t>
  </si>
  <si>
    <t>Total</t>
  </si>
  <si>
    <t xml:space="preserve">The Condensed Consolidated Statement of changes in Equity should be read in conjunction with the </t>
  </si>
  <si>
    <t>PIN-WEE GROUP BHD</t>
  </si>
  <si>
    <t>Condensed Consolidated Income Statements</t>
  </si>
  <si>
    <t>EPS - Basic (sen)</t>
  </si>
  <si>
    <t xml:space="preserve">        - Diluted (sen)</t>
  </si>
  <si>
    <t xml:space="preserve">The Condensed Consolidated Income Statement should be read in conjunction with the </t>
  </si>
  <si>
    <t>Condensed Consolidated Balance Sheet</t>
  </si>
  <si>
    <t>Property, Plant and Equipment</t>
  </si>
  <si>
    <t>Intangible Assets</t>
  </si>
  <si>
    <t xml:space="preserve">The Condensed Consolidated Balance Sheets should be read in conjunction with the </t>
  </si>
  <si>
    <t>Annual Financial Report for the Year Ended 31 December 2002</t>
  </si>
  <si>
    <t>Other Debtors</t>
  </si>
  <si>
    <t>Trade Debtors</t>
  </si>
  <si>
    <t>Balance as at 1 January 2003</t>
  </si>
  <si>
    <t>Dividends</t>
  </si>
  <si>
    <t>For The Period Ended 31 December 2003</t>
  </si>
  <si>
    <t>12 months</t>
  </si>
  <si>
    <t>31 Dec. 2003</t>
  </si>
  <si>
    <t xml:space="preserve">12 months quarter </t>
  </si>
  <si>
    <t>ended 31 December 2003</t>
  </si>
  <si>
    <t>As At 31 December 2003</t>
  </si>
  <si>
    <t>Pre-acquisition loss</t>
  </si>
  <si>
    <t>Balance as at 31 December  2003</t>
  </si>
  <si>
    <t>Condensed Consolidated Cash Flow Statements</t>
  </si>
  <si>
    <t>ended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</si>
  <si>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</si>
  <si>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</si>
  <si>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</si>
  <si>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</si>
  <si>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</si>
  <si>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</si>
  <si>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</si>
  <si>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</si>
  <si>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</si>
  <si>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</si>
  <si>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</si>
  <si>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</si>
  <si>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</si>
  <si>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</si>
  <si>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Purchase of Property, plant and equipment</t>
  </si>
  <si>
    <t>- Rental received</t>
  </si>
  <si>
    <t>- Interest received</t>
  </si>
  <si>
    <t>Financing Activities</t>
  </si>
  <si>
    <t>- Dividends paid</t>
  </si>
  <si>
    <t>- Bank borrowings</t>
  </si>
  <si>
    <t>Net Change in Cash &amp; Cash Equivalents</t>
  </si>
  <si>
    <t>Cash &amp; Cash Equivalent as at 1 January 2003</t>
  </si>
  <si>
    <t>Cash &amp; Cash Equivalents as at 31 December 2003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</si>
  <si>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</si>
  <si>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</si>
  <si>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</si>
  <si>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</si>
  <si>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- Acquisition of subsidiary company, net of cash acquired</t>
  </si>
  <si>
    <t>PWG - 1</t>
  </si>
  <si>
    <t>PWG -2</t>
  </si>
  <si>
    <t>PWG - 3</t>
  </si>
  <si>
    <t>PWG -4</t>
  </si>
  <si>
    <t>As previously reported</t>
  </si>
  <si>
    <t>Prior years adjustments</t>
  </si>
  <si>
    <t>As restated</t>
  </si>
  <si>
    <t>Profit for the year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</si>
</sst>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General_)"/>
    <numFmt numFmtId="170" formatCode="_-&quot;$&quot;* #,##0_-;\-&quot;$&quot;* #,##0_-;_-&quot;$&quot;* &quot;-&quot;_-;_-@_-"/>
    <numFmt numFmtId="171" formatCode="0.00_)"/>
    <numFmt numFmtId="172" formatCode="#,##0.0000;[Red]\-#,##0.0000"/>
    <numFmt numFmtId="173" formatCode="###0_);[Red]\(###0\)"/>
    <numFmt numFmtId="174" formatCode="###0.0_);[Red]\(###0.0\)"/>
    <numFmt numFmtId="175" formatCode="###0.00_);[Red]\(###0.00\)"/>
    <numFmt numFmtId="176" formatCode="###0.000_);[Red]\(###0.000\)"/>
    <numFmt numFmtId="177" formatCode="###0.0000_);[Red]\(###0.0000\)"/>
    <numFmt numFmtId="178" formatCode="#,##0.00000;[Red]\-#,##0.00000"/>
  </numFmts>
  <fonts count="2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12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sz val="12"/>
      <name val="????"/>
      <family val="0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  <fill>
      <patternFill patternType="gray0625">
        <bgColor indexed="27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172" fontId="20" fillId="0" borderId="0" applyFill="0" applyBorder="0" applyAlignment="0">
      <protection/>
    </xf>
    <xf numFmtId="169" fontId="17" fillId="0" borderId="0" applyFill="0" applyBorder="0" applyAlignment="0">
      <protection/>
    </xf>
    <xf numFmtId="168" fontId="17" fillId="0" borderId="0" applyFill="0" applyBorder="0" applyAlignment="0">
      <protection/>
    </xf>
    <xf numFmtId="173" fontId="20" fillId="0" borderId="0" applyFill="0" applyBorder="0" applyAlignment="0">
      <protection/>
    </xf>
    <xf numFmtId="174" fontId="20" fillId="0" borderId="0" applyFill="0" applyBorder="0" applyAlignment="0">
      <protection/>
    </xf>
    <xf numFmtId="172" fontId="20" fillId="0" borderId="0" applyFill="0" applyBorder="0" applyAlignment="0">
      <protection/>
    </xf>
    <xf numFmtId="175" fontId="20" fillId="0" borderId="0" applyFill="0" applyBorder="0" applyAlignment="0">
      <protection/>
    </xf>
    <xf numFmtId="169" fontId="1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14" fontId="23" fillId="0" borderId="0" applyFill="0" applyBorder="0" applyAlignment="0">
      <protection/>
    </xf>
    <xf numFmtId="38" fontId="21" fillId="0" borderId="1">
      <alignment vertical="center"/>
      <protection/>
    </xf>
    <xf numFmtId="172" fontId="20" fillId="0" borderId="0" applyFill="0" applyBorder="0" applyAlignment="0">
      <protection/>
    </xf>
    <xf numFmtId="169" fontId="17" fillId="0" borderId="0" applyFill="0" applyBorder="0" applyAlignment="0">
      <protection/>
    </xf>
    <xf numFmtId="172" fontId="20" fillId="0" borderId="0" applyFill="0" applyBorder="0" applyAlignment="0">
      <protection/>
    </xf>
    <xf numFmtId="175" fontId="20" fillId="0" borderId="0" applyFill="0" applyBorder="0" applyAlignment="0">
      <protection/>
    </xf>
    <xf numFmtId="169" fontId="17" fillId="0" borderId="0" applyFill="0" applyBorder="0" applyAlignment="0">
      <protection/>
    </xf>
    <xf numFmtId="0" fontId="24" fillId="0" borderId="0" applyNumberFormat="0" applyFill="0" applyBorder="0" applyAlignment="0" applyProtection="0"/>
    <xf numFmtId="38" fontId="22" fillId="2" borderId="0" applyNumberFormat="0" applyBorder="0" applyAlignment="0" applyProtection="0"/>
    <xf numFmtId="0" fontId="25" fillId="0" borderId="2" applyNumberFormat="0" applyAlignment="0" applyProtection="0"/>
    <xf numFmtId="0" fontId="25" fillId="0" borderId="3">
      <alignment horizontal="left" vertical="center"/>
      <protection/>
    </xf>
    <xf numFmtId="0" fontId="26" fillId="0" borderId="0" applyNumberFormat="0" applyFill="0" applyBorder="0" applyAlignment="0" applyProtection="0"/>
    <xf numFmtId="10" fontId="22" fillId="3" borderId="4" applyNumberFormat="0" applyBorder="0" applyAlignment="0" applyProtection="0"/>
    <xf numFmtId="172" fontId="20" fillId="0" borderId="0" applyFill="0" applyBorder="0" applyAlignment="0">
      <protection/>
    </xf>
    <xf numFmtId="169" fontId="17" fillId="0" borderId="0" applyFill="0" applyBorder="0" applyAlignment="0">
      <protection/>
    </xf>
    <xf numFmtId="172" fontId="20" fillId="0" borderId="0" applyFill="0" applyBorder="0" applyAlignment="0">
      <protection/>
    </xf>
    <xf numFmtId="175" fontId="20" fillId="0" borderId="0" applyFill="0" applyBorder="0" applyAlignment="0">
      <protection/>
    </xf>
    <xf numFmtId="169" fontId="17" fillId="0" borderId="0" applyFill="0" applyBorder="0" applyAlignment="0">
      <protection/>
    </xf>
    <xf numFmtId="171" fontId="27" fillId="0" borderId="0">
      <alignment/>
      <protection/>
    </xf>
    <xf numFmtId="9" fontId="0" fillId="0" borderId="0" applyFont="0" applyFill="0" applyBorder="0" applyAlignment="0" applyProtection="0"/>
    <xf numFmtId="17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20" fillId="0" borderId="0" applyFill="0" applyBorder="0" applyAlignment="0">
      <protection/>
    </xf>
    <xf numFmtId="169" fontId="17" fillId="0" borderId="0" applyFill="0" applyBorder="0" applyAlignment="0">
      <protection/>
    </xf>
    <xf numFmtId="172" fontId="20" fillId="0" borderId="0" applyFill="0" applyBorder="0" applyAlignment="0">
      <protection/>
    </xf>
    <xf numFmtId="175" fontId="20" fillId="0" borderId="0" applyFill="0" applyBorder="0" applyAlignment="0">
      <protection/>
    </xf>
    <xf numFmtId="169" fontId="17" fillId="0" borderId="0" applyFill="0" applyBorder="0" applyAlignment="0">
      <protection/>
    </xf>
    <xf numFmtId="49" fontId="23" fillId="0" borderId="0" applyFill="0" applyBorder="0" applyAlignment="0">
      <protection/>
    </xf>
    <xf numFmtId="176" fontId="20" fillId="0" borderId="0" applyFill="0" applyBorder="0" applyAlignment="0">
      <protection/>
    </xf>
    <xf numFmtId="177" fontId="20" fillId="0" borderId="0" applyFill="0" applyBorder="0" applyAlignment="0"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1" fillId="5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2" fillId="0" borderId="0" xfId="27" applyNumberFormat="1" applyFont="1" applyAlignment="1">
      <alignment/>
    </xf>
    <xf numFmtId="167" fontId="2" fillId="0" borderId="5" xfId="27" applyNumberFormat="1" applyFont="1" applyBorder="1" applyAlignment="1">
      <alignment/>
    </xf>
    <xf numFmtId="167" fontId="2" fillId="0" borderId="6" xfId="27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167" fontId="7" fillId="0" borderId="0" xfId="27" applyNumberFormat="1" applyFont="1" applyFill="1" applyBorder="1" applyAlignment="1">
      <alignment/>
    </xf>
    <xf numFmtId="167" fontId="2" fillId="0" borderId="0" xfId="27" applyNumberFormat="1" applyFont="1" applyBorder="1" applyAlignment="1">
      <alignment/>
    </xf>
    <xf numFmtId="167" fontId="2" fillId="0" borderId="0" xfId="27" applyNumberFormat="1" applyFont="1" applyFill="1" applyAlignment="1">
      <alignment/>
    </xf>
    <xf numFmtId="167" fontId="2" fillId="0" borderId="3" xfId="27" applyNumberFormat="1" applyFont="1" applyFill="1" applyBorder="1" applyAlignment="1">
      <alignment/>
    </xf>
    <xf numFmtId="167" fontId="2" fillId="0" borderId="6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wrapText="1"/>
    </xf>
    <xf numFmtId="167" fontId="1" fillId="0" borderId="0" xfId="27" applyNumberFormat="1" applyFont="1" applyAlignment="1">
      <alignment/>
    </xf>
    <xf numFmtId="167" fontId="1" fillId="0" borderId="3" xfId="27" applyNumberFormat="1" applyFont="1" applyBorder="1" applyAlignment="1">
      <alignment/>
    </xf>
    <xf numFmtId="167" fontId="1" fillId="0" borderId="0" xfId="27" applyNumberFormat="1" applyFont="1" applyBorder="1" applyAlignment="1">
      <alignment/>
    </xf>
    <xf numFmtId="43" fontId="1" fillId="0" borderId="0" xfId="27" applyFont="1" applyAlignment="1">
      <alignment/>
    </xf>
    <xf numFmtId="43" fontId="2" fillId="0" borderId="7" xfId="27" applyNumberFormat="1" applyFont="1" applyFill="1" applyBorder="1" applyAlignment="1">
      <alignment/>
    </xf>
    <xf numFmtId="166" fontId="2" fillId="0" borderId="0" xfId="27" applyNumberFormat="1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167" fontId="1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2" fillId="0" borderId="8" xfId="0" applyFont="1" applyBorder="1" applyAlignment="1">
      <alignment/>
    </xf>
    <xf numFmtId="167" fontId="2" fillId="0" borderId="5" xfId="27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7" fontId="2" fillId="0" borderId="3" xfId="27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5" xfId="27" applyNumberFormat="1" applyFont="1" applyBorder="1" applyAlignment="1">
      <alignment/>
    </xf>
  </cellXfs>
  <cellStyles count="50">
    <cellStyle name="Normal" xfId="0"/>
    <cellStyle name="???[0]_1" xfId="15"/>
    <cellStyle name="???_1" xfId="16"/>
    <cellStyle name="??[0]_7300W" xfId="17"/>
    <cellStyle name="??_??" xfId="18"/>
    <cellStyle name="Calc Currency (0)" xfId="19"/>
    <cellStyle name="Calc Currency (2)" xfId="20"/>
    <cellStyle name="Calc Percent (0)" xfId="21"/>
    <cellStyle name="Calc Percent (1)" xfId="22"/>
    <cellStyle name="Calc Percent (2)" xfId="23"/>
    <cellStyle name="Calc Units (0)" xfId="24"/>
    <cellStyle name="Calc Units (1)" xfId="25"/>
    <cellStyle name="Calc Units (2)" xfId="26"/>
    <cellStyle name="Comma" xfId="27"/>
    <cellStyle name="Comma [0]" xfId="28"/>
    <cellStyle name="Comma [00]" xfId="29"/>
    <cellStyle name="Currency" xfId="30"/>
    <cellStyle name="Currency [0]" xfId="31"/>
    <cellStyle name="Currency [00]" xfId="32"/>
    <cellStyle name="Date Short" xfId="33"/>
    <cellStyle name="DELTA" xfId="34"/>
    <cellStyle name="Enter Currency (0)" xfId="35"/>
    <cellStyle name="Enter Currency (2)" xfId="36"/>
    <cellStyle name="Enter Units (0)" xfId="37"/>
    <cellStyle name="Enter Units (1)" xfId="38"/>
    <cellStyle name="Enter Units (2)" xfId="39"/>
    <cellStyle name="Followed Hyperlink" xfId="40"/>
    <cellStyle name="Grey" xfId="41"/>
    <cellStyle name="Header1" xfId="42"/>
    <cellStyle name="Header2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Percent" xfId="52"/>
    <cellStyle name="Percent [0]" xfId="53"/>
    <cellStyle name="Percent [00]" xfId="54"/>
    <cellStyle name="Percent [2]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workbookViewId="0" topLeftCell="A14">
      <selection activeCell="H42" sqref="H42"/>
    </sheetView>
  </sheetViews>
  <sheetFormatPr defaultColWidth="9.140625" defaultRowHeight="12.75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7.28125" style="1" customWidth="1"/>
    <col min="8" max="8" width="10.57421875" style="1" customWidth="1"/>
    <col min="9" max="9" width="5.421875" style="1" customWidth="1"/>
    <col min="10" max="10" width="13.140625" style="1" customWidth="1"/>
    <col min="11" max="16384" width="9.140625" style="1" customWidth="1"/>
  </cols>
  <sheetData>
    <row r="1" spans="1:10" ht="1.5" customHeight="1" hidden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6.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4.25">
      <c r="A4" s="58" t="s">
        <v>51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4.25">
      <c r="A5" s="58" t="s">
        <v>65</v>
      </c>
      <c r="B5" s="58"/>
      <c r="C5" s="58"/>
      <c r="D5" s="58"/>
      <c r="E5" s="58"/>
      <c r="F5" s="58"/>
      <c r="G5" s="58"/>
      <c r="H5" s="58"/>
      <c r="I5" s="58"/>
      <c r="J5" s="58"/>
    </row>
    <row r="7" spans="7:11" ht="15">
      <c r="G7" s="2"/>
      <c r="H7" s="22" t="s">
        <v>31</v>
      </c>
      <c r="I7" s="16"/>
      <c r="J7" s="22" t="s">
        <v>29</v>
      </c>
      <c r="K7" s="15"/>
    </row>
    <row r="8" spans="7:11" ht="15">
      <c r="G8" s="2"/>
      <c r="H8" s="22" t="s">
        <v>62</v>
      </c>
      <c r="I8" s="16"/>
      <c r="J8" s="22" t="s">
        <v>34</v>
      </c>
      <c r="K8" s="15"/>
    </row>
    <row r="9" spans="7:10" ht="15">
      <c r="G9" s="2"/>
      <c r="H9" s="14" t="s">
        <v>28</v>
      </c>
      <c r="I9" s="2"/>
      <c r="J9" s="14" t="s">
        <v>28</v>
      </c>
    </row>
    <row r="10" spans="7:10" ht="15">
      <c r="G10" s="2"/>
      <c r="H10" s="2"/>
      <c r="I10" s="2"/>
      <c r="J10" s="2"/>
    </row>
    <row r="11" spans="2:10" ht="15">
      <c r="B11" s="16" t="s">
        <v>52</v>
      </c>
      <c r="C11" s="15"/>
      <c r="D11" s="15"/>
      <c r="E11" s="15"/>
      <c r="G11" s="2"/>
      <c r="H11" s="18">
        <v>79647</v>
      </c>
      <c r="I11" s="18"/>
      <c r="J11" s="18">
        <v>66390</v>
      </c>
    </row>
    <row r="12" spans="2:10" ht="15">
      <c r="B12" s="2"/>
      <c r="G12" s="2"/>
      <c r="H12" s="18"/>
      <c r="I12" s="18"/>
      <c r="J12" s="18"/>
    </row>
    <row r="13" spans="2:10" ht="15">
      <c r="B13" s="16" t="s">
        <v>53</v>
      </c>
      <c r="G13" s="2"/>
      <c r="H13" s="18">
        <v>503</v>
      </c>
      <c r="I13" s="18"/>
      <c r="J13" s="18">
        <v>541</v>
      </c>
    </row>
    <row r="14" spans="2:10" ht="15">
      <c r="B14" s="2"/>
      <c r="G14" s="2"/>
      <c r="H14" s="18"/>
      <c r="I14" s="18"/>
      <c r="J14" s="18"/>
    </row>
    <row r="15" spans="2:10" ht="15">
      <c r="B15" s="16" t="s">
        <v>13</v>
      </c>
      <c r="C15" s="15"/>
      <c r="D15" s="15"/>
      <c r="G15" s="2"/>
      <c r="H15" s="18"/>
      <c r="I15" s="18"/>
      <c r="J15" s="18"/>
    </row>
    <row r="16" spans="2:10" ht="15">
      <c r="B16" s="2"/>
      <c r="C16" s="2" t="s">
        <v>14</v>
      </c>
      <c r="G16" s="2"/>
      <c r="H16" s="18">
        <v>33309</v>
      </c>
      <c r="I16" s="18"/>
      <c r="J16" s="18">
        <v>25761</v>
      </c>
    </row>
    <row r="17" spans="2:10" ht="15">
      <c r="B17" s="2"/>
      <c r="C17" s="2" t="s">
        <v>57</v>
      </c>
      <c r="G17" s="2"/>
      <c r="H17" s="18">
        <v>45158</v>
      </c>
      <c r="I17" s="18"/>
      <c r="J17" s="18">
        <f>43255</f>
        <v>43255</v>
      </c>
    </row>
    <row r="18" spans="2:10" ht="15">
      <c r="B18" s="2"/>
      <c r="C18" s="2" t="s">
        <v>56</v>
      </c>
      <c r="G18" s="2"/>
      <c r="H18" s="18">
        <f>3839+31</f>
        <v>3870</v>
      </c>
      <c r="I18" s="18"/>
      <c r="J18" s="18">
        <f>1659</f>
        <v>1659</v>
      </c>
    </row>
    <row r="19" spans="2:10" ht="15">
      <c r="B19" s="2"/>
      <c r="C19" s="2" t="s">
        <v>33</v>
      </c>
      <c r="G19" s="2"/>
      <c r="H19" s="18">
        <v>655</v>
      </c>
      <c r="I19" s="18"/>
      <c r="J19" s="18">
        <f>600</f>
        <v>600</v>
      </c>
    </row>
    <row r="20" spans="2:10" ht="15">
      <c r="B20" s="2"/>
      <c r="C20" s="2" t="s">
        <v>15</v>
      </c>
      <c r="G20" s="2"/>
      <c r="H20" s="25">
        <v>641</v>
      </c>
      <c r="I20" s="18"/>
      <c r="J20" s="25">
        <v>1233</v>
      </c>
    </row>
    <row r="21" spans="2:10" ht="14.25" customHeight="1">
      <c r="B21" s="2"/>
      <c r="C21" s="2"/>
      <c r="G21" s="2"/>
      <c r="H21" s="27">
        <f>SUM(H16:H20)</f>
        <v>83633</v>
      </c>
      <c r="I21" s="26"/>
      <c r="J21" s="27">
        <f>SUM(J16:J20)</f>
        <v>72508</v>
      </c>
    </row>
    <row r="22" spans="2:10" ht="1.5" customHeight="1" hidden="1">
      <c r="B22" s="2"/>
      <c r="C22" s="2"/>
      <c r="G22" s="2"/>
      <c r="H22" s="26"/>
      <c r="I22" s="26"/>
      <c r="J22" s="26"/>
    </row>
    <row r="23" spans="2:10" ht="15">
      <c r="B23" s="16" t="s">
        <v>16</v>
      </c>
      <c r="C23" s="16"/>
      <c r="D23" s="15"/>
      <c r="G23" s="2"/>
      <c r="H23" s="26"/>
      <c r="I23" s="26"/>
      <c r="J23" s="26"/>
    </row>
    <row r="24" spans="2:10" ht="15">
      <c r="B24" s="2"/>
      <c r="C24" s="2" t="s">
        <v>17</v>
      </c>
      <c r="G24" s="2"/>
      <c r="H24" s="26">
        <f>7346+5262+1094</f>
        <v>13702</v>
      </c>
      <c r="I24" s="26"/>
      <c r="J24" s="26">
        <f>6553+5580</f>
        <v>12133</v>
      </c>
    </row>
    <row r="25" spans="2:10" ht="15">
      <c r="B25" s="2"/>
      <c r="C25" s="2" t="s">
        <v>18</v>
      </c>
      <c r="G25" s="2"/>
      <c r="H25" s="26">
        <v>48926</v>
      </c>
      <c r="I25" s="26"/>
      <c r="J25" s="26">
        <v>33092</v>
      </c>
    </row>
    <row r="26" spans="2:10" ht="9.75" customHeight="1" hidden="1">
      <c r="B26" s="2"/>
      <c r="C26" s="11"/>
      <c r="G26" s="2"/>
      <c r="H26" s="26"/>
      <c r="I26" s="26"/>
      <c r="J26" s="26"/>
    </row>
    <row r="27" spans="2:10" ht="15">
      <c r="B27" s="2"/>
      <c r="C27" s="2" t="s">
        <v>9</v>
      </c>
      <c r="G27" s="2"/>
      <c r="H27" s="26">
        <v>726</v>
      </c>
      <c r="I27" s="26"/>
      <c r="J27" s="26">
        <v>921</v>
      </c>
    </row>
    <row r="28" spans="2:10" ht="15">
      <c r="B28" s="2"/>
      <c r="C28" s="2"/>
      <c r="G28" s="2"/>
      <c r="H28" s="27">
        <f>+H27+H25+H24</f>
        <v>63354</v>
      </c>
      <c r="I28" s="26"/>
      <c r="J28" s="27">
        <f>+J27+J25+J24</f>
        <v>46146</v>
      </c>
    </row>
    <row r="29" spans="2:10" ht="17.25" customHeight="1">
      <c r="B29" s="44" t="s">
        <v>19</v>
      </c>
      <c r="C29" s="44"/>
      <c r="D29" s="45"/>
      <c r="G29" s="2"/>
      <c r="H29" s="27">
        <f>+H21-H28</f>
        <v>20279</v>
      </c>
      <c r="I29" s="26"/>
      <c r="J29" s="27">
        <f>+J21-J28</f>
        <v>26362</v>
      </c>
    </row>
    <row r="30" spans="2:10" ht="9.75" customHeight="1" hidden="1" thickBot="1" thickTop="1">
      <c r="B30" s="2"/>
      <c r="C30" s="2"/>
      <c r="G30" s="2"/>
      <c r="H30" s="26"/>
      <c r="I30" s="26"/>
      <c r="J30" s="26"/>
    </row>
    <row r="31" spans="2:10" ht="18.75" customHeight="1">
      <c r="B31" s="2"/>
      <c r="C31" s="2"/>
      <c r="G31" s="2"/>
      <c r="H31" s="24"/>
      <c r="I31" s="26"/>
      <c r="J31" s="24"/>
    </row>
    <row r="32" spans="2:10" ht="15.75" thickBot="1">
      <c r="B32" s="2"/>
      <c r="C32" s="2"/>
      <c r="G32" s="2"/>
      <c r="H32" s="20">
        <f>+H29+H11+H13</f>
        <v>100429</v>
      </c>
      <c r="I32" s="18"/>
      <c r="J32" s="20">
        <f>+J29+J11+J13</f>
        <v>93293</v>
      </c>
    </row>
    <row r="33" spans="2:10" ht="15.75" thickTop="1">
      <c r="B33" s="2"/>
      <c r="C33" s="2"/>
      <c r="G33" s="2"/>
      <c r="H33" s="18"/>
      <c r="I33" s="18"/>
      <c r="J33" s="18"/>
    </row>
    <row r="34" spans="2:10" ht="15">
      <c r="B34" s="16" t="s">
        <v>20</v>
      </c>
      <c r="C34" s="16"/>
      <c r="D34" s="15"/>
      <c r="G34" s="2"/>
      <c r="H34" s="18">
        <v>48729</v>
      </c>
      <c r="I34" s="18"/>
      <c r="J34" s="18">
        <v>48729</v>
      </c>
    </row>
    <row r="35" spans="2:11" ht="15">
      <c r="B35" s="16" t="s">
        <v>21</v>
      </c>
      <c r="C35" s="16"/>
      <c r="D35" s="15"/>
      <c r="G35" s="2"/>
      <c r="H35" s="19">
        <v>43169</v>
      </c>
      <c r="I35" s="2"/>
      <c r="J35" s="19">
        <f>1071+38090</f>
        <v>39161</v>
      </c>
      <c r="K35" s="47"/>
    </row>
    <row r="36" spans="2:10" s="9" customFormat="1" ht="14.25" customHeight="1">
      <c r="B36" s="16" t="s">
        <v>22</v>
      </c>
      <c r="C36" s="16"/>
      <c r="D36" s="46"/>
      <c r="G36" s="2"/>
      <c r="H36" s="18">
        <f>+H35+H34</f>
        <v>91898</v>
      </c>
      <c r="I36" s="2"/>
      <c r="J36" s="18">
        <f>+J35+J34</f>
        <v>87890</v>
      </c>
    </row>
    <row r="37" spans="2:10" s="9" customFormat="1" ht="1.5" customHeight="1" hidden="1">
      <c r="B37" s="16"/>
      <c r="C37" s="16"/>
      <c r="D37" s="46"/>
      <c r="G37" s="2"/>
      <c r="H37" s="18"/>
      <c r="I37" s="2"/>
      <c r="J37" s="18"/>
    </row>
    <row r="38" spans="2:10" ht="15">
      <c r="B38" s="16" t="s">
        <v>23</v>
      </c>
      <c r="C38" s="16"/>
      <c r="D38" s="15"/>
      <c r="G38" s="2"/>
      <c r="H38" s="18">
        <v>1270</v>
      </c>
      <c r="I38" s="2"/>
      <c r="J38" s="18">
        <v>985</v>
      </c>
    </row>
    <row r="39" spans="2:10" ht="15">
      <c r="B39" s="16" t="s">
        <v>24</v>
      </c>
      <c r="C39" s="16"/>
      <c r="D39" s="15"/>
      <c r="G39" s="2"/>
      <c r="H39" s="18"/>
      <c r="I39" s="2"/>
      <c r="J39" s="18"/>
    </row>
    <row r="40" spans="2:10" ht="15">
      <c r="B40" s="2"/>
      <c r="C40" s="2" t="s">
        <v>25</v>
      </c>
      <c r="G40" s="2"/>
      <c r="H40" s="18">
        <v>517</v>
      </c>
      <c r="I40" s="2"/>
      <c r="J40" s="18">
        <v>495</v>
      </c>
    </row>
    <row r="41" spans="2:11" ht="15">
      <c r="B41" s="2"/>
      <c r="C41" s="2" t="s">
        <v>35</v>
      </c>
      <c r="D41" s="2"/>
      <c r="H41" s="18">
        <v>6744</v>
      </c>
      <c r="I41" s="18"/>
      <c r="J41" s="18">
        <v>3923</v>
      </c>
      <c r="K41" s="18"/>
    </row>
    <row r="42" spans="2:10" ht="15">
      <c r="B42" s="2"/>
      <c r="C42" s="2"/>
      <c r="G42" s="2"/>
      <c r="H42" s="2"/>
      <c r="I42" s="2"/>
      <c r="J42" s="2"/>
    </row>
    <row r="43" spans="2:10" ht="18.75" customHeight="1" thickBot="1">
      <c r="B43" s="2"/>
      <c r="C43" s="2"/>
      <c r="G43" s="2"/>
      <c r="H43" s="28">
        <f>SUM(H36:H41)</f>
        <v>100429</v>
      </c>
      <c r="I43" s="12"/>
      <c r="J43" s="28">
        <f>SUM(J36:J41)</f>
        <v>93293</v>
      </c>
    </row>
    <row r="44" spans="2:10" ht="18.75" customHeight="1" thickTop="1">
      <c r="B44" s="2"/>
      <c r="C44" s="2"/>
      <c r="G44" s="2"/>
      <c r="H44" s="29">
        <f>+H32-H43</f>
        <v>0</v>
      </c>
      <c r="I44" s="12"/>
      <c r="J44" s="29">
        <f>+J32-J43</f>
        <v>0</v>
      </c>
    </row>
    <row r="45" spans="2:10" ht="15">
      <c r="B45" s="10" t="s">
        <v>26</v>
      </c>
      <c r="C45" s="10"/>
      <c r="G45" s="2"/>
      <c r="H45" s="30">
        <f>(+H36-H13)/H34</f>
        <v>1.8755771717047343</v>
      </c>
      <c r="I45" s="2"/>
      <c r="J45" s="30">
        <f>(+J36-J13)/J34</f>
        <v>1.7925465328654395</v>
      </c>
    </row>
    <row r="46" spans="2:3" ht="15">
      <c r="B46" s="2"/>
      <c r="C46" s="2"/>
    </row>
    <row r="47" ht="12.75">
      <c r="C47" s="15" t="s">
        <v>54</v>
      </c>
    </row>
    <row r="48" spans="3:10" ht="12.75">
      <c r="C48" s="15" t="s">
        <v>55</v>
      </c>
      <c r="J48" s="56" t="s">
        <v>98</v>
      </c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</sheetData>
  <mergeCells count="3">
    <mergeCell ref="A2:J2"/>
    <mergeCell ref="A4:J4"/>
    <mergeCell ref="A5:J5"/>
  </mergeCells>
  <printOptions/>
  <pageMargins left="0.58" right="0.2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33">
      <selection activeCell="L51" sqref="L51"/>
    </sheetView>
  </sheetViews>
  <sheetFormatPr defaultColWidth="9.140625" defaultRowHeight="12.75"/>
  <cols>
    <col min="1" max="2" width="4.00390625" style="1" customWidth="1"/>
    <col min="3" max="3" width="23.8515625" style="1" customWidth="1"/>
    <col min="4" max="4" width="3.57421875" style="1" customWidth="1"/>
    <col min="5" max="5" width="1.28515625" style="1" customWidth="1"/>
    <col min="6" max="6" width="12.00390625" style="1" customWidth="1"/>
    <col min="7" max="7" width="3.57421875" style="1" customWidth="1"/>
    <col min="8" max="8" width="12.28125" style="1" customWidth="1"/>
    <col min="9" max="9" width="8.421875" style="1" customWidth="1"/>
    <col min="10" max="10" width="10.7109375" style="1" customWidth="1"/>
    <col min="11" max="11" width="2.421875" style="1" customWidth="1"/>
    <col min="12" max="12" width="10.7109375" style="1" customWidth="1"/>
    <col min="13" max="16384" width="9.140625" style="1" customWidth="1"/>
  </cols>
  <sheetData>
    <row r="1" spans="1:9" ht="1.5" customHeight="1" hidden="1">
      <c r="A1" s="6"/>
      <c r="B1" s="6"/>
      <c r="C1" s="6"/>
      <c r="D1" s="6"/>
      <c r="E1" s="6"/>
      <c r="F1" s="6"/>
      <c r="G1" s="6"/>
      <c r="H1" s="6"/>
      <c r="I1" s="6"/>
    </row>
    <row r="2" spans="1:12" ht="16.5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12" ht="14.25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4.25">
      <c r="A5" s="59" t="s">
        <v>60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6:13" ht="14.25">
      <c r="F7" s="21">
        <v>2003</v>
      </c>
      <c r="G7" s="16"/>
      <c r="H7" s="21">
        <v>2003</v>
      </c>
      <c r="J7" s="21">
        <v>2002</v>
      </c>
      <c r="K7" s="16"/>
      <c r="L7" s="21">
        <v>2002</v>
      </c>
      <c r="M7" s="21"/>
    </row>
    <row r="8" spans="6:13" ht="14.25">
      <c r="F8" s="22" t="s">
        <v>0</v>
      </c>
      <c r="G8" s="16"/>
      <c r="H8" s="22" t="s">
        <v>61</v>
      </c>
      <c r="J8" s="22" t="s">
        <v>2</v>
      </c>
      <c r="K8" s="16"/>
      <c r="L8" s="22" t="s">
        <v>61</v>
      </c>
      <c r="M8" s="22"/>
    </row>
    <row r="9" spans="6:13" ht="14.25">
      <c r="F9" s="22" t="s">
        <v>27</v>
      </c>
      <c r="G9" s="16"/>
      <c r="H9" s="22" t="s">
        <v>1</v>
      </c>
      <c r="J9" s="22" t="s">
        <v>27</v>
      </c>
      <c r="K9" s="16"/>
      <c r="L9" s="22" t="s">
        <v>1</v>
      </c>
      <c r="M9" s="22"/>
    </row>
    <row r="10" spans="6:13" ht="14.25">
      <c r="F10" s="23">
        <v>37986</v>
      </c>
      <c r="G10" s="16"/>
      <c r="H10" s="23" t="s">
        <v>32</v>
      </c>
      <c r="J10" s="23">
        <v>37986</v>
      </c>
      <c r="K10" s="16"/>
      <c r="L10" s="23" t="s">
        <v>32</v>
      </c>
      <c r="M10" s="23"/>
    </row>
    <row r="11" spans="6:12" ht="15">
      <c r="F11" s="14" t="s">
        <v>28</v>
      </c>
      <c r="G11" s="2"/>
      <c r="H11" s="14" t="s">
        <v>28</v>
      </c>
      <c r="J11" s="14" t="s">
        <v>28</v>
      </c>
      <c r="K11" s="2"/>
      <c r="L11" s="14" t="s">
        <v>28</v>
      </c>
    </row>
    <row r="13" spans="1:12" ht="15">
      <c r="A13" s="2"/>
      <c r="B13" s="2"/>
      <c r="C13" s="16" t="s">
        <v>3</v>
      </c>
      <c r="F13" s="18">
        <v>43458</v>
      </c>
      <c r="G13" s="18"/>
      <c r="H13" s="18">
        <v>154472</v>
      </c>
      <c r="J13" s="18">
        <f>161274-118863</f>
        <v>42411</v>
      </c>
      <c r="K13" s="18"/>
      <c r="L13" s="18">
        <v>161274</v>
      </c>
    </row>
    <row r="14" spans="1:12" ht="15">
      <c r="A14" s="2"/>
      <c r="B14" s="2"/>
      <c r="C14" s="16"/>
      <c r="F14" s="18"/>
      <c r="G14" s="18"/>
      <c r="H14" s="18"/>
      <c r="J14" s="18"/>
      <c r="K14" s="18"/>
      <c r="L14" s="18"/>
    </row>
    <row r="15" spans="1:12" ht="15">
      <c r="A15" s="2"/>
      <c r="B15" s="2"/>
      <c r="C15" s="16" t="s">
        <v>4</v>
      </c>
      <c r="F15" s="18">
        <f>-37128-2395-521</f>
        <v>-40044</v>
      </c>
      <c r="G15" s="18"/>
      <c r="H15" s="18">
        <f>-131193-8515-842</f>
        <v>-140550</v>
      </c>
      <c r="J15" s="18">
        <f>-42411+5222-16</f>
        <v>-37205</v>
      </c>
      <c r="K15" s="18"/>
      <c r="L15" s="18">
        <f>-147999-54</f>
        <v>-148053</v>
      </c>
    </row>
    <row r="16" spans="1:12" ht="15">
      <c r="A16" s="2"/>
      <c r="B16" s="2"/>
      <c r="C16" s="16"/>
      <c r="F16" s="18"/>
      <c r="G16" s="18"/>
      <c r="H16" s="18"/>
      <c r="J16" s="18"/>
      <c r="K16" s="18"/>
      <c r="L16" s="18"/>
    </row>
    <row r="17" spans="1:12" ht="15">
      <c r="A17" s="2"/>
      <c r="B17" s="2"/>
      <c r="C17" s="16" t="s">
        <v>5</v>
      </c>
      <c r="F17" s="18">
        <v>97</v>
      </c>
      <c r="G17" s="18"/>
      <c r="H17" s="18">
        <v>161</v>
      </c>
      <c r="J17" s="18">
        <f>54-38</f>
        <v>16</v>
      </c>
      <c r="K17" s="18"/>
      <c r="L17" s="18">
        <v>54</v>
      </c>
    </row>
    <row r="18" spans="1:12" ht="15">
      <c r="A18" s="2"/>
      <c r="B18" s="2"/>
      <c r="C18" s="16"/>
      <c r="F18" s="18"/>
      <c r="G18" s="18"/>
      <c r="H18" s="18"/>
      <c r="J18" s="18"/>
      <c r="K18" s="18"/>
      <c r="L18" s="18"/>
    </row>
    <row r="19" spans="1:12" ht="15">
      <c r="A19" s="2"/>
      <c r="B19" s="2"/>
      <c r="C19" s="16" t="s">
        <v>6</v>
      </c>
      <c r="F19" s="18">
        <f>SUM(F13:F17)</f>
        <v>3511</v>
      </c>
      <c r="G19" s="18"/>
      <c r="H19" s="18">
        <f>SUM(H13:H17)</f>
        <v>14083</v>
      </c>
      <c r="J19" s="18">
        <f>SUM(J13:J17)</f>
        <v>5222</v>
      </c>
      <c r="K19" s="18"/>
      <c r="L19" s="18">
        <f>SUM(L13:L17)</f>
        <v>13275</v>
      </c>
    </row>
    <row r="20" spans="1:12" ht="15">
      <c r="A20" s="2"/>
      <c r="B20" s="2"/>
      <c r="C20" s="16"/>
      <c r="F20" s="18"/>
      <c r="G20" s="18"/>
      <c r="H20" s="18"/>
      <c r="J20" s="18"/>
      <c r="K20" s="18"/>
      <c r="L20" s="18"/>
    </row>
    <row r="21" spans="1:12" ht="15">
      <c r="A21" s="2"/>
      <c r="B21" s="2"/>
      <c r="C21" s="16" t="s">
        <v>7</v>
      </c>
      <c r="F21" s="18">
        <v>-650</v>
      </c>
      <c r="G21" s="18"/>
      <c r="H21" s="18">
        <v>-2412</v>
      </c>
      <c r="J21" s="18">
        <f>-2344+1701</f>
        <v>-643</v>
      </c>
      <c r="K21" s="18"/>
      <c r="L21" s="18">
        <v>-2344</v>
      </c>
    </row>
    <row r="22" spans="1:12" ht="14.25" customHeight="1">
      <c r="A22" s="2"/>
      <c r="B22" s="2"/>
      <c r="C22" s="16"/>
      <c r="F22" s="19"/>
      <c r="G22" s="18"/>
      <c r="H22" s="19"/>
      <c r="J22" s="19"/>
      <c r="K22" s="18"/>
      <c r="L22" s="19"/>
    </row>
    <row r="23" spans="1:12" ht="1.5" customHeight="1" hidden="1">
      <c r="A23" s="2"/>
      <c r="B23" s="2"/>
      <c r="C23" s="16"/>
      <c r="F23" s="18"/>
      <c r="G23" s="18"/>
      <c r="H23" s="18"/>
      <c r="J23" s="18"/>
      <c r="K23" s="18"/>
      <c r="L23" s="18"/>
    </row>
    <row r="24" spans="1:12" ht="15">
      <c r="A24" s="2"/>
      <c r="B24" s="2"/>
      <c r="C24" s="17" t="s">
        <v>8</v>
      </c>
      <c r="F24" s="18">
        <f>+F19+F21</f>
        <v>2861</v>
      </c>
      <c r="G24" s="18"/>
      <c r="H24" s="18">
        <f>+H19+H21</f>
        <v>11671</v>
      </c>
      <c r="J24" s="18">
        <f>+J19+J21</f>
        <v>4579</v>
      </c>
      <c r="K24" s="18"/>
      <c r="L24" s="18">
        <f>+L19+L21</f>
        <v>10931</v>
      </c>
    </row>
    <row r="25" spans="1:12" ht="15">
      <c r="A25" s="2"/>
      <c r="B25" s="2"/>
      <c r="C25" s="16"/>
      <c r="F25" s="18"/>
      <c r="G25" s="18"/>
      <c r="H25" s="18"/>
      <c r="J25" s="18"/>
      <c r="K25" s="18"/>
      <c r="L25" s="18"/>
    </row>
    <row r="26" spans="1:12" ht="15">
      <c r="A26" s="2"/>
      <c r="B26" s="2"/>
      <c r="C26" s="16" t="s">
        <v>9</v>
      </c>
      <c r="F26" s="19">
        <v>-728</v>
      </c>
      <c r="G26" s="18"/>
      <c r="H26" s="19">
        <v>-3160</v>
      </c>
      <c r="J26" s="19">
        <f>-2884+955</f>
        <v>-1929</v>
      </c>
      <c r="K26" s="18"/>
      <c r="L26" s="19">
        <v>-2885</v>
      </c>
    </row>
    <row r="27" spans="1:12" ht="9.75" customHeight="1" hidden="1">
      <c r="A27" s="2"/>
      <c r="B27" s="2"/>
      <c r="C27" s="16"/>
      <c r="F27" s="18"/>
      <c r="G27" s="18"/>
      <c r="H27" s="18"/>
      <c r="J27" s="18"/>
      <c r="K27" s="18"/>
      <c r="L27" s="18"/>
    </row>
    <row r="28" spans="1:12" ht="15">
      <c r="A28" s="2"/>
      <c r="B28" s="2"/>
      <c r="C28" s="17" t="s">
        <v>10</v>
      </c>
      <c r="F28" s="18">
        <f>+F24+F26</f>
        <v>2133</v>
      </c>
      <c r="G28" s="18"/>
      <c r="H28" s="18">
        <f>+H24+H26</f>
        <v>8511</v>
      </c>
      <c r="J28" s="18">
        <f>+J24+J26</f>
        <v>2650</v>
      </c>
      <c r="K28" s="18"/>
      <c r="L28" s="18">
        <f>+L24+L26</f>
        <v>8046</v>
      </c>
    </row>
    <row r="29" spans="1:12" ht="15">
      <c r="A29" s="2"/>
      <c r="B29" s="2"/>
      <c r="C29" s="16"/>
      <c r="F29" s="18"/>
      <c r="G29" s="18"/>
      <c r="H29" s="18"/>
      <c r="J29" s="18"/>
      <c r="K29" s="18"/>
      <c r="L29" s="18"/>
    </row>
    <row r="30" spans="1:12" ht="15">
      <c r="A30" s="2"/>
      <c r="B30" s="2"/>
      <c r="C30" s="16" t="s">
        <v>66</v>
      </c>
      <c r="F30" s="18"/>
      <c r="G30" s="18"/>
      <c r="H30" s="18"/>
      <c r="J30" s="18">
        <v>132</v>
      </c>
      <c r="K30" s="18"/>
      <c r="L30" s="18">
        <v>132</v>
      </c>
    </row>
    <row r="31" spans="1:12" ht="17.25" customHeight="1">
      <c r="A31" s="2"/>
      <c r="B31" s="2"/>
      <c r="C31" s="16" t="s">
        <v>11</v>
      </c>
      <c r="F31" s="19">
        <v>-119</v>
      </c>
      <c r="G31" s="18"/>
      <c r="H31" s="19">
        <v>-285</v>
      </c>
      <c r="J31" s="19">
        <f>-25+6</f>
        <v>-19</v>
      </c>
      <c r="K31" s="18"/>
      <c r="L31" s="19">
        <v>-25</v>
      </c>
    </row>
    <row r="32" spans="1:12" ht="9.75" customHeight="1" hidden="1" thickBot="1" thickTop="1">
      <c r="A32" s="2"/>
      <c r="B32" s="2"/>
      <c r="C32" s="16"/>
      <c r="F32" s="18"/>
      <c r="G32" s="18"/>
      <c r="H32" s="18"/>
      <c r="J32" s="18"/>
      <c r="K32" s="18"/>
      <c r="L32" s="18"/>
    </row>
    <row r="33" spans="1:12" ht="18.75" customHeight="1">
      <c r="A33" s="2"/>
      <c r="B33" s="2"/>
      <c r="C33" s="31" t="s">
        <v>12</v>
      </c>
      <c r="F33" s="19">
        <f>+F31+F28</f>
        <v>2014</v>
      </c>
      <c r="G33" s="18"/>
      <c r="H33" s="19">
        <f>+H31+H28</f>
        <v>8226</v>
      </c>
      <c r="J33" s="19">
        <f>SUM(J28:J31)</f>
        <v>2763</v>
      </c>
      <c r="K33" s="18"/>
      <c r="L33" s="19">
        <f>SUM(L28:L31)</f>
        <v>8153</v>
      </c>
    </row>
    <row r="34" spans="1:12" ht="15">
      <c r="A34" s="2"/>
      <c r="B34" s="2"/>
      <c r="C34" s="16"/>
      <c r="F34" s="18"/>
      <c r="G34" s="18"/>
      <c r="H34" s="18"/>
      <c r="J34" s="18"/>
      <c r="K34" s="18"/>
      <c r="L34" s="18"/>
    </row>
    <row r="35" spans="3:12" ht="15.75" thickBot="1">
      <c r="C35" s="16" t="s">
        <v>48</v>
      </c>
      <c r="F35" s="42">
        <f>F33/48729*100</f>
        <v>4.133062447413245</v>
      </c>
      <c r="G35" s="26"/>
      <c r="H35" s="42">
        <f>H33/48729*100</f>
        <v>16.881118020070186</v>
      </c>
      <c r="J35" s="42">
        <f>+J33/44792156*1000*100</f>
        <v>6.168490750925229</v>
      </c>
      <c r="K35" s="26"/>
      <c r="L35" s="42">
        <f>+L33/44792156*1000*100</f>
        <v>18.201847662791675</v>
      </c>
    </row>
    <row r="36" spans="3:12" ht="16.5" thickBot="1" thickTop="1">
      <c r="C36" s="16" t="s">
        <v>49</v>
      </c>
      <c r="F36" s="42">
        <f>F33/48729*100</f>
        <v>4.133062447413245</v>
      </c>
      <c r="G36" s="26"/>
      <c r="H36" s="42">
        <f>H33/48729*100</f>
        <v>16.881118020070186</v>
      </c>
      <c r="I36" s="10"/>
      <c r="J36" s="42">
        <f>+J35</f>
        <v>6.168490750925229</v>
      </c>
      <c r="K36" s="26"/>
      <c r="L36" s="42">
        <f>+L35</f>
        <v>18.201847662791675</v>
      </c>
    </row>
    <row r="37" spans="3:12" ht="15.75" thickTop="1">
      <c r="C37" s="16"/>
      <c r="F37" s="43"/>
      <c r="G37" s="18"/>
      <c r="H37" s="43"/>
      <c r="I37" s="10"/>
      <c r="J37" s="43"/>
      <c r="K37" s="18"/>
      <c r="L37" s="43"/>
    </row>
    <row r="38" spans="3:8" ht="12.75">
      <c r="C38" s="15" t="s">
        <v>50</v>
      </c>
      <c r="F38" s="41"/>
      <c r="G38" s="41"/>
      <c r="H38" s="41"/>
    </row>
    <row r="39" spans="3:8" ht="12.75">
      <c r="C39" s="15" t="s">
        <v>55</v>
      </c>
      <c r="F39" s="41"/>
      <c r="G39" s="41"/>
      <c r="H39" s="41"/>
    </row>
    <row r="40" spans="1:9" s="9" customFormat="1" ht="1.5" customHeight="1" hidden="1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7" ht="18.75" customHeight="1"/>
    <row r="51" ht="12.75">
      <c r="L51" s="56" t="s">
        <v>99</v>
      </c>
    </row>
  </sheetData>
  <mergeCells count="3">
    <mergeCell ref="A2:L2"/>
    <mergeCell ref="A4:L4"/>
    <mergeCell ref="A5:L5"/>
  </mergeCells>
  <printOptions/>
  <pageMargins left="0.58" right="0.25" top="1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3"/>
  <sheetViews>
    <sheetView showGridLines="0" workbookViewId="0" topLeftCell="A47">
      <selection activeCell="I58" sqref="I58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23.00390625" style="1" customWidth="1"/>
    <col min="4" max="4" width="9.140625" style="1" hidden="1" customWidth="1"/>
    <col min="5" max="5" width="10.140625" style="1" customWidth="1"/>
    <col min="6" max="6" width="23.28125" style="1" customWidth="1"/>
    <col min="7" max="7" width="11.57421875" style="1" customWidth="1"/>
    <col min="8" max="8" width="5.140625" style="1" customWidth="1"/>
    <col min="9" max="9" width="11.140625" style="1" customWidth="1"/>
    <col min="10" max="16384" width="9.140625" style="1" customWidth="1"/>
  </cols>
  <sheetData>
    <row r="1" ht="1.5" customHeight="1" hidden="1"/>
    <row r="2" spans="2:9" ht="16.5">
      <c r="B2" s="57" t="s">
        <v>30</v>
      </c>
      <c r="C2" s="57"/>
      <c r="D2" s="57"/>
      <c r="E2" s="57"/>
      <c r="F2" s="57"/>
      <c r="G2" s="57"/>
      <c r="H2" s="57"/>
      <c r="I2" s="57"/>
    </row>
    <row r="4" spans="2:9" ht="14.25">
      <c r="B4" s="58" t="s">
        <v>68</v>
      </c>
      <c r="C4" s="58"/>
      <c r="D4" s="58"/>
      <c r="E4" s="58"/>
      <c r="F4" s="58"/>
      <c r="G4" s="58"/>
      <c r="H4" s="58"/>
      <c r="I4" s="58"/>
    </row>
    <row r="5" spans="2:9" ht="14.25">
      <c r="B5" s="58" t="s">
        <v>60</v>
      </c>
      <c r="C5" s="58"/>
      <c r="D5" s="58"/>
      <c r="E5" s="58"/>
      <c r="F5" s="58"/>
      <c r="G5" s="58"/>
      <c r="H5" s="58"/>
      <c r="I5" s="58"/>
    </row>
    <row r="7" spans="7:9" ht="14.25">
      <c r="G7" s="22" t="s">
        <v>61</v>
      </c>
      <c r="I7" s="3"/>
    </row>
    <row r="8" spans="7:9" ht="14.25">
      <c r="G8" s="22" t="s">
        <v>69</v>
      </c>
      <c r="I8" s="3"/>
    </row>
    <row r="9" spans="7:9" ht="14.25">
      <c r="G9" s="48" t="s">
        <v>62</v>
      </c>
      <c r="I9" s="4"/>
    </row>
    <row r="10" spans="7:9" ht="15">
      <c r="G10" s="14" t="s">
        <v>28</v>
      </c>
      <c r="I10" s="5"/>
    </row>
    <row r="11" ht="15">
      <c r="G11" s="2"/>
    </row>
    <row r="12" spans="2:7" ht="15">
      <c r="B12" s="2" t="s">
        <v>70</v>
      </c>
      <c r="C12" s="2"/>
      <c r="D12" s="2"/>
      <c r="G12" s="18">
        <v>11671</v>
      </c>
    </row>
    <row r="13" spans="2:7" ht="15">
      <c r="B13" s="49" t="s">
        <v>71</v>
      </c>
      <c r="C13" s="49"/>
      <c r="D13" s="49"/>
      <c r="G13" s="18"/>
    </row>
    <row r="14" spans="2:7" ht="15">
      <c r="B14" s="2" t="s">
        <v>72</v>
      </c>
      <c r="C14" s="2"/>
      <c r="D14" s="2"/>
      <c r="G14" s="18">
        <f>5663+29</f>
        <v>5692</v>
      </c>
    </row>
    <row r="15" spans="2:7" ht="15">
      <c r="B15" s="2" t="s">
        <v>73</v>
      </c>
      <c r="C15" s="2"/>
      <c r="D15" s="2"/>
      <c r="G15" s="50">
        <f>-28+2412-106-6+49</f>
        <v>2321</v>
      </c>
    </row>
    <row r="16" spans="2:7" ht="9.75" customHeight="1">
      <c r="B16" s="2"/>
      <c r="C16" s="2"/>
      <c r="D16" s="2"/>
      <c r="G16" s="18"/>
    </row>
    <row r="17" spans="2:7" ht="15">
      <c r="B17" s="2" t="s">
        <v>74</v>
      </c>
      <c r="C17" s="2"/>
      <c r="D17" s="2"/>
      <c r="G17" s="18">
        <f>+G12+G14+G15</f>
        <v>19684</v>
      </c>
    </row>
    <row r="18" spans="2:7" ht="6" customHeight="1">
      <c r="B18" s="2"/>
      <c r="C18" s="2"/>
      <c r="D18" s="2"/>
      <c r="G18" s="18"/>
    </row>
    <row r="19" spans="2:7" ht="15">
      <c r="B19" s="51" t="s">
        <v>75</v>
      </c>
      <c r="C19" s="2"/>
      <c r="D19" s="2"/>
      <c r="G19" s="18"/>
    </row>
    <row r="20" spans="2:9" ht="15">
      <c r="B20" s="2" t="s">
        <v>76</v>
      </c>
      <c r="C20" s="2"/>
      <c r="D20" s="2"/>
      <c r="G20" s="26">
        <f>-6962-4701</f>
        <v>-11663</v>
      </c>
      <c r="I20" s="10"/>
    </row>
    <row r="21" spans="2:9" ht="15">
      <c r="B21" s="2" t="s">
        <v>77</v>
      </c>
      <c r="C21" s="2"/>
      <c r="D21" s="2"/>
      <c r="G21" s="50">
        <v>1851</v>
      </c>
      <c r="I21" s="10"/>
    </row>
    <row r="22" spans="2:9" ht="15">
      <c r="B22" s="2"/>
      <c r="C22" s="2"/>
      <c r="D22" s="2"/>
      <c r="G22" s="26">
        <f>SUM(G20:G21)</f>
        <v>-9812</v>
      </c>
      <c r="I22" s="10"/>
    </row>
    <row r="23" spans="2:9" ht="5.25" customHeight="1">
      <c r="B23" s="2"/>
      <c r="C23" s="2"/>
      <c r="D23" s="2"/>
      <c r="G23" s="26"/>
      <c r="I23" s="10"/>
    </row>
    <row r="24" spans="2:9" ht="15">
      <c r="B24" s="2" t="s">
        <v>78</v>
      </c>
      <c r="C24" s="2"/>
      <c r="D24" s="2"/>
      <c r="G24" s="26">
        <f>+G22+G17</f>
        <v>9872</v>
      </c>
      <c r="I24" s="10"/>
    </row>
    <row r="25" spans="2:9" ht="9" customHeight="1">
      <c r="B25" s="2"/>
      <c r="C25" s="2"/>
      <c r="D25" s="2"/>
      <c r="G25" s="26"/>
      <c r="I25" s="10"/>
    </row>
    <row r="26" spans="2:9" ht="15">
      <c r="B26" s="2" t="s">
        <v>79</v>
      </c>
      <c r="C26" s="2"/>
      <c r="D26" s="2"/>
      <c r="G26" s="26">
        <v>-2356</v>
      </c>
      <c r="I26" s="10"/>
    </row>
    <row r="27" spans="2:9" ht="15">
      <c r="B27" s="2" t="s">
        <v>80</v>
      </c>
      <c r="C27" s="2"/>
      <c r="D27" s="2"/>
      <c r="G27" s="26">
        <v>-2412</v>
      </c>
      <c r="I27" s="10"/>
    </row>
    <row r="28" spans="2:9" ht="1.5" customHeight="1" hidden="1">
      <c r="B28" s="2"/>
      <c r="C28" s="2"/>
      <c r="D28" s="2"/>
      <c r="G28" s="18"/>
      <c r="I28" s="10"/>
    </row>
    <row r="29" spans="2:9" ht="1.5" customHeight="1">
      <c r="B29" s="2"/>
      <c r="C29" s="2"/>
      <c r="D29" s="2"/>
      <c r="G29" s="18"/>
      <c r="I29" s="10"/>
    </row>
    <row r="30" spans="2:9" ht="15">
      <c r="B30" s="52" t="s">
        <v>81</v>
      </c>
      <c r="C30" s="2"/>
      <c r="D30" s="2"/>
      <c r="G30" s="53">
        <f>+G27+G26+G22+G17</f>
        <v>5104</v>
      </c>
      <c r="I30" s="10"/>
    </row>
    <row r="31" spans="2:9" ht="9.75" customHeight="1">
      <c r="B31" s="2"/>
      <c r="C31" s="2"/>
      <c r="D31" s="2"/>
      <c r="G31" s="18"/>
      <c r="I31" s="10"/>
    </row>
    <row r="32" spans="2:9" ht="12.75" customHeight="1">
      <c r="B32" s="51" t="s">
        <v>82</v>
      </c>
      <c r="C32" s="2"/>
      <c r="D32" s="2"/>
      <c r="G32" s="18"/>
      <c r="I32" s="10"/>
    </row>
    <row r="33" spans="2:9" ht="9.75" customHeight="1" hidden="1">
      <c r="B33" s="2"/>
      <c r="C33" s="2"/>
      <c r="D33" s="2"/>
      <c r="G33" s="18"/>
      <c r="I33" s="10"/>
    </row>
    <row r="34" spans="2:9" ht="15">
      <c r="B34" s="2"/>
      <c r="C34" s="54" t="s">
        <v>83</v>
      </c>
      <c r="D34" s="2"/>
      <c r="G34" s="26">
        <v>250</v>
      </c>
      <c r="I34" s="10"/>
    </row>
    <row r="35" spans="2:9" ht="15">
      <c r="B35" s="2"/>
      <c r="C35" s="54" t="s">
        <v>97</v>
      </c>
      <c r="D35" s="2"/>
      <c r="G35" s="26">
        <v>-6</v>
      </c>
      <c r="I35" s="10"/>
    </row>
    <row r="36" spans="2:9" ht="15">
      <c r="B36" s="2"/>
      <c r="C36" s="54" t="s">
        <v>84</v>
      </c>
      <c r="D36" s="2"/>
      <c r="G36" s="26">
        <v>-18713</v>
      </c>
      <c r="I36" s="10"/>
    </row>
    <row r="37" spans="2:9" ht="15">
      <c r="B37" s="2"/>
      <c r="C37" s="54" t="s">
        <v>85</v>
      </c>
      <c r="D37" s="2"/>
      <c r="G37" s="26">
        <v>106</v>
      </c>
      <c r="I37" s="10"/>
    </row>
    <row r="38" spans="2:9" ht="15">
      <c r="B38" s="2"/>
      <c r="C38" s="54" t="s">
        <v>86</v>
      </c>
      <c r="D38" s="2"/>
      <c r="G38" s="26">
        <v>6</v>
      </c>
      <c r="I38" s="10"/>
    </row>
    <row r="39" spans="2:9" ht="17.25" customHeight="1">
      <c r="B39" s="2"/>
      <c r="C39" s="2"/>
      <c r="D39" s="2"/>
      <c r="G39" s="53">
        <f>SUM(G34:G38)</f>
        <v>-18357</v>
      </c>
      <c r="I39" s="10"/>
    </row>
    <row r="40" spans="2:9" ht="9.75" customHeight="1" hidden="1" thickBot="1" thickTop="1">
      <c r="B40" s="2"/>
      <c r="C40" s="2"/>
      <c r="D40" s="2"/>
      <c r="G40" s="18"/>
      <c r="I40" s="10"/>
    </row>
    <row r="41" spans="2:9" ht="17.25" customHeight="1">
      <c r="B41" s="51" t="s">
        <v>87</v>
      </c>
      <c r="C41" s="2"/>
      <c r="D41" s="2"/>
      <c r="G41" s="18"/>
      <c r="I41" s="10"/>
    </row>
    <row r="42" spans="2:9" ht="15">
      <c r="B42" s="2"/>
      <c r="C42" s="54" t="s">
        <v>88</v>
      </c>
      <c r="D42" s="2"/>
      <c r="G42" s="18">
        <f>-2433-3</f>
        <v>-2436</v>
      </c>
      <c r="I42" s="10"/>
    </row>
    <row r="43" spans="2:9" ht="15">
      <c r="B43" s="2"/>
      <c r="C43" s="54" t="s">
        <v>89</v>
      </c>
      <c r="D43" s="2"/>
      <c r="G43" s="18">
        <f>3706-1056+7006+600-80</f>
        <v>10176</v>
      </c>
      <c r="I43" s="10"/>
    </row>
    <row r="44" spans="2:9" ht="15.75" thickBot="1">
      <c r="B44" s="2"/>
      <c r="C44" s="2"/>
      <c r="D44" s="2"/>
      <c r="G44" s="20">
        <f>SUM(G42:G43)</f>
        <v>7740</v>
      </c>
      <c r="I44" s="10"/>
    </row>
    <row r="45" spans="2:9" s="9" customFormat="1" ht="12" customHeight="1" thickTop="1">
      <c r="B45" s="2"/>
      <c r="C45" s="2"/>
      <c r="D45" s="2"/>
      <c r="G45" s="18"/>
      <c r="I45" s="55"/>
    </row>
    <row r="46" spans="2:9" s="9" customFormat="1" ht="1.5" customHeight="1" hidden="1">
      <c r="B46" s="2"/>
      <c r="C46" s="2"/>
      <c r="D46" s="2"/>
      <c r="G46" s="18"/>
      <c r="I46" s="55"/>
    </row>
    <row r="47" spans="2:9" ht="15">
      <c r="B47" s="2" t="s">
        <v>90</v>
      </c>
      <c r="C47" s="2"/>
      <c r="D47" s="2"/>
      <c r="G47" s="18">
        <f>+G30+G39+G44</f>
        <v>-5513</v>
      </c>
      <c r="I47" s="10"/>
    </row>
    <row r="48" spans="2:9" ht="6" customHeight="1">
      <c r="B48" s="2"/>
      <c r="C48" s="2"/>
      <c r="D48" s="2"/>
      <c r="G48" s="18"/>
      <c r="I48" s="10"/>
    </row>
    <row r="49" spans="2:9" ht="15">
      <c r="B49" s="2" t="s">
        <v>91</v>
      </c>
      <c r="C49" s="2"/>
      <c r="D49" s="2"/>
      <c r="G49" s="18">
        <v>-7324</v>
      </c>
      <c r="I49" s="10"/>
    </row>
    <row r="50" spans="2:9" ht="18.75" customHeight="1" thickBot="1">
      <c r="B50" s="2" t="s">
        <v>92</v>
      </c>
      <c r="C50" s="2"/>
      <c r="D50" s="2"/>
      <c r="G50" s="20">
        <f>+G49+G47</f>
        <v>-12837</v>
      </c>
      <c r="I50" s="10"/>
    </row>
    <row r="51" spans="2:9" ht="15.75" thickTop="1">
      <c r="B51" s="2"/>
      <c r="C51" s="2"/>
      <c r="D51" s="2"/>
      <c r="G51" s="18"/>
      <c r="I51" s="10"/>
    </row>
    <row r="52" spans="2:9" ht="15">
      <c r="B52" s="2" t="s">
        <v>93</v>
      </c>
      <c r="C52" s="2"/>
      <c r="D52" s="2"/>
      <c r="G52" s="18"/>
      <c r="I52" s="10"/>
    </row>
    <row r="53" spans="2:9" ht="15">
      <c r="B53" s="2" t="s">
        <v>94</v>
      </c>
      <c r="C53" s="2"/>
      <c r="D53" s="2"/>
      <c r="G53" s="18">
        <v>641</v>
      </c>
      <c r="I53" s="10"/>
    </row>
    <row r="54" spans="2:9" ht="15">
      <c r="B54" s="2" t="s">
        <v>95</v>
      </c>
      <c r="C54" s="2"/>
      <c r="D54" s="2"/>
      <c r="G54" s="18">
        <v>-13478</v>
      </c>
      <c r="I54" s="10"/>
    </row>
    <row r="55" spans="2:9" ht="19.5" customHeight="1" thickBot="1">
      <c r="B55" s="2"/>
      <c r="C55" s="2"/>
      <c r="D55" s="2"/>
      <c r="G55" s="20">
        <f>+G54+G53</f>
        <v>-12837</v>
      </c>
      <c r="I55" s="10"/>
    </row>
    <row r="56" spans="2:4" ht="15.75" thickTop="1">
      <c r="B56" s="2"/>
      <c r="C56" s="2"/>
      <c r="D56" s="2"/>
    </row>
    <row r="57" spans="2:7" ht="12.75">
      <c r="B57" s="15" t="s">
        <v>96</v>
      </c>
      <c r="E57" s="41"/>
      <c r="F57" s="41"/>
      <c r="G57" s="41"/>
    </row>
    <row r="58" spans="2:9" ht="12.75">
      <c r="B58" s="15" t="s">
        <v>55</v>
      </c>
      <c r="E58" s="41"/>
      <c r="F58" s="41"/>
      <c r="G58" s="41"/>
      <c r="I58" s="56" t="s">
        <v>100</v>
      </c>
    </row>
    <row r="59" spans="2:4" ht="15">
      <c r="B59" s="2"/>
      <c r="C59" s="2"/>
      <c r="D59" s="2"/>
    </row>
    <row r="60" spans="2:4" ht="15">
      <c r="B60" s="2"/>
      <c r="C60" s="2"/>
      <c r="D60" s="2"/>
    </row>
    <row r="61" spans="2:4" ht="15">
      <c r="B61" s="2"/>
      <c r="C61" s="2"/>
      <c r="D61" s="2"/>
    </row>
    <row r="62" spans="2:4" ht="15">
      <c r="B62" s="2"/>
      <c r="C62" s="2"/>
      <c r="D62" s="2"/>
    </row>
    <row r="63" spans="2:4" ht="15">
      <c r="B63" s="2"/>
      <c r="C63" s="2"/>
      <c r="D63" s="2"/>
    </row>
  </sheetData>
  <mergeCells count="3">
    <mergeCell ref="B2:I2"/>
    <mergeCell ref="B4:I4"/>
    <mergeCell ref="B5:I5"/>
  </mergeCells>
  <printOptions/>
  <pageMargins left="0.58" right="0.25" top="0.75" bottom="0.75" header="0.5" footer="0.5"/>
  <pageSetup horizontalDpi="180" verticalDpi="18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9"/>
  <sheetViews>
    <sheetView showGridLines="0" workbookViewId="0" topLeftCell="B14">
      <selection activeCell="B22" sqref="B22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7109375" style="1" customWidth="1"/>
    <col min="11" max="11" width="1.1484375" style="1" customWidth="1"/>
    <col min="12" max="12" width="13.140625" style="1" customWidth="1"/>
    <col min="13" max="16384" width="9.140625" style="1" customWidth="1"/>
  </cols>
  <sheetData>
    <row r="1" spans="2:12" ht="15.75"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12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12.7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16.5">
      <c r="B4" s="33"/>
    </row>
    <row r="5" spans="2:12" ht="15.75">
      <c r="B5" s="60" t="s">
        <v>36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5.75">
      <c r="B6" s="60" t="s">
        <v>60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4:11" ht="12.75">
      <c r="D7" s="34"/>
      <c r="E7" s="34"/>
      <c r="F7" s="34"/>
      <c r="G7" s="34"/>
      <c r="H7" s="34"/>
      <c r="I7" s="34"/>
      <c r="J7" s="34"/>
      <c r="K7" s="34"/>
    </row>
    <row r="8" spans="4:12" ht="15" customHeight="1">
      <c r="D8" s="15"/>
      <c r="E8" s="15"/>
      <c r="F8" s="35" t="s">
        <v>37</v>
      </c>
      <c r="G8" s="35"/>
      <c r="H8" s="35"/>
      <c r="I8" s="35"/>
      <c r="J8" s="16"/>
      <c r="K8" s="16"/>
      <c r="L8" s="16"/>
    </row>
    <row r="9" spans="4:12" ht="14.25">
      <c r="D9" s="22" t="s">
        <v>38</v>
      </c>
      <c r="E9" s="32"/>
      <c r="F9" s="35" t="s">
        <v>39</v>
      </c>
      <c r="G9" s="35"/>
      <c r="H9" s="35" t="s">
        <v>38</v>
      </c>
      <c r="I9" s="35"/>
      <c r="J9" s="22" t="s">
        <v>40</v>
      </c>
      <c r="K9" s="22"/>
      <c r="L9" s="16"/>
    </row>
    <row r="10" spans="4:12" ht="14.25">
      <c r="D10" s="22" t="s">
        <v>41</v>
      </c>
      <c r="E10" s="32"/>
      <c r="F10" s="22" t="s">
        <v>41</v>
      </c>
      <c r="G10" s="22"/>
      <c r="H10" s="35" t="s">
        <v>42</v>
      </c>
      <c r="I10" s="22"/>
      <c r="J10" s="22" t="s">
        <v>43</v>
      </c>
      <c r="K10" s="22"/>
      <c r="L10" s="22" t="s">
        <v>44</v>
      </c>
    </row>
    <row r="11" spans="2:12" ht="15">
      <c r="B11" s="2"/>
      <c r="D11" s="14" t="s">
        <v>28</v>
      </c>
      <c r="E11" s="5"/>
      <c r="F11" s="14" t="s">
        <v>28</v>
      </c>
      <c r="G11" s="14"/>
      <c r="H11" s="14" t="s">
        <v>28</v>
      </c>
      <c r="I11" s="14"/>
      <c r="J11" s="14" t="s">
        <v>28</v>
      </c>
      <c r="K11" s="14"/>
      <c r="L11" s="14" t="s">
        <v>28</v>
      </c>
    </row>
    <row r="12" spans="2:12" ht="15">
      <c r="B12" s="2"/>
      <c r="D12" s="5"/>
      <c r="E12" s="5"/>
      <c r="F12" s="5"/>
      <c r="G12" s="5"/>
      <c r="H12" s="5"/>
      <c r="I12" s="5"/>
      <c r="J12" s="5"/>
      <c r="K12" s="5"/>
      <c r="L12" s="5"/>
    </row>
    <row r="13" ht="15.75">
      <c r="B13" s="36" t="s">
        <v>63</v>
      </c>
    </row>
    <row r="14" ht="15.75">
      <c r="B14" s="36" t="s">
        <v>64</v>
      </c>
    </row>
    <row r="15" ht="15">
      <c r="B15" s="2"/>
    </row>
    <row r="16" spans="2:12" ht="30">
      <c r="B16" s="37" t="s">
        <v>58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2:12" ht="15">
      <c r="B17" s="37" t="s">
        <v>102</v>
      </c>
      <c r="D17" s="38">
        <v>48729</v>
      </c>
      <c r="E17" s="38"/>
      <c r="F17" s="38">
        <v>0</v>
      </c>
      <c r="G17" s="38"/>
      <c r="H17" s="38">
        <v>1071</v>
      </c>
      <c r="I17" s="38"/>
      <c r="J17" s="38">
        <v>38090</v>
      </c>
      <c r="K17" s="38"/>
      <c r="L17" s="38">
        <f>SUM(D17:J17)</f>
        <v>87890</v>
      </c>
    </row>
    <row r="18" spans="2:12" ht="15">
      <c r="B18" s="2" t="s">
        <v>103</v>
      </c>
      <c r="D18" s="64">
        <v>0</v>
      </c>
      <c r="E18" s="38"/>
      <c r="F18" s="64">
        <v>0</v>
      </c>
      <c r="G18" s="38"/>
      <c r="H18" s="64">
        <v>0</v>
      </c>
      <c r="I18" s="38"/>
      <c r="J18" s="64">
        <v>-1782</v>
      </c>
      <c r="K18" s="38"/>
      <c r="L18" s="64">
        <f>SUM(D18:J18)</f>
        <v>-1782</v>
      </c>
    </row>
    <row r="19" spans="2:12" ht="15">
      <c r="B19" s="37" t="s">
        <v>104</v>
      </c>
      <c r="D19" s="38">
        <f>+D25-D16</f>
        <v>48729</v>
      </c>
      <c r="E19" s="38"/>
      <c r="F19" s="38">
        <f>+F25-F16</f>
        <v>0</v>
      </c>
      <c r="G19" s="38"/>
      <c r="H19" s="38">
        <f>+H25-H16</f>
        <v>1071</v>
      </c>
      <c r="I19" s="38"/>
      <c r="J19" s="38">
        <f>SUM(J17:J18)</f>
        <v>36308</v>
      </c>
      <c r="K19" s="38"/>
      <c r="L19" s="38">
        <f>+D19+F19+H19+J19</f>
        <v>86108</v>
      </c>
    </row>
    <row r="20" spans="2:12" ht="15">
      <c r="B20" s="37"/>
      <c r="D20" s="38"/>
      <c r="E20" s="38"/>
      <c r="F20" s="38"/>
      <c r="G20" s="38"/>
      <c r="H20" s="38"/>
      <c r="I20" s="38"/>
      <c r="J20" s="38"/>
      <c r="K20" s="38"/>
      <c r="L20" s="38"/>
    </row>
    <row r="21" spans="2:12" ht="15">
      <c r="B21" s="37" t="s">
        <v>105</v>
      </c>
      <c r="D21" s="38">
        <v>0</v>
      </c>
      <c r="E21" s="38"/>
      <c r="F21" s="38">
        <v>0</v>
      </c>
      <c r="G21" s="38"/>
      <c r="H21" s="38"/>
      <c r="I21" s="38"/>
      <c r="J21" s="38">
        <v>8226</v>
      </c>
      <c r="K21" s="38"/>
      <c r="L21" s="38">
        <f>SUM(J21)</f>
        <v>8226</v>
      </c>
    </row>
    <row r="22" spans="2:12" ht="15">
      <c r="B22" s="37"/>
      <c r="D22" s="38"/>
      <c r="E22" s="38"/>
      <c r="F22" s="38"/>
      <c r="G22" s="38"/>
      <c r="H22" s="38"/>
      <c r="I22" s="38"/>
      <c r="J22" s="38"/>
      <c r="K22" s="38"/>
      <c r="L22" s="38"/>
    </row>
    <row r="23" spans="2:12" ht="15">
      <c r="B23" s="37" t="s">
        <v>59</v>
      </c>
      <c r="D23" s="38"/>
      <c r="E23" s="38"/>
      <c r="F23" s="38"/>
      <c r="G23" s="38"/>
      <c r="H23" s="38"/>
      <c r="I23" s="38"/>
      <c r="J23" s="38">
        <v>-2436</v>
      </c>
      <c r="K23" s="38"/>
      <c r="L23" s="38">
        <f>+D23+F23+H23+J23</f>
        <v>-2436</v>
      </c>
    </row>
    <row r="24" spans="2:12" ht="15">
      <c r="B24" s="2"/>
      <c r="D24" s="38"/>
      <c r="E24" s="38"/>
      <c r="F24" s="38"/>
      <c r="G24" s="38"/>
      <c r="H24" s="38"/>
      <c r="I24" s="38"/>
      <c r="J24" s="38"/>
      <c r="K24" s="38"/>
      <c r="L24" s="38"/>
    </row>
    <row r="25" spans="2:12" ht="30">
      <c r="B25" s="37" t="s">
        <v>67</v>
      </c>
      <c r="D25" s="39">
        <v>48729</v>
      </c>
      <c r="E25" s="40"/>
      <c r="F25" s="39">
        <v>0</v>
      </c>
      <c r="G25" s="38"/>
      <c r="H25" s="39">
        <v>1071</v>
      </c>
      <c r="I25" s="38"/>
      <c r="J25" s="39">
        <f>SUM(J19:J23)</f>
        <v>42098</v>
      </c>
      <c r="K25" s="38"/>
      <c r="L25" s="39">
        <f>SUM(L19:L23)</f>
        <v>91898</v>
      </c>
    </row>
    <row r="26" spans="2:12" ht="15">
      <c r="B26" s="37"/>
      <c r="D26" s="10"/>
      <c r="E26" s="10"/>
      <c r="F26" s="10"/>
      <c r="H26" s="10"/>
      <c r="J26" s="10"/>
      <c r="L26" s="10"/>
    </row>
    <row r="27" spans="2:12" ht="15">
      <c r="B27" s="2"/>
      <c r="L27" s="47"/>
    </row>
    <row r="28" spans="2:7" ht="12.75">
      <c r="B28" s="15" t="s">
        <v>45</v>
      </c>
      <c r="E28" s="41"/>
      <c r="F28" s="41"/>
      <c r="G28" s="41"/>
    </row>
    <row r="29" spans="2:12" ht="12.75">
      <c r="B29" s="15" t="s">
        <v>55</v>
      </c>
      <c r="E29" s="41"/>
      <c r="F29" s="41"/>
      <c r="G29" s="41"/>
      <c r="L29" s="56" t="s">
        <v>101</v>
      </c>
    </row>
  </sheetData>
  <mergeCells count="5">
    <mergeCell ref="B6:L6"/>
    <mergeCell ref="B1:L1"/>
    <mergeCell ref="B2:L2"/>
    <mergeCell ref="B3:L3"/>
    <mergeCell ref="B5:L5"/>
  </mergeCells>
  <printOptions horizontalCentered="1"/>
  <pageMargins left="0.5" right="0.5" top="0.75" bottom="0.75" header="0.25" footer="0.2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PIN-WEE GROUP BHD</dc:title>
  <dc:subject/>
  <dc:creator>ENET CORPORATE SERVICES SDN BHD</dc:creator>
  <cp:keywords/>
  <dc:description/>
  <cp:lastModifiedBy>enet</cp:lastModifiedBy>
  <cp:lastPrinted>2004-02-27T10:30:44Z</cp:lastPrinted>
  <dcterms:created xsi:type="dcterms:W3CDTF">2002-10-19T02:25:46Z</dcterms:created>
  <dcterms:modified xsi:type="dcterms:W3CDTF">2004-02-27T10:31:11Z</dcterms:modified>
  <cp:category/>
  <cp:version/>
  <cp:contentType/>
  <cp:contentStatus/>
</cp:coreProperties>
</file>