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0"/>
  </bookViews>
  <sheets>
    <sheet name="income stat" sheetId="1" r:id="rId1"/>
    <sheet name="Bal sheet-new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'Bal sheet-new'!$A$2:$F$64</definedName>
    <definedName name="_xlnm.Print_Area" localSheetId="2">'cash flow'!$A$1:$F$49</definedName>
    <definedName name="_xlnm.Print_Area" localSheetId="3">'equity'!$A$1:$S$45</definedName>
    <definedName name="_xlnm.Print_Area" localSheetId="0">'income stat'!$A$1:$J$50</definedName>
  </definedNames>
  <calcPr fullCalcOnLoad="1"/>
</workbook>
</file>

<file path=xl/sharedStrings.xml><?xml version="1.0" encoding="utf-8"?>
<sst xmlns="http://schemas.openxmlformats.org/spreadsheetml/2006/main" count="167" uniqueCount="129">
  <si>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</si>
  <si>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</si>
  <si>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</si>
  <si>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</si>
  <si>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</si>
  <si>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</si>
  <si>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</si>
  <si>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</si>
  <si>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</si>
  <si>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</si>
  <si>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</si>
  <si>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</si>
  <si>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</si>
  <si>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</si>
  <si>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</si>
  <si>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</si>
  <si>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</si>
  <si>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</si>
  <si>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</si>
  <si>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</si>
  <si>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</si>
  <si>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</si>
  <si>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</si>
  <si>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</si>
  <si>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</si>
  <si>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</si>
  <si>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</si>
  <si>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</si>
  <si>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</si>
  <si>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</si>
  <si>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</si>
  <si>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</si>
  <si>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</si>
  <si>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</si>
  <si>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</si>
  <si>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</si>
  <si>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</si>
  <si>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</si>
  <si>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</si>
  <si>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</si>
  <si>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</si>
  <si>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</si>
  <si>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</si>
  <si>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</si>
  <si>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</si>
  <si>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</si>
  <si>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</si>
  <si>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FLOWS FROM INVESTING ACTIVITIES</t>
  </si>
  <si>
    <t>CASH FLOWS FROM FINANCING ACTIVITIES</t>
  </si>
  <si>
    <t>Bank borrowings</t>
  </si>
  <si>
    <t>Dividend paid to the shareholders of the Company</t>
  </si>
  <si>
    <t>Proceed from issuance of new ordinary shares</t>
  </si>
  <si>
    <t>Issuance of new ordinary shares</t>
  </si>
  <si>
    <t xml:space="preserve"> this interim financial report)</t>
  </si>
  <si>
    <t>Net assets per share attributable to ordinary</t>
  </si>
  <si>
    <t>shareholders of the parent (RM)</t>
  </si>
  <si>
    <t>Tax expense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</si>
  <si>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</si>
  <si>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</si>
  <si>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</si>
  <si>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</si>
  <si>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</si>
  <si>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</si>
  <si>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Minority</t>
  </si>
  <si>
    <t>Distributable</t>
  </si>
  <si>
    <t>Non-distributable</t>
  </si>
  <si>
    <t>equity</t>
  </si>
  <si>
    <t>Attributable to equity holders of the parent</t>
  </si>
  <si>
    <t>Negative</t>
  </si>
  <si>
    <t>goodwill</t>
  </si>
  <si>
    <t>interests</t>
  </si>
  <si>
    <t>Investment in a jointly controlled entity</t>
  </si>
  <si>
    <t xml:space="preserve">   Amount owing by a jointly controlled entity</t>
  </si>
  <si>
    <t xml:space="preserve">Interest paid </t>
  </si>
  <si>
    <t>Tax paid (net of tax refunded)</t>
  </si>
  <si>
    <t>(The figures have not been audited)</t>
  </si>
  <si>
    <t>31/03/07</t>
  </si>
  <si>
    <t xml:space="preserve">(The notes set out on pages 5 to 12 form an integral part of and should be read in conjunction with </t>
  </si>
  <si>
    <t>(The notes set out on pages 5 to 12 form an integral part of and should be read in conjunction with this</t>
  </si>
  <si>
    <t>Interest income</t>
  </si>
  <si>
    <t>Advance to an associated company</t>
  </si>
  <si>
    <t>Cash and cash equivalents at beginning of financial period</t>
  </si>
  <si>
    <t>Cash and cash equivalents at end of financial period</t>
  </si>
  <si>
    <t>At 1 April 2007</t>
  </si>
  <si>
    <t>At 1 April 2006</t>
  </si>
  <si>
    <t>Profit for the financial period</t>
  </si>
  <si>
    <t>Restated</t>
  </si>
  <si>
    <t>Prepaid lease payments</t>
  </si>
  <si>
    <t>Investment in an associate</t>
  </si>
  <si>
    <t xml:space="preserve">   Amount owing by an associate</t>
  </si>
  <si>
    <t xml:space="preserve">   Amount owing to an associate</t>
  </si>
  <si>
    <t>Share of results of an associate</t>
  </si>
  <si>
    <t>Profit before tax</t>
  </si>
  <si>
    <t>Net decrease in cash and cash equivalents</t>
  </si>
  <si>
    <t>Share of results of a jointly controlled entity</t>
  </si>
  <si>
    <t>(The firgures have not been audited)</t>
  </si>
  <si>
    <t>ASSETS</t>
  </si>
  <si>
    <t>Current assets</t>
  </si>
  <si>
    <t>TOTAL ASSETS</t>
  </si>
  <si>
    <t>EQUITY AND LIABILITIES</t>
  </si>
  <si>
    <t>TOTAL EQUITY AND LIABILITIES</t>
  </si>
  <si>
    <t>Equity attributable to equity holders of the Company</t>
  </si>
  <si>
    <t xml:space="preserve">    Reserves</t>
  </si>
  <si>
    <t>TOTAL EQUITY</t>
  </si>
  <si>
    <t xml:space="preserve">   Borrowings</t>
  </si>
  <si>
    <t xml:space="preserve">   Tax liabilities</t>
  </si>
  <si>
    <t>TOTAL LIABILITIES</t>
  </si>
  <si>
    <t xml:space="preserve">    Share capital</t>
  </si>
  <si>
    <t>Non-current assets</t>
  </si>
  <si>
    <t>Non-current liabilities</t>
  </si>
  <si>
    <t>Profit for the period</t>
  </si>
  <si>
    <t>Effects of adopting FRS3</t>
  </si>
  <si>
    <t>Treasury</t>
  </si>
  <si>
    <t>Purchase of treasury shares</t>
  </si>
  <si>
    <t>At 31 December 2007</t>
  </si>
  <si>
    <t>At 31 December 2006</t>
  </si>
  <si>
    <t>Third quarter interim report for the financial period ended 31 December 2007</t>
  </si>
  <si>
    <t>31/12/07</t>
  </si>
  <si>
    <t>31/12/06</t>
  </si>
  <si>
    <t>Dividend received from quoted</t>
  </si>
  <si>
    <t>Dividend received from an associate</t>
  </si>
  <si>
    <t>Dividend received from a jointly controlled entity</t>
  </si>
  <si>
    <t>Shares buy back</t>
  </si>
  <si>
    <t>Dividend paid during the period</t>
  </si>
  <si>
    <t>shares</t>
  </si>
  <si>
    <t>Cash generated from operations</t>
  </si>
  <si>
    <t>Net cash (used in) / from operating activities</t>
  </si>
  <si>
    <t>Net cash generated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</si>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</sst>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178" fontId="0" fillId="0" borderId="0" xfId="0" applyAlignment="1">
      <alignment/>
    </xf>
    <xf numFmtId="178" fontId="3" fillId="0" borderId="0" xfId="0" applyFont="1" applyAlignment="1">
      <alignment horizontal="left"/>
    </xf>
    <xf numFmtId="178" fontId="4" fillId="0" borderId="0" xfId="0" applyFont="1" applyAlignment="1">
      <alignment horizontal="centerContinuous"/>
    </xf>
    <xf numFmtId="170" fontId="4" fillId="0" borderId="0" xfId="15" applyNumberFormat="1" applyFont="1" applyBorder="1" applyAlignment="1">
      <alignment/>
    </xf>
    <xf numFmtId="178" fontId="4" fillId="0" borderId="0" xfId="0" applyFont="1" applyAlignment="1">
      <alignment/>
    </xf>
    <xf numFmtId="170" fontId="3" fillId="0" borderId="0" xfId="15" applyNumberFormat="1" applyFont="1" applyAlignment="1">
      <alignment/>
    </xf>
    <xf numFmtId="170" fontId="4" fillId="0" borderId="0" xfId="15" applyNumberFormat="1" applyFont="1" applyAlignment="1">
      <alignment/>
    </xf>
    <xf numFmtId="178" fontId="4" fillId="0" borderId="0" xfId="0" applyFont="1" applyAlignment="1">
      <alignment horizontal="right"/>
    </xf>
    <xf numFmtId="178" fontId="3" fillId="0" borderId="0" xfId="0" applyFont="1" applyAlignment="1">
      <alignment horizontal="right"/>
    </xf>
    <xf numFmtId="170" fontId="3" fillId="0" borderId="0" xfId="15" applyNumberFormat="1" applyFont="1" applyAlignment="1" quotePrefix="1">
      <alignment horizontal="right"/>
    </xf>
    <xf numFmtId="170" fontId="3" fillId="0" borderId="0" xfId="15" applyNumberFormat="1" applyFont="1" applyAlignment="1">
      <alignment horizontal="right"/>
    </xf>
    <xf numFmtId="178" fontId="3" fillId="0" borderId="0" xfId="0" applyFont="1" applyAlignment="1">
      <alignment/>
    </xf>
    <xf numFmtId="178" fontId="4" fillId="0" borderId="0" xfId="0" applyFont="1" applyAlignment="1" quotePrefix="1">
      <alignment horizontal="left"/>
    </xf>
    <xf numFmtId="170" fontId="3" fillId="0" borderId="1" xfId="15" applyNumberFormat="1" applyFont="1" applyBorder="1" applyAlignment="1">
      <alignment/>
    </xf>
    <xf numFmtId="170" fontId="4" fillId="0" borderId="1" xfId="15" applyNumberFormat="1" applyFont="1" applyBorder="1" applyAlignment="1">
      <alignment/>
    </xf>
    <xf numFmtId="170" fontId="3" fillId="0" borderId="2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170" fontId="3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2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/>
    </xf>
    <xf numFmtId="170" fontId="3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8" fontId="3" fillId="0" borderId="0" xfId="0" applyFont="1" applyAlignment="1" quotePrefix="1">
      <alignment horizontal="left"/>
    </xf>
    <xf numFmtId="170" fontId="3" fillId="0" borderId="6" xfId="15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170" fontId="3" fillId="0" borderId="0" xfId="15" applyNumberFormat="1" applyFont="1" applyBorder="1" applyAlignment="1">
      <alignment/>
    </xf>
    <xf numFmtId="178" fontId="4" fillId="0" borderId="0" xfId="0" applyFont="1" applyAlignment="1">
      <alignment horizontal="left"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170" fontId="3" fillId="0" borderId="0" xfId="15" applyNumberFormat="1" applyFont="1" applyFill="1" applyAlignment="1">
      <alignment/>
    </xf>
    <xf numFmtId="178" fontId="4" fillId="0" borderId="0" xfId="0" applyFont="1" applyFill="1" applyAlignment="1">
      <alignment/>
    </xf>
    <xf numFmtId="178" fontId="4" fillId="0" borderId="0" xfId="0" applyFont="1" applyFill="1" applyAlignment="1" quotePrefix="1">
      <alignment horizontal="left"/>
    </xf>
    <xf numFmtId="170" fontId="4" fillId="0" borderId="0" xfId="15" applyNumberFormat="1" applyFont="1" applyFill="1" applyAlignment="1">
      <alignment/>
    </xf>
    <xf numFmtId="170" fontId="4" fillId="0" borderId="0" xfId="15" applyNumberFormat="1" applyFont="1" applyBorder="1" applyAlignment="1">
      <alignment horizontal="right"/>
    </xf>
    <xf numFmtId="170" fontId="3" fillId="0" borderId="0" xfId="15" applyNumberFormat="1" applyFont="1" applyBorder="1" applyAlignment="1">
      <alignment horizontal="right"/>
    </xf>
    <xf numFmtId="170" fontId="3" fillId="0" borderId="2" xfId="15" applyNumberFormat="1" applyFont="1" applyBorder="1" applyAlignment="1">
      <alignment horizontal="left"/>
    </xf>
    <xf numFmtId="178" fontId="3" fillId="0" borderId="0" xfId="0" applyFont="1" applyAlignment="1" quotePrefix="1">
      <alignment horizontal="centerContinuous"/>
    </xf>
    <xf numFmtId="170" fontId="4" fillId="0" borderId="0" xfId="15" applyNumberFormat="1" applyFont="1" applyFill="1" applyAlignment="1" quotePrefix="1">
      <alignment horizontal="center"/>
    </xf>
    <xf numFmtId="178" fontId="4" fillId="0" borderId="0" xfId="0" applyFont="1" applyFill="1" applyAlignment="1" quotePrefix="1">
      <alignment horizontal="center"/>
    </xf>
    <xf numFmtId="170" fontId="3" fillId="0" borderId="0" xfId="15" applyNumberFormat="1" applyFont="1" applyFill="1" applyAlignment="1" quotePrefix="1">
      <alignment horizontal="centerContinuous"/>
    </xf>
    <xf numFmtId="170" fontId="3" fillId="0" borderId="0" xfId="15" applyNumberFormat="1" applyFont="1" applyFill="1" applyAlignment="1">
      <alignment horizontal="centerContinuous"/>
    </xf>
    <xf numFmtId="178" fontId="3" fillId="0" borderId="0" xfId="0" applyFont="1" applyFill="1" applyAlignment="1">
      <alignment/>
    </xf>
    <xf numFmtId="178" fontId="3" fillId="0" borderId="0" xfId="0" applyFont="1" applyFill="1" applyAlignment="1">
      <alignment horizontal="centerContinuous"/>
    </xf>
    <xf numFmtId="170" fontId="3" fillId="0" borderId="0" xfId="15" applyNumberFormat="1" applyFont="1" applyFill="1" applyAlignment="1">
      <alignment horizontal="right"/>
    </xf>
    <xf numFmtId="178" fontId="3" fillId="0" borderId="0" xfId="0" applyFont="1" applyFill="1" applyAlignment="1">
      <alignment horizontal="right"/>
    </xf>
    <xf numFmtId="170" fontId="3" fillId="0" borderId="0" xfId="15" applyNumberFormat="1" applyFont="1" applyFill="1" applyAlignment="1">
      <alignment horizontal="center"/>
    </xf>
    <xf numFmtId="178" fontId="3" fillId="0" borderId="0" xfId="0" applyFont="1" applyFill="1" applyAlignment="1">
      <alignment horizontal="center"/>
    </xf>
    <xf numFmtId="170" fontId="3" fillId="0" borderId="0" xfId="15" applyNumberFormat="1" applyFont="1" applyFill="1" applyAlignment="1" quotePrefix="1">
      <alignment horizontal="right"/>
    </xf>
    <xf numFmtId="178" fontId="3" fillId="0" borderId="0" xfId="0" applyFont="1" applyFill="1" applyAlignment="1" quotePrefix="1">
      <alignment horizontal="right"/>
    </xf>
    <xf numFmtId="170" fontId="4" fillId="0" borderId="0" xfId="15" applyNumberFormat="1" applyFont="1" applyFill="1" applyAlignment="1">
      <alignment horizontal="center"/>
    </xf>
    <xf numFmtId="178" fontId="4" fillId="0" borderId="0" xfId="0" applyFont="1" applyFill="1" applyAlignment="1">
      <alignment horizontal="center"/>
    </xf>
    <xf numFmtId="170" fontId="3" fillId="0" borderId="0" xfId="15" applyNumberFormat="1" applyFont="1" applyFill="1" applyBorder="1" applyAlignment="1">
      <alignment/>
    </xf>
    <xf numFmtId="178" fontId="4" fillId="0" borderId="0" xfId="0" applyFont="1" applyFill="1" applyBorder="1" applyAlignment="1">
      <alignment horizontal="center"/>
    </xf>
    <xf numFmtId="170" fontId="3" fillId="0" borderId="0" xfId="15" applyNumberFormat="1" applyFont="1" applyFill="1" applyBorder="1" applyAlignment="1">
      <alignment horizontal="center"/>
    </xf>
    <xf numFmtId="178" fontId="4" fillId="0" borderId="0" xfId="0" applyFont="1" applyFill="1" applyBorder="1" applyAlignment="1">
      <alignment/>
    </xf>
    <xf numFmtId="170" fontId="4" fillId="0" borderId="0" xfId="15" applyNumberFormat="1" applyFont="1" applyFill="1" applyBorder="1" applyAlignment="1">
      <alignment/>
    </xf>
    <xf numFmtId="170" fontId="3" fillId="0" borderId="0" xfId="15" applyNumberFormat="1" applyFont="1" applyFill="1" applyBorder="1" applyAlignment="1" quotePrefix="1">
      <alignment horizontal="left"/>
    </xf>
    <xf numFmtId="178" fontId="4" fillId="0" borderId="0" xfId="0" applyFont="1" applyAlignment="1" quotePrefix="1">
      <alignment/>
    </xf>
    <xf numFmtId="170" fontId="3" fillId="0" borderId="4" xfId="15" applyNumberFormat="1" applyFont="1" applyFill="1" applyBorder="1" applyAlignment="1">
      <alignment/>
    </xf>
    <xf numFmtId="170" fontId="3" fillId="0" borderId="4" xfId="15" applyNumberFormat="1" applyFont="1" applyFill="1" applyBorder="1" applyAlignment="1">
      <alignment horizontal="center"/>
    </xf>
    <xf numFmtId="178" fontId="4" fillId="0" borderId="0" xfId="0" applyFont="1" applyBorder="1" applyAlignment="1">
      <alignment/>
    </xf>
    <xf numFmtId="178" fontId="5" fillId="0" borderId="0" xfId="0" applyFont="1" applyBorder="1" applyAlignment="1">
      <alignment/>
    </xf>
    <xf numFmtId="170" fontId="3" fillId="0" borderId="4" xfId="15" applyNumberFormat="1" applyFont="1" applyFill="1" applyBorder="1" applyAlignment="1" quotePrefix="1">
      <alignment/>
    </xf>
    <xf numFmtId="170" fontId="3" fillId="0" borderId="7" xfId="15" applyNumberFormat="1" applyFont="1" applyFill="1" applyBorder="1" applyAlignment="1">
      <alignment/>
    </xf>
    <xf numFmtId="43" fontId="3" fillId="0" borderId="8" xfId="15" applyFont="1" applyFill="1" applyBorder="1" applyAlignment="1">
      <alignment/>
    </xf>
    <xf numFmtId="43" fontId="3" fillId="0" borderId="9" xfId="15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 horizontal="right"/>
    </xf>
    <xf numFmtId="178" fontId="4" fillId="0" borderId="0" xfId="0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3" fillId="0" borderId="0" xfId="15" applyNumberFormat="1" applyFont="1" applyAlignment="1">
      <alignment horizontal="center"/>
    </xf>
    <xf numFmtId="178" fontId="3" fillId="0" borderId="0" xfId="0" applyFont="1" applyAlignment="1">
      <alignment horizontal="center"/>
    </xf>
    <xf numFmtId="170" fontId="3" fillId="0" borderId="10" xfId="15" applyNumberFormat="1" applyFont="1" applyBorder="1" applyAlignment="1">
      <alignment/>
    </xf>
    <xf numFmtId="170" fontId="4" fillId="0" borderId="10" xfId="15" applyNumberFormat="1" applyFont="1" applyBorder="1" applyAlignment="1">
      <alignment/>
    </xf>
    <xf numFmtId="170" fontId="3" fillId="0" borderId="8" xfId="15" applyNumberFormat="1" applyFont="1" applyBorder="1" applyAlignment="1">
      <alignment/>
    </xf>
    <xf numFmtId="170" fontId="4" fillId="0" borderId="8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8" fontId="3" fillId="0" borderId="0" xfId="0" applyFont="1" applyAlignment="1">
      <alignment horizontal="centerContinuous"/>
    </xf>
    <xf numFmtId="178" fontId="3" fillId="0" borderId="0" xfId="0" applyFont="1" applyAlignment="1" quotePrefix="1">
      <alignment horizontal="center"/>
    </xf>
    <xf numFmtId="178" fontId="3" fillId="0" borderId="0" xfId="0" applyFont="1" applyAlignment="1" quotePrefix="1">
      <alignment horizontal="right"/>
    </xf>
    <xf numFmtId="178" fontId="4" fillId="0" borderId="8" xfId="0" applyFont="1" applyBorder="1" applyAlignment="1">
      <alignment/>
    </xf>
    <xf numFmtId="178" fontId="6" fillId="0" borderId="0" xfId="0" applyFont="1" applyAlignment="1">
      <alignment horizontal="left"/>
    </xf>
    <xf numFmtId="170" fontId="3" fillId="0" borderId="11" xfId="15" applyNumberFormat="1" applyFont="1" applyBorder="1" applyAlignment="1">
      <alignment/>
    </xf>
    <xf numFmtId="170" fontId="4" fillId="0" borderId="11" xfId="15" applyNumberFormat="1" applyFont="1" applyBorder="1" applyAlignment="1">
      <alignment/>
    </xf>
    <xf numFmtId="178" fontId="3" fillId="0" borderId="0" xfId="0" applyFont="1" applyFill="1" applyAlignment="1" quotePrefix="1">
      <alignment horizontal="centerContinuous"/>
    </xf>
    <xf numFmtId="178" fontId="3" fillId="0" borderId="0" xfId="0" applyFont="1" applyFill="1" applyAlignment="1" quotePrefix="1">
      <alignment horizontal="left"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Fill="1" applyBorder="1" applyAlignment="1" quotePrefix="1">
      <alignment horizontal="left"/>
    </xf>
    <xf numFmtId="170" fontId="4" fillId="0" borderId="4" xfId="15" applyNumberFormat="1" applyFont="1" applyFill="1" applyBorder="1" applyAlignment="1">
      <alignment/>
    </xf>
    <xf numFmtId="170" fontId="4" fillId="0" borderId="7" xfId="15" applyNumberFormat="1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9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right"/>
    </xf>
    <xf numFmtId="178" fontId="4" fillId="0" borderId="0" xfId="0" applyFont="1" applyFill="1" applyAlignment="1">
      <alignment horizontal="left"/>
    </xf>
    <xf numFmtId="43" fontId="4" fillId="0" borderId="0" xfId="15" applyFont="1" applyFill="1" applyBorder="1" applyAlignment="1">
      <alignment/>
    </xf>
    <xf numFmtId="178" fontId="4" fillId="0" borderId="4" xfId="0" applyFont="1" applyFill="1" applyBorder="1" applyAlignment="1">
      <alignment/>
    </xf>
    <xf numFmtId="170" fontId="4" fillId="0" borderId="10" xfId="15" applyNumberFormat="1" applyFont="1" applyFill="1" applyBorder="1" applyAlignment="1">
      <alignment/>
    </xf>
    <xf numFmtId="178" fontId="4" fillId="0" borderId="10" xfId="0" applyFont="1" applyFill="1" applyBorder="1" applyAlignment="1">
      <alignment/>
    </xf>
    <xf numFmtId="178" fontId="4" fillId="0" borderId="0" xfId="0" applyFont="1" applyAlignment="1" quotePrefix="1">
      <alignment horizontal="center"/>
    </xf>
    <xf numFmtId="178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133600" y="1381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104775</xdr:rowOff>
    </xdr:from>
    <xdr:to>
      <xdr:col>14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696075" y="1400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457200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3133725" y="1524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9</xdr:row>
      <xdr:rowOff>66675</xdr:rowOff>
    </xdr:from>
    <xdr:to>
      <xdr:col>9</xdr:col>
      <xdr:colOff>847725</xdr:colOff>
      <xdr:row>9</xdr:row>
      <xdr:rowOff>66675</xdr:rowOff>
    </xdr:to>
    <xdr:sp>
      <xdr:nvSpPr>
        <xdr:cNvPr id="4" name="Line 7"/>
        <xdr:cNvSpPr>
          <a:spLocks/>
        </xdr:cNvSpPr>
      </xdr:nvSpPr>
      <xdr:spPr>
        <a:xfrm>
          <a:off x="5305425" y="1524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yap\Local%20Settings\Temporary%20Internet%20Files\OLKCE\consol%20acc%20-1st%20Quartely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lyap.FP-GROUP\Desktop\consol%20acc%20-3rd%20Quartely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%202008Q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3rd%20Quartel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7"/>
      <sheetName val="Diluted0607"/>
      <sheetName val="ROA"/>
      <sheetName val="JV-FPEQ'06"/>
      <sheetName val="JV-MUSASHI'06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6'2007"/>
      <sheetName val="FPEQ-PL-6'2007"/>
      <sheetName val="FPT-BS-6'2007"/>
      <sheetName val="FPT-PL-6'2007"/>
      <sheetName val="FPC-BS-6'2006"/>
      <sheetName val="FPC-PL-6'2006"/>
      <sheetName val="ACOU-BS-6'2007"/>
      <sheetName val="ACOU-PL-6'2007"/>
      <sheetName val="Working 1"/>
      <sheetName val="result"/>
      <sheetName val="taxation"/>
    </sheetNames>
    <sheetDataSet>
      <sheetData sheetId="2">
        <row r="24">
          <cell r="D24">
            <v>2.667489025917643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Q-PRICE"/>
      <sheetName val="Basic1207"/>
      <sheetName val="Diluted1207"/>
      <sheetName val="ROA"/>
      <sheetName val="JV-FPEQ'07"/>
      <sheetName val="JV-MUSASHI'07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12'2007"/>
      <sheetName val="FPEQ-PL-12'2007"/>
      <sheetName val="FPT-BS-12'2007"/>
      <sheetName val="FPT-PL-12'2007"/>
      <sheetName val="FPC-BS-12'2007"/>
      <sheetName val="FPC-PL-12'2007"/>
      <sheetName val="ACOU-BS-12'2007"/>
      <sheetName val="ACOU-PL-12'2007"/>
      <sheetName val="ppe"/>
      <sheetName val="Working 1"/>
      <sheetName val="result"/>
      <sheetName val="taxation"/>
    </sheetNames>
    <sheetDataSet>
      <sheetData sheetId="1">
        <row r="45">
          <cell r="C45">
            <v>8.684844000785535</v>
          </cell>
        </row>
        <row r="68">
          <cell r="C68">
            <v>2.006412313214473</v>
          </cell>
        </row>
      </sheetData>
      <sheetData sheetId="8">
        <row r="10">
          <cell r="U10">
            <v>48687540.84</v>
          </cell>
        </row>
        <row r="16">
          <cell r="U16">
            <v>1855914.3087999998</v>
          </cell>
        </row>
        <row r="19">
          <cell r="U19">
            <v>5195175.14106</v>
          </cell>
        </row>
        <row r="24">
          <cell r="U24">
            <v>3755629.71</v>
          </cell>
        </row>
        <row r="28">
          <cell r="U28">
            <v>29593184.71</v>
          </cell>
        </row>
        <row r="29">
          <cell r="U29">
            <v>85115167.65</v>
          </cell>
        </row>
        <row r="30">
          <cell r="U30">
            <v>1073681.65</v>
          </cell>
        </row>
        <row r="34">
          <cell r="U34">
            <v>448929.36000000016</v>
          </cell>
        </row>
        <row r="37">
          <cell r="U37">
            <v>20789.69</v>
          </cell>
        </row>
        <row r="47">
          <cell r="U47">
            <v>21613144.15</v>
          </cell>
        </row>
        <row r="48">
          <cell r="U48">
            <v>14604420.48</v>
          </cell>
        </row>
        <row r="53">
          <cell r="U53">
            <v>39031507.24</v>
          </cell>
        </row>
        <row r="54">
          <cell r="U54">
            <v>5502040.529999999</v>
          </cell>
        </row>
        <row r="56">
          <cell r="U56">
            <v>193843.00999999998</v>
          </cell>
        </row>
        <row r="68">
          <cell r="U68">
            <v>4450000</v>
          </cell>
        </row>
        <row r="69">
          <cell r="U69">
            <v>785375.72</v>
          </cell>
        </row>
        <row r="78">
          <cell r="U78">
            <v>88448100</v>
          </cell>
        </row>
        <row r="84">
          <cell r="U84">
            <v>7231493.96</v>
          </cell>
        </row>
        <row r="94">
          <cell r="U94">
            <v>67733823.59279397</v>
          </cell>
        </row>
        <row r="97">
          <cell r="U97">
            <v>-911540.16</v>
          </cell>
        </row>
        <row r="99">
          <cell r="U99">
            <v>-9323141.86</v>
          </cell>
        </row>
        <row r="103">
          <cell r="U103">
            <v>5969076.85291334</v>
          </cell>
        </row>
        <row r="111">
          <cell r="U111">
            <v>2853000</v>
          </cell>
        </row>
      </sheetData>
      <sheetData sheetId="9">
        <row r="9">
          <cell r="U9">
            <v>269274619.7</v>
          </cell>
        </row>
        <row r="29">
          <cell r="U29">
            <v>269383.7</v>
          </cell>
        </row>
        <row r="32">
          <cell r="U32">
            <v>15671275.369999956</v>
          </cell>
        </row>
        <row r="48">
          <cell r="U48">
            <v>3112856.7200000035</v>
          </cell>
        </row>
        <row r="50">
          <cell r="U50">
            <v>1726737.1410600003</v>
          </cell>
        </row>
        <row r="52">
          <cell r="U52">
            <v>133923.8088</v>
          </cell>
        </row>
        <row r="66">
          <cell r="U66">
            <v>-4335204.73</v>
          </cell>
        </row>
        <row r="70">
          <cell r="U70">
            <v>-977548.8295659991</v>
          </cell>
        </row>
      </sheetData>
      <sheetData sheetId="10">
        <row r="10">
          <cell r="Z10">
            <v>20644792.039859995</v>
          </cell>
        </row>
        <row r="14">
          <cell r="Z14">
            <v>3369690.17</v>
          </cell>
        </row>
        <row r="18">
          <cell r="Z18">
            <v>28697</v>
          </cell>
        </row>
        <row r="19">
          <cell r="Z19">
            <v>223692.52999999997</v>
          </cell>
        </row>
        <row r="21">
          <cell r="Z21">
            <v>-1726737.1410600003</v>
          </cell>
        </row>
        <row r="22">
          <cell r="Z22">
            <v>-133923.8088</v>
          </cell>
        </row>
        <row r="23">
          <cell r="Z23">
            <v>-541552.4299999999</v>
          </cell>
        </row>
        <row r="24">
          <cell r="Z24">
            <v>-74999.51999999955</v>
          </cell>
        </row>
        <row r="25">
          <cell r="Z25">
            <v>9752.119999999999</v>
          </cell>
        </row>
        <row r="28">
          <cell r="Z28">
            <v>1148183.44</v>
          </cell>
        </row>
        <row r="43">
          <cell r="Z43">
            <v>2537704.47999999</v>
          </cell>
        </row>
        <row r="45">
          <cell r="Z45">
            <v>-223692.52999999997</v>
          </cell>
        </row>
        <row r="47">
          <cell r="Z47">
            <v>-3892368</v>
          </cell>
        </row>
        <row r="54">
          <cell r="Z54">
            <v>541552.4299999999</v>
          </cell>
        </row>
        <row r="55">
          <cell r="Z55">
            <v>75000</v>
          </cell>
        </row>
        <row r="56">
          <cell r="Z56">
            <v>2400000.2699999996</v>
          </cell>
        </row>
        <row r="57">
          <cell r="Z57">
            <v>331999.52</v>
          </cell>
        </row>
        <row r="59">
          <cell r="Z59">
            <v>97421</v>
          </cell>
        </row>
        <row r="61">
          <cell r="Z61">
            <v>-3010052.66</v>
          </cell>
        </row>
        <row r="72">
          <cell r="Z72">
            <v>525000</v>
          </cell>
        </row>
        <row r="76">
          <cell r="Z76">
            <v>317402.95999999344</v>
          </cell>
        </row>
        <row r="78">
          <cell r="Z78">
            <v>-911540.16</v>
          </cell>
        </row>
        <row r="84">
          <cell r="Z84">
            <v>-9323141.86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"/>
      <sheetName val="Bal sheet-new"/>
      <sheetName val="cash flow"/>
      <sheetName val="equity"/>
    </sheetNames>
    <sheetDataSet>
      <sheetData sheetId="0">
        <row r="17">
          <cell r="H17">
            <v>190276.57254000002</v>
          </cell>
        </row>
        <row r="21">
          <cell r="H21">
            <v>1664.5839900000003</v>
          </cell>
        </row>
        <row r="23">
          <cell r="H23">
            <v>14613.312410000035</v>
          </cell>
        </row>
        <row r="25">
          <cell r="H25">
            <v>-166.54566999999997</v>
          </cell>
        </row>
        <row r="27">
          <cell r="H27">
            <v>1255.56762</v>
          </cell>
        </row>
        <row r="29">
          <cell r="H29">
            <v>143.04728730000002</v>
          </cell>
        </row>
        <row r="33">
          <cell r="H33">
            <v>-3313.2</v>
          </cell>
        </row>
        <row r="39">
          <cell r="H39">
            <v>749.852482379999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Q-PRICE"/>
      <sheetName val="Basic1207"/>
      <sheetName val="Diluted1207"/>
      <sheetName val="ROA"/>
      <sheetName val="JV-FPEQ'07"/>
      <sheetName val="JV-MUSASHI'07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EQ-BS-12'2007"/>
      <sheetName val="FPEQ-PL-12'2007"/>
      <sheetName val="FPT-BS-12'2007"/>
      <sheetName val="FPT-PL-12'2007"/>
      <sheetName val="FPC-BS-12'2007"/>
      <sheetName val="FPC-PL-12'2007"/>
      <sheetName val="ACOU-BS-12'2007"/>
      <sheetName val="ACOU-PL-12'2007"/>
      <sheetName val="ppe"/>
      <sheetName val="Working 1"/>
      <sheetName val="result"/>
      <sheetName val="taxation"/>
    </sheetNames>
    <sheetDataSet>
      <sheetData sheetId="2">
        <row r="24">
          <cell r="D24">
            <v>8.645276702370992</v>
          </cell>
        </row>
        <row r="46">
          <cell r="D46">
            <v>2.000099760848422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.00390625" style="4" customWidth="1"/>
    <col min="2" max="2" width="34.7109375" style="4" customWidth="1"/>
    <col min="3" max="3" width="0.5625" style="4" customWidth="1"/>
    <col min="4" max="4" width="12.7109375" style="35" customWidth="1"/>
    <col min="5" max="5" width="1.421875" style="33" customWidth="1"/>
    <col min="6" max="6" width="14.28125" style="35" customWidth="1"/>
    <col min="7" max="7" width="0.85546875" style="33" customWidth="1"/>
    <col min="8" max="8" width="12.7109375" style="33" customWidth="1"/>
    <col min="9" max="9" width="0.85546875" style="33" customWidth="1"/>
    <col min="10" max="10" width="14.140625" style="35" customWidth="1"/>
    <col min="11" max="11" width="0.85546875" style="4" customWidth="1"/>
    <col min="12" max="16384" width="9.140625" style="4" customWidth="1"/>
  </cols>
  <sheetData>
    <row r="1" spans="1:10" ht="12.75">
      <c r="A1" s="1"/>
      <c r="B1" s="39"/>
      <c r="C1" s="39"/>
      <c r="D1" s="39"/>
      <c r="E1" s="39"/>
      <c r="F1" s="86"/>
      <c r="G1" s="39"/>
      <c r="H1" s="39"/>
      <c r="I1" s="39"/>
      <c r="J1" s="86"/>
    </row>
    <row r="2" spans="1:10" ht="12.75">
      <c r="A2" s="1"/>
      <c r="B2" s="25"/>
      <c r="C2" s="25"/>
      <c r="D2" s="25"/>
      <c r="E2" s="25"/>
      <c r="F2" s="87"/>
      <c r="G2" s="25"/>
      <c r="H2" s="25"/>
      <c r="I2" s="25"/>
      <c r="J2" s="87"/>
    </row>
    <row r="4" ht="12.75">
      <c r="A4" s="25" t="s">
        <v>116</v>
      </c>
    </row>
    <row r="5" ht="12.75">
      <c r="A5" s="12" t="s">
        <v>75</v>
      </c>
    </row>
    <row r="6" spans="4:8" ht="12.75">
      <c r="D6" s="40"/>
      <c r="H6" s="41"/>
    </row>
    <row r="7" spans="1:8" ht="12.75">
      <c r="A7" s="1" t="s">
        <v>16</v>
      </c>
      <c r="D7" s="40"/>
      <c r="H7" s="41"/>
    </row>
    <row r="8" spans="4:8" ht="12.75">
      <c r="D8" s="40"/>
      <c r="F8" s="33"/>
      <c r="H8" s="41"/>
    </row>
    <row r="9" spans="4:10" ht="12.75">
      <c r="D9" s="42" t="s">
        <v>17</v>
      </c>
      <c r="E9" s="43"/>
      <c r="F9" s="43"/>
      <c r="G9" s="44"/>
      <c r="H9" s="45" t="s">
        <v>18</v>
      </c>
      <c r="I9" s="45"/>
      <c r="J9" s="45"/>
    </row>
    <row r="10" spans="4:10" s="7" customFormat="1" ht="12.75">
      <c r="D10" s="46" t="s">
        <v>19</v>
      </c>
      <c r="E10" s="47"/>
      <c r="F10" s="46" t="s">
        <v>20</v>
      </c>
      <c r="G10" s="47"/>
      <c r="H10" s="47" t="s">
        <v>19</v>
      </c>
      <c r="I10" s="47"/>
      <c r="J10" s="46" t="s">
        <v>20</v>
      </c>
    </row>
    <row r="11" spans="4:10" s="7" customFormat="1" ht="12.75">
      <c r="D11" s="46" t="s">
        <v>21</v>
      </c>
      <c r="E11" s="47"/>
      <c r="F11" s="46" t="s">
        <v>22</v>
      </c>
      <c r="G11" s="47"/>
      <c r="H11" s="47" t="s">
        <v>21</v>
      </c>
      <c r="I11" s="47"/>
      <c r="J11" s="46" t="s">
        <v>23</v>
      </c>
    </row>
    <row r="12" spans="4:10" s="7" customFormat="1" ht="12.75">
      <c r="D12" s="46" t="s">
        <v>24</v>
      </c>
      <c r="E12" s="47"/>
      <c r="F12" s="46" t="s">
        <v>24</v>
      </c>
      <c r="G12" s="47"/>
      <c r="H12" s="47" t="s">
        <v>25</v>
      </c>
      <c r="I12" s="47"/>
      <c r="J12" s="46" t="s">
        <v>26</v>
      </c>
    </row>
    <row r="13" spans="4:10" ht="12.75">
      <c r="D13" s="48"/>
      <c r="E13" s="49"/>
      <c r="F13" s="48"/>
      <c r="G13" s="49"/>
      <c r="H13" s="49"/>
      <c r="I13" s="49"/>
      <c r="J13" s="48"/>
    </row>
    <row r="14" spans="4:10" s="7" customFormat="1" ht="12.75">
      <c r="D14" s="50" t="s">
        <v>117</v>
      </c>
      <c r="E14" s="47"/>
      <c r="F14" s="50" t="s">
        <v>118</v>
      </c>
      <c r="G14" s="47"/>
      <c r="H14" s="51" t="str">
        <f>+D14</f>
        <v>31/12/07</v>
      </c>
      <c r="I14" s="47"/>
      <c r="J14" s="50" t="str">
        <f>+F14</f>
        <v>31/12/06</v>
      </c>
    </row>
    <row r="15" spans="4:10" s="7" customFormat="1" ht="12.75">
      <c r="D15" s="46" t="s">
        <v>1</v>
      </c>
      <c r="E15" s="47"/>
      <c r="F15" s="46" t="s">
        <v>1</v>
      </c>
      <c r="G15" s="47"/>
      <c r="H15" s="46" t="s">
        <v>1</v>
      </c>
      <c r="I15" s="47"/>
      <c r="J15" s="46" t="s">
        <v>1</v>
      </c>
    </row>
    <row r="16" spans="4:10" ht="12.75">
      <c r="D16" s="52"/>
      <c r="E16" s="53"/>
      <c r="F16" s="52"/>
      <c r="G16" s="53"/>
      <c r="H16" s="53"/>
      <c r="I16" s="53"/>
      <c r="J16" s="52"/>
    </row>
    <row r="17" spans="2:10" ht="12.75">
      <c r="B17" s="4" t="s">
        <v>27</v>
      </c>
      <c r="D17" s="54">
        <f>+H17-'[3]income stat'!$H$17</f>
        <v>78998.04715999996</v>
      </c>
      <c r="E17" s="55"/>
      <c r="F17" s="88">
        <v>75045</v>
      </c>
      <c r="G17" s="55"/>
      <c r="H17" s="56">
        <f>+'[2]CONSOL-IS'!$U$9/1000</f>
        <v>269274.6197</v>
      </c>
      <c r="I17" s="55"/>
      <c r="J17" s="88">
        <v>251186</v>
      </c>
    </row>
    <row r="18" spans="5:10" ht="12.75">
      <c r="E18" s="57"/>
      <c r="F18" s="58"/>
      <c r="G18" s="57"/>
      <c r="H18" s="54"/>
      <c r="I18" s="57"/>
      <c r="J18" s="58"/>
    </row>
    <row r="19" spans="2:10" ht="12.75">
      <c r="B19" s="4" t="s">
        <v>28</v>
      </c>
      <c r="D19" s="59">
        <f>+D23-D21-D17</f>
        <v>-76006.11651000004</v>
      </c>
      <c r="E19" s="57"/>
      <c r="F19" s="89">
        <f>-72251-2</f>
        <v>-72253</v>
      </c>
      <c r="G19" s="57"/>
      <c r="H19" s="59">
        <f>+H23-H21-H17</f>
        <v>-253334.96063000002</v>
      </c>
      <c r="I19" s="57"/>
      <c r="J19" s="89">
        <f>-233879-2</f>
        <v>-233881</v>
      </c>
    </row>
    <row r="20" spans="4:10" ht="12.75">
      <c r="D20" s="59"/>
      <c r="E20" s="57"/>
      <c r="F20" s="89"/>
      <c r="G20" s="57"/>
      <c r="H20" s="59"/>
      <c r="I20" s="57"/>
      <c r="J20" s="89"/>
    </row>
    <row r="21" spans="1:10" ht="12.75">
      <c r="A21" s="60"/>
      <c r="B21" s="4" t="s">
        <v>29</v>
      </c>
      <c r="D21" s="61">
        <f>+H21-'[3]income stat'!$H$21</f>
        <v>1448.272730000003</v>
      </c>
      <c r="E21" s="57"/>
      <c r="F21" s="90">
        <v>628</v>
      </c>
      <c r="G21" s="57"/>
      <c r="H21" s="62">
        <f>+'[2]CONSOL-IS'!$U$48/1000</f>
        <v>3112.8567200000034</v>
      </c>
      <c r="I21" s="57"/>
      <c r="J21" s="90">
        <v>2072</v>
      </c>
    </row>
    <row r="22" spans="2:10" ht="12.75">
      <c r="B22" s="4" t="s">
        <v>30</v>
      </c>
      <c r="D22" s="54"/>
      <c r="F22" s="58"/>
      <c r="H22" s="32"/>
      <c r="J22" s="58"/>
    </row>
    <row r="23" spans="2:10" ht="12.75">
      <c r="B23" s="12" t="s">
        <v>31</v>
      </c>
      <c r="D23" s="54">
        <f>+H23-'[3]income stat'!$H$23+1</f>
        <v>4440.203379999923</v>
      </c>
      <c r="F23" s="58">
        <f>SUM(F17:F21)</f>
        <v>3420</v>
      </c>
      <c r="H23" s="54">
        <f>+('[2]CONSOL-IS'!$U$32+'[2]CONSOL-IS'!$U$29+'[2]CONSOL-IS'!$U$48)/1000-1</f>
        <v>19052.515789999958</v>
      </c>
      <c r="J23" s="58">
        <f>SUM(J17:J21)</f>
        <v>19377</v>
      </c>
    </row>
    <row r="24" spans="4:10" ht="12.75">
      <c r="D24" s="54"/>
      <c r="F24" s="58"/>
      <c r="H24" s="32"/>
      <c r="J24" s="58"/>
    </row>
    <row r="25" spans="2:56" ht="12.75">
      <c r="B25" s="12" t="s">
        <v>32</v>
      </c>
      <c r="D25" s="54">
        <f>+H25-'[3]income stat'!$H$25</f>
        <v>-102.83803000000006</v>
      </c>
      <c r="E25" s="57"/>
      <c r="F25" s="58">
        <v>-153</v>
      </c>
      <c r="G25" s="57"/>
      <c r="H25" s="56">
        <f>-'[2]CONSOL-IS'!$U$29/1000</f>
        <v>-269.38370000000003</v>
      </c>
      <c r="I25" s="57"/>
      <c r="J25" s="58">
        <v>-405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</row>
    <row r="26" spans="2:56" ht="12.75">
      <c r="B26" s="12"/>
      <c r="D26" s="54"/>
      <c r="E26" s="57"/>
      <c r="F26" s="58"/>
      <c r="G26" s="57"/>
      <c r="H26" s="56"/>
      <c r="I26" s="57"/>
      <c r="J26" s="58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</row>
    <row r="27" spans="2:56" ht="12.75">
      <c r="B27" s="12" t="s">
        <v>91</v>
      </c>
      <c r="D27" s="54">
        <f>+H27-'[3]income stat'!$H$27</f>
        <v>471.1695210600003</v>
      </c>
      <c r="E27" s="57"/>
      <c r="F27" s="58">
        <v>726</v>
      </c>
      <c r="G27" s="57"/>
      <c r="H27" s="56">
        <f>+'[2]CONSOL-IS'!$U$50/1000</f>
        <v>1726.7371410600003</v>
      </c>
      <c r="I27" s="57"/>
      <c r="J27" s="58">
        <v>1933</v>
      </c>
      <c r="K27" s="63"/>
      <c r="L27" s="64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</row>
    <row r="28" spans="4:56" ht="12.75">
      <c r="D28" s="54"/>
      <c r="E28" s="57"/>
      <c r="F28" s="58"/>
      <c r="G28" s="57"/>
      <c r="H28" s="54"/>
      <c r="I28" s="57"/>
      <c r="J28" s="58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</row>
    <row r="29" spans="2:56" ht="12.75">
      <c r="B29" s="12" t="s">
        <v>94</v>
      </c>
      <c r="D29" s="65">
        <f>+H29-'[3]income stat'!$H$29</f>
        <v>-9.123478500000033</v>
      </c>
      <c r="E29" s="57"/>
      <c r="F29" s="90">
        <v>-2</v>
      </c>
      <c r="G29" s="57"/>
      <c r="H29" s="62">
        <f>+'[2]CONSOL-IS'!$U$52/1000</f>
        <v>133.9238088</v>
      </c>
      <c r="I29" s="57"/>
      <c r="J29" s="90">
        <v>188</v>
      </c>
      <c r="K29" s="63"/>
      <c r="L29" s="64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</row>
    <row r="30" spans="4:56" ht="12.75">
      <c r="D30" s="54"/>
      <c r="E30" s="57"/>
      <c r="F30" s="58"/>
      <c r="G30" s="57"/>
      <c r="H30" s="54"/>
      <c r="I30" s="57"/>
      <c r="J30" s="58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</row>
    <row r="31" spans="2:56" ht="12.75">
      <c r="B31" s="25" t="s">
        <v>92</v>
      </c>
      <c r="D31" s="54">
        <f>SUM(D23:D29)</f>
        <v>4799.411392559923</v>
      </c>
      <c r="E31" s="57"/>
      <c r="F31" s="58">
        <f>SUM(F23:F29)</f>
        <v>3991</v>
      </c>
      <c r="G31" s="57"/>
      <c r="H31" s="54">
        <f>SUM(H23:H29)+1</f>
        <v>20644.793039859956</v>
      </c>
      <c r="I31" s="57"/>
      <c r="J31" s="58">
        <f>SUM(J23:J29)</f>
        <v>21093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4:56" ht="12.75">
      <c r="D32" s="54"/>
      <c r="E32" s="57"/>
      <c r="F32" s="58"/>
      <c r="G32" s="57"/>
      <c r="H32" s="56"/>
      <c r="I32" s="57"/>
      <c r="J32" s="58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</row>
    <row r="33" spans="2:10" ht="12.75">
      <c r="B33" s="34" t="s">
        <v>56</v>
      </c>
      <c r="C33" s="33"/>
      <c r="D33" s="61">
        <f>+H33-'[3]income stat'!$H$33</f>
        <v>-1022.0047300000006</v>
      </c>
      <c r="F33" s="90">
        <v>-770</v>
      </c>
      <c r="H33" s="61">
        <f>+'[2]CONSOL-IS'!$U$66/1000</f>
        <v>-4335.20473</v>
      </c>
      <c r="J33" s="90">
        <v>-4303</v>
      </c>
    </row>
    <row r="34" spans="4:10" ht="5.25" customHeight="1">
      <c r="D34" s="58">
        <f>+D30+D32</f>
        <v>0</v>
      </c>
      <c r="E34" s="57"/>
      <c r="F34" s="58"/>
      <c r="G34" s="57"/>
      <c r="H34" s="56"/>
      <c r="I34" s="57"/>
      <c r="J34" s="58"/>
    </row>
    <row r="35" spans="2:10" ht="13.5" thickBot="1">
      <c r="B35" s="25" t="s">
        <v>110</v>
      </c>
      <c r="D35" s="66">
        <f>+D31+D33</f>
        <v>3777.4066625599226</v>
      </c>
      <c r="E35" s="57"/>
      <c r="F35" s="91">
        <f>+F31+F33</f>
        <v>3221</v>
      </c>
      <c r="G35" s="57"/>
      <c r="H35" s="66">
        <f>+H31+H33</f>
        <v>16309.588309859955</v>
      </c>
      <c r="I35" s="57"/>
      <c r="J35" s="91">
        <f>+J31+J33</f>
        <v>16790</v>
      </c>
    </row>
    <row r="36" spans="4:10" ht="13.5" thickTop="1">
      <c r="D36" s="54"/>
      <c r="E36" s="57"/>
      <c r="F36" s="58"/>
      <c r="G36" s="57"/>
      <c r="H36" s="56"/>
      <c r="I36" s="57"/>
      <c r="J36" s="58"/>
    </row>
    <row r="37" spans="2:10" ht="12.75">
      <c r="B37" s="4" t="s">
        <v>57</v>
      </c>
      <c r="D37" s="54"/>
      <c r="E37" s="57"/>
      <c r="F37" s="58"/>
      <c r="G37" s="57"/>
      <c r="H37" s="56"/>
      <c r="I37" s="57"/>
      <c r="J37" s="58"/>
    </row>
    <row r="38" spans="2:10" ht="12.75">
      <c r="B38" s="4" t="s">
        <v>58</v>
      </c>
      <c r="D38" s="54">
        <f>+D35-D39-1</f>
        <v>3548.7103153739226</v>
      </c>
      <c r="E38" s="57"/>
      <c r="F38" s="58">
        <v>3030</v>
      </c>
      <c r="G38" s="57"/>
      <c r="H38" s="54">
        <f>+H35-H39</f>
        <v>15332.039480293955</v>
      </c>
      <c r="I38" s="57"/>
      <c r="J38" s="58">
        <v>15722</v>
      </c>
    </row>
    <row r="39" spans="2:10" ht="12.75">
      <c r="B39" s="12" t="s">
        <v>13</v>
      </c>
      <c r="D39" s="61">
        <f>+H39-'[3]income stat'!$H$39</f>
        <v>227.69634718600014</v>
      </c>
      <c r="E39" s="57"/>
      <c r="F39" s="90">
        <v>191</v>
      </c>
      <c r="G39" s="57"/>
      <c r="H39" s="61">
        <f>-'[2]CONSOL-IS'!$U$70/1000</f>
        <v>977.5488295659991</v>
      </c>
      <c r="I39" s="57"/>
      <c r="J39" s="90">
        <v>1068</v>
      </c>
    </row>
    <row r="40" spans="2:10" ht="5.25" customHeight="1">
      <c r="B40" s="12"/>
      <c r="D40" s="54"/>
      <c r="E40" s="57"/>
      <c r="F40" s="58"/>
      <c r="G40" s="57"/>
      <c r="H40" s="54"/>
      <c r="I40" s="57"/>
      <c r="J40" s="58"/>
    </row>
    <row r="41" spans="1:10" ht="13.5" thickBot="1">
      <c r="A41" s="12"/>
      <c r="B41" s="12"/>
      <c r="D41" s="66">
        <f>SUM(D38:D40)+1</f>
        <v>3777.4066625599226</v>
      </c>
      <c r="E41" s="57"/>
      <c r="F41" s="91">
        <v>3221</v>
      </c>
      <c r="G41" s="57"/>
      <c r="H41" s="66">
        <f>SUM(H38:H40)</f>
        <v>16309.588309859955</v>
      </c>
      <c r="I41" s="57"/>
      <c r="J41" s="91">
        <v>16790</v>
      </c>
    </row>
    <row r="42" spans="4:10" ht="13.5" thickTop="1">
      <c r="D42" s="54"/>
      <c r="E42" s="57"/>
      <c r="F42" s="58"/>
      <c r="G42" s="57"/>
      <c r="H42" s="54"/>
      <c r="I42" s="57"/>
      <c r="J42" s="58"/>
    </row>
    <row r="43" spans="2:10" ht="12.75">
      <c r="B43" s="25" t="s">
        <v>59</v>
      </c>
      <c r="D43" s="54"/>
      <c r="E43" s="57"/>
      <c r="F43" s="58"/>
      <c r="G43" s="57"/>
      <c r="H43" s="54"/>
      <c r="I43" s="57"/>
      <c r="J43" s="58" t="s">
        <v>34</v>
      </c>
    </row>
    <row r="44" spans="2:10" ht="12.75">
      <c r="B44" s="25" t="s">
        <v>60</v>
      </c>
      <c r="D44" s="54"/>
      <c r="E44" s="57"/>
      <c r="F44" s="58"/>
      <c r="G44" s="57"/>
      <c r="H44" s="54"/>
      <c r="I44" s="57"/>
      <c r="J44" s="58"/>
    </row>
    <row r="45" spans="2:10" ht="13.5" thickBot="1">
      <c r="B45" s="12" t="s">
        <v>61</v>
      </c>
      <c r="D45" s="67">
        <f>+'[2]Basic1207'!$C$68</f>
        <v>2.006412313214473</v>
      </c>
      <c r="E45" s="57"/>
      <c r="F45" s="92">
        <v>1.75</v>
      </c>
      <c r="G45" s="57"/>
      <c r="H45" s="67">
        <f>+'[2]Basic1207'!$C$45</f>
        <v>8.684844000785535</v>
      </c>
      <c r="I45" s="57"/>
      <c r="J45" s="92">
        <v>9.19</v>
      </c>
    </row>
    <row r="46" spans="2:10" ht="13.5" thickBot="1">
      <c r="B46" s="12" t="s">
        <v>62</v>
      </c>
      <c r="D46" s="68">
        <f>+'[4]Diluted1207'!$D$46</f>
        <v>2.000099760848422</v>
      </c>
      <c r="E46" s="57"/>
      <c r="F46" s="93">
        <v>1.73</v>
      </c>
      <c r="G46" s="57">
        <f>+'[1]Diluted0607'!$D$24</f>
        <v>2.667489025917643</v>
      </c>
      <c r="H46" s="68">
        <f>+'[4]Diluted1207'!$D$24</f>
        <v>8.645276702370992</v>
      </c>
      <c r="I46" s="57"/>
      <c r="J46" s="93">
        <v>9.11</v>
      </c>
    </row>
    <row r="47" spans="2:10" ht="12.75">
      <c r="B47" s="29"/>
      <c r="D47" s="69"/>
      <c r="E47" s="57"/>
      <c r="F47" s="94"/>
      <c r="G47" s="57"/>
      <c r="H47" s="69"/>
      <c r="I47" s="57"/>
      <c r="J47" s="94"/>
    </row>
    <row r="48" spans="2:10" ht="12.75">
      <c r="B48" s="29"/>
      <c r="D48" s="69"/>
      <c r="E48" s="57"/>
      <c r="F48" s="94"/>
      <c r="G48" s="57"/>
      <c r="H48" s="69"/>
      <c r="I48" s="57"/>
      <c r="J48" s="94"/>
    </row>
    <row r="49" spans="2:10" ht="12.75">
      <c r="B49" s="25" t="s">
        <v>78</v>
      </c>
      <c r="D49" s="58"/>
      <c r="E49" s="57"/>
      <c r="F49" s="58"/>
      <c r="G49" s="57"/>
      <c r="H49" s="58"/>
      <c r="I49" s="57"/>
      <c r="J49" s="58"/>
    </row>
    <row r="50" spans="2:10" ht="12.75">
      <c r="B50" s="11" t="s">
        <v>15</v>
      </c>
      <c r="D50" s="58"/>
      <c r="E50" s="57"/>
      <c r="F50" s="58"/>
      <c r="G50" s="57"/>
      <c r="H50" s="58"/>
      <c r="I50" s="57"/>
      <c r="J50" s="58"/>
    </row>
    <row r="51" spans="4:10" ht="12.75">
      <c r="D51" s="58"/>
      <c r="E51" s="57"/>
      <c r="F51" s="58"/>
      <c r="G51" s="57"/>
      <c r="H51" s="58"/>
      <c r="I51" s="57"/>
      <c r="J51" s="58"/>
    </row>
    <row r="52" spans="4:10" ht="12.75">
      <c r="D52" s="58"/>
      <c r="E52" s="57"/>
      <c r="F52" s="58"/>
      <c r="G52" s="57"/>
      <c r="H52" s="57"/>
      <c r="I52" s="57"/>
      <c r="J52" s="58"/>
    </row>
    <row r="53" spans="4:10" ht="12.75">
      <c r="D53" s="58"/>
      <c r="E53" s="57"/>
      <c r="F53" s="58"/>
      <c r="G53" s="57"/>
      <c r="H53" s="58"/>
      <c r="I53" s="57"/>
      <c r="J53" s="58"/>
    </row>
    <row r="54" spans="4:10" ht="12.75">
      <c r="D54" s="58"/>
      <c r="E54" s="57"/>
      <c r="F54" s="58"/>
      <c r="G54" s="57"/>
      <c r="H54" s="58"/>
      <c r="I54" s="57"/>
      <c r="J54" s="58"/>
    </row>
    <row r="55" spans="4:10" ht="12.75">
      <c r="D55" s="58"/>
      <c r="E55" s="57"/>
      <c r="F55" s="58"/>
      <c r="G55" s="57"/>
      <c r="H55" s="58"/>
      <c r="I55" s="57"/>
      <c r="J55" s="58"/>
    </row>
  </sheetData>
  <printOptions/>
  <pageMargins left="0.5905511811023623" right="0.5905511811023623" top="1.299212598425197" bottom="0.5118110236220472" header="0.83" footer="1.141732283464567"/>
  <pageSetup fitToHeight="1" fitToWidth="1" horizontalDpi="600" verticalDpi="600" orientation="portrait" paperSize="9" scale="96" r:id="rId1"/>
  <headerFooter alignWithMargins="0">
    <oddHeader>&amp;L&amp;"Arial,Bold"&amp;16ACOUSTECH BERHAD &amp;"Arial,Regular"&amp;10(496665-W)</oddHeader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46">
      <selection activeCell="A2" sqref="A2"/>
    </sheetView>
  </sheetViews>
  <sheetFormatPr defaultColWidth="9.140625" defaultRowHeight="12.75"/>
  <cols>
    <col min="1" max="1" width="2.7109375" style="4" customWidth="1"/>
    <col min="2" max="2" width="44.28125" style="4" customWidth="1"/>
    <col min="3" max="3" width="0.42578125" style="4" customWidth="1"/>
    <col min="4" max="4" width="15.28125" style="5" customWidth="1"/>
    <col min="5" max="5" width="1.1484375" style="6" customWidth="1"/>
    <col min="6" max="6" width="15.28125" style="6" customWidth="1"/>
    <col min="7" max="7" width="1.1484375" style="4" customWidth="1"/>
    <col min="8" max="8" width="17.140625" style="6" customWidth="1"/>
    <col min="9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1"/>
      <c r="B2" s="2"/>
      <c r="C2" s="2"/>
      <c r="D2" s="2"/>
      <c r="E2" s="2"/>
      <c r="F2" s="2"/>
      <c r="G2" s="2"/>
      <c r="H2" s="3"/>
    </row>
    <row r="3" ht="12.75">
      <c r="H3" s="3"/>
    </row>
    <row r="4" spans="1:8" ht="12.75">
      <c r="A4" s="25" t="s">
        <v>116</v>
      </c>
      <c r="H4" s="3"/>
    </row>
    <row r="5" spans="1:8" ht="12.75">
      <c r="A5" s="12" t="s">
        <v>95</v>
      </c>
      <c r="H5" s="3"/>
    </row>
    <row r="6" ht="12.75">
      <c r="H6" s="3"/>
    </row>
    <row r="7" spans="1:8" ht="12.75">
      <c r="A7" s="1" t="s">
        <v>0</v>
      </c>
      <c r="H7" s="3"/>
    </row>
    <row r="8" spans="2:8" s="7" customFormat="1" ht="12.75">
      <c r="B8" s="8"/>
      <c r="D8" s="9" t="s">
        <v>117</v>
      </c>
      <c r="E8" s="10"/>
      <c r="F8" s="9" t="s">
        <v>76</v>
      </c>
      <c r="H8" s="36"/>
    </row>
    <row r="9" spans="4:8" s="7" customFormat="1" ht="12.75">
      <c r="D9" s="10" t="s">
        <v>1</v>
      </c>
      <c r="E9" s="10"/>
      <c r="F9" s="10" t="s">
        <v>1</v>
      </c>
      <c r="G9" s="8"/>
      <c r="H9" s="37"/>
    </row>
    <row r="10" spans="2:8" ht="12.75">
      <c r="B10" s="11" t="s">
        <v>96</v>
      </c>
      <c r="F10" s="10" t="s">
        <v>86</v>
      </c>
      <c r="H10" s="3"/>
    </row>
    <row r="11" spans="2:8" ht="12.75">
      <c r="B11" s="11" t="s">
        <v>108</v>
      </c>
      <c r="H11" s="3"/>
    </row>
    <row r="12" spans="2:8" ht="6" customHeight="1">
      <c r="B12" s="11"/>
      <c r="H12" s="3"/>
    </row>
    <row r="13" spans="2:8" ht="12.75">
      <c r="B13" s="4" t="s">
        <v>2</v>
      </c>
      <c r="D13" s="5">
        <f>+'[2]CONSOL-BS'!$U$10/1000-9239</f>
        <v>39448.54084</v>
      </c>
      <c r="F13" s="6">
        <v>39845</v>
      </c>
      <c r="H13" s="3"/>
    </row>
    <row r="14" spans="2:8" ht="12.75">
      <c r="B14" s="4" t="s">
        <v>87</v>
      </c>
      <c r="D14" s="32">
        <v>9239</v>
      </c>
      <c r="F14" s="6">
        <v>9338</v>
      </c>
      <c r="H14" s="3"/>
    </row>
    <row r="15" spans="2:8" ht="12.75">
      <c r="B15" s="12" t="s">
        <v>71</v>
      </c>
      <c r="D15" s="5">
        <f>+'[2]CONSOL-BS'!$U$16/1000</f>
        <v>1855.9143087999998</v>
      </c>
      <c r="F15" s="6">
        <v>2054</v>
      </c>
      <c r="H15" s="3"/>
    </row>
    <row r="16" spans="2:8" ht="12.75">
      <c r="B16" s="12" t="s">
        <v>88</v>
      </c>
      <c r="D16" s="5">
        <f>+'[2]CONSOL-BS'!$U$19/1000</f>
        <v>5195.17514106</v>
      </c>
      <c r="F16" s="6">
        <v>5868</v>
      </c>
      <c r="H16" s="3"/>
    </row>
    <row r="17" spans="2:8" ht="12.75">
      <c r="B17" s="12" t="s">
        <v>3</v>
      </c>
      <c r="D17" s="5">
        <f>+'[2]CONSOL-BS'!$U$24/1000</f>
        <v>3755.62971</v>
      </c>
      <c r="F17" s="6">
        <v>3756</v>
      </c>
      <c r="H17" s="3"/>
    </row>
    <row r="18" spans="2:8" ht="12.75">
      <c r="B18" s="12"/>
      <c r="D18" s="84">
        <f>SUM(D13:D17)+1</f>
        <v>59495.25999986</v>
      </c>
      <c r="F18" s="85">
        <f>SUM(F13:F17)</f>
        <v>60861</v>
      </c>
      <c r="H18" s="3"/>
    </row>
    <row r="19" spans="2:8" ht="12.75">
      <c r="B19" s="25" t="s">
        <v>97</v>
      </c>
      <c r="D19" s="28"/>
      <c r="F19" s="3"/>
      <c r="H19" s="3"/>
    </row>
    <row r="20" spans="2:8" ht="6" customHeight="1">
      <c r="B20" s="25"/>
      <c r="H20" s="3"/>
    </row>
    <row r="21" spans="2:8" ht="12.75">
      <c r="B21" s="4" t="s">
        <v>4</v>
      </c>
      <c r="D21" s="13">
        <f>+'[2]CONSOL-BS'!$U$28/1000</f>
        <v>29593.18471</v>
      </c>
      <c r="E21" s="3"/>
      <c r="F21" s="14">
        <v>27482</v>
      </c>
      <c r="H21" s="3"/>
    </row>
    <row r="22" spans="2:8" ht="12.75">
      <c r="B22" s="4" t="s">
        <v>5</v>
      </c>
      <c r="D22" s="15">
        <f>+'[2]CONSOL-BS'!$U$29/1000</f>
        <v>85115.16765</v>
      </c>
      <c r="E22" s="3"/>
      <c r="F22" s="16">
        <v>58593</v>
      </c>
      <c r="H22" s="3"/>
    </row>
    <row r="23" spans="2:8" ht="12.75">
      <c r="B23" s="4" t="s">
        <v>6</v>
      </c>
      <c r="D23" s="15">
        <f>+'[2]CONSOL-BS'!$U$30/1000</f>
        <v>1073.68165</v>
      </c>
      <c r="E23" s="3"/>
      <c r="F23" s="16">
        <v>1735</v>
      </c>
      <c r="H23" s="3"/>
    </row>
    <row r="24" spans="2:8" ht="12.75">
      <c r="B24" s="12" t="s">
        <v>72</v>
      </c>
      <c r="D24" s="15">
        <f>+'[2]CONSOL-BS'!$U$37/1000-1</f>
        <v>19.78969</v>
      </c>
      <c r="E24" s="3"/>
      <c r="F24" s="16">
        <v>1527</v>
      </c>
      <c r="H24" s="3"/>
    </row>
    <row r="25" spans="2:8" ht="12.75">
      <c r="B25" s="12" t="s">
        <v>89</v>
      </c>
      <c r="D25" s="15">
        <v>0</v>
      </c>
      <c r="E25" s="3"/>
      <c r="F25" s="16">
        <v>504</v>
      </c>
      <c r="H25" s="3"/>
    </row>
    <row r="26" spans="2:8" ht="12.75">
      <c r="B26" s="4" t="s">
        <v>7</v>
      </c>
      <c r="D26" s="15">
        <f>+'[2]CONSOL-BS'!$U$34/1000</f>
        <v>448.92936000000014</v>
      </c>
      <c r="E26" s="3"/>
      <c r="F26" s="16">
        <v>671</v>
      </c>
      <c r="H26" s="3"/>
    </row>
    <row r="27" spans="2:8" ht="12.75">
      <c r="B27" s="4" t="s">
        <v>8</v>
      </c>
      <c r="D27" s="15">
        <f>+'[2]CONSOL-BS'!$U$47/1000</f>
        <v>21613.14415</v>
      </c>
      <c r="E27" s="3"/>
      <c r="F27" s="16">
        <v>39207</v>
      </c>
      <c r="H27" s="3"/>
    </row>
    <row r="28" spans="2:8" ht="12.75">
      <c r="B28" s="4" t="s">
        <v>9</v>
      </c>
      <c r="D28" s="17">
        <f>+'[2]CONSOL-BS'!$U$48/1000</f>
        <v>14604.42048</v>
      </c>
      <c r="E28" s="3"/>
      <c r="F28" s="18">
        <v>7545</v>
      </c>
      <c r="H28" s="3"/>
    </row>
    <row r="29" spans="4:8" ht="12.75">
      <c r="D29" s="17">
        <f>SUM(D21:D28)</f>
        <v>152468.31769</v>
      </c>
      <c r="E29" s="3"/>
      <c r="F29" s="18">
        <f>SUM(F21:F28)</f>
        <v>137264</v>
      </c>
      <c r="H29" s="3"/>
    </row>
    <row r="30" ht="12.75">
      <c r="H30" s="3"/>
    </row>
    <row r="31" spans="2:8" ht="13.5" thickBot="1">
      <c r="B31" s="11" t="s">
        <v>98</v>
      </c>
      <c r="D31" s="23">
        <f>+D18+D29-1</f>
        <v>211962.57768986</v>
      </c>
      <c r="E31" s="3"/>
      <c r="F31" s="24">
        <f>+F18+F29</f>
        <v>198125</v>
      </c>
      <c r="H31" s="3"/>
    </row>
    <row r="32" ht="13.5" thickTop="1">
      <c r="H32" s="3"/>
    </row>
    <row r="33" spans="2:8" ht="12.75">
      <c r="B33" s="11" t="s">
        <v>99</v>
      </c>
      <c r="H33" s="3"/>
    </row>
    <row r="34" spans="2:8" ht="12.75">
      <c r="B34" s="25" t="s">
        <v>101</v>
      </c>
      <c r="H34" s="3"/>
    </row>
    <row r="35" spans="2:8" ht="6" customHeight="1">
      <c r="B35" s="25"/>
      <c r="H35" s="3"/>
    </row>
    <row r="36" spans="2:8" ht="12.75">
      <c r="B36" s="12" t="s">
        <v>107</v>
      </c>
      <c r="D36" s="5">
        <f>+'[2]CONSOL-BS'!$U$78/1000</f>
        <v>88448.1</v>
      </c>
      <c r="E36" s="3"/>
      <c r="F36" s="6">
        <v>88192</v>
      </c>
      <c r="H36" s="3"/>
    </row>
    <row r="37" spans="2:8" ht="12.75">
      <c r="B37" s="12" t="s">
        <v>102</v>
      </c>
      <c r="D37" s="22">
        <f>+('[2]CONSOL-BS'!$U$84+'[2]CONSOL-BS'!$U$94+'[2]CONSOL-BS'!$U$97+'[2]CONSOL-BS'!$U$99)/1000-1</f>
        <v>64729.63553279397</v>
      </c>
      <c r="E37" s="3"/>
      <c r="F37" s="19">
        <v>59572</v>
      </c>
      <c r="H37" s="3"/>
    </row>
    <row r="38" spans="2:8" ht="12.75">
      <c r="B38" s="12"/>
      <c r="D38" s="28">
        <f>SUM(D36:D37)</f>
        <v>153177.73553279397</v>
      </c>
      <c r="E38" s="3"/>
      <c r="F38" s="3">
        <f>SUM(F36:F37)</f>
        <v>147764</v>
      </c>
      <c r="H38" s="3"/>
    </row>
    <row r="39" spans="2:8" ht="12.75">
      <c r="B39" s="29" t="s">
        <v>13</v>
      </c>
      <c r="D39" s="22">
        <f>+'[2]CONSOL-BS'!$U$103/1000</f>
        <v>5969.076852913339</v>
      </c>
      <c r="E39" s="3"/>
      <c r="F39" s="19">
        <v>4991</v>
      </c>
      <c r="H39" s="3"/>
    </row>
    <row r="40" spans="2:8" ht="12.75">
      <c r="B40" s="1" t="s">
        <v>103</v>
      </c>
      <c r="D40" s="26">
        <f>SUM(D38:D39)</f>
        <v>159146.8123857073</v>
      </c>
      <c r="E40" s="3"/>
      <c r="F40" s="27">
        <f>SUM(F38:F39)</f>
        <v>152755</v>
      </c>
      <c r="H40" s="3"/>
    </row>
    <row r="41" spans="2:8" ht="12.75">
      <c r="B41" s="1"/>
      <c r="D41" s="28"/>
      <c r="E41" s="3"/>
      <c r="F41" s="3"/>
      <c r="H41" s="3"/>
    </row>
    <row r="42" spans="2:8" ht="12.75">
      <c r="B42" s="11" t="s">
        <v>109</v>
      </c>
      <c r="D42" s="28"/>
      <c r="F42" s="3"/>
      <c r="H42" s="3"/>
    </row>
    <row r="43" spans="2:8" ht="6" customHeight="1">
      <c r="B43" s="11"/>
      <c r="D43" s="28"/>
      <c r="F43" s="3"/>
      <c r="H43" s="3"/>
    </row>
    <row r="44" spans="2:8" ht="12.75">
      <c r="B44" s="4" t="s">
        <v>14</v>
      </c>
      <c r="D44" s="28">
        <f>+'[2]CONSOL-BS'!$U$111/1000</f>
        <v>2853</v>
      </c>
      <c r="E44" s="3"/>
      <c r="F44" s="3">
        <v>3353</v>
      </c>
      <c r="H44" s="3"/>
    </row>
    <row r="45" spans="4:8" ht="12.75">
      <c r="D45" s="28"/>
      <c r="E45" s="3"/>
      <c r="F45" s="3"/>
      <c r="H45" s="3"/>
    </row>
    <row r="46" spans="2:8" ht="12.75">
      <c r="B46" s="11" t="s">
        <v>10</v>
      </c>
      <c r="E46" s="3"/>
      <c r="F46" s="3"/>
      <c r="H46" s="3"/>
    </row>
    <row r="47" spans="2:8" ht="6" customHeight="1">
      <c r="B47" s="11"/>
      <c r="E47" s="3"/>
      <c r="F47" s="3"/>
      <c r="H47" s="3"/>
    </row>
    <row r="48" spans="2:8" ht="12.75">
      <c r="B48" s="4" t="s">
        <v>11</v>
      </c>
      <c r="D48" s="13">
        <f>+'[2]CONSOL-BS'!$U$53/1000</f>
        <v>39031.50724</v>
      </c>
      <c r="E48" s="3"/>
      <c r="F48" s="14">
        <v>32844</v>
      </c>
      <c r="H48" s="3"/>
    </row>
    <row r="49" spans="2:8" ht="12.75">
      <c r="B49" s="4" t="s">
        <v>12</v>
      </c>
      <c r="D49" s="15">
        <f>+'[2]CONSOL-BS'!$U$54/1000</f>
        <v>5502.040529999999</v>
      </c>
      <c r="E49" s="3"/>
      <c r="F49" s="16">
        <v>5183</v>
      </c>
      <c r="H49" s="3"/>
    </row>
    <row r="50" spans="2:8" ht="12.75">
      <c r="B50" s="12" t="s">
        <v>90</v>
      </c>
      <c r="D50" s="15">
        <f>+'[2]CONSOL-BS'!$U$56/1000</f>
        <v>193.84301</v>
      </c>
      <c r="E50" s="3"/>
      <c r="F50" s="16">
        <v>0</v>
      </c>
      <c r="H50" s="3"/>
    </row>
    <row r="51" spans="2:8" ht="12.75">
      <c r="B51" s="12" t="s">
        <v>104</v>
      </c>
      <c r="D51" s="38">
        <f>+'[2]CONSOL-BS'!$U$68/1000</f>
        <v>4450</v>
      </c>
      <c r="E51" s="3"/>
      <c r="F51" s="20">
        <v>3925</v>
      </c>
      <c r="H51" s="3"/>
    </row>
    <row r="52" spans="2:8" ht="12.75">
      <c r="B52" s="12" t="s">
        <v>105</v>
      </c>
      <c r="D52" s="17">
        <f>+'[2]CONSOL-BS'!$U$69/1000</f>
        <v>785.37572</v>
      </c>
      <c r="E52" s="3"/>
      <c r="F52" s="21">
        <v>65</v>
      </c>
      <c r="H52" s="3"/>
    </row>
    <row r="53" spans="4:8" ht="12.75">
      <c r="D53" s="17">
        <f>SUM(D48:D52)</f>
        <v>49962.7665</v>
      </c>
      <c r="E53" s="3"/>
      <c r="F53" s="18">
        <f>SUM(F48:F52)</f>
        <v>42017</v>
      </c>
      <c r="H53" s="3"/>
    </row>
    <row r="54" spans="2:8" ht="12.75">
      <c r="B54" s="1"/>
      <c r="D54" s="28"/>
      <c r="E54" s="3"/>
      <c r="F54" s="3"/>
      <c r="H54" s="3"/>
    </row>
    <row r="55" spans="2:8" ht="12.75">
      <c r="B55" s="1" t="s">
        <v>106</v>
      </c>
      <c r="D55" s="28">
        <f>+D44+D53</f>
        <v>52815.7665</v>
      </c>
      <c r="E55" s="3"/>
      <c r="F55" s="3">
        <f>+F53+F44</f>
        <v>45370</v>
      </c>
      <c r="H55" s="3"/>
    </row>
    <row r="56" spans="2:8" ht="12.75">
      <c r="B56" s="1"/>
      <c r="D56" s="28"/>
      <c r="E56" s="3"/>
      <c r="F56" s="3"/>
      <c r="H56" s="3"/>
    </row>
    <row r="57" spans="2:8" ht="13.5" thickBot="1">
      <c r="B57" s="1" t="s">
        <v>100</v>
      </c>
      <c r="D57" s="23">
        <f>+D55+D40</f>
        <v>211962.5788857073</v>
      </c>
      <c r="E57" s="3"/>
      <c r="F57" s="24">
        <f>+F55+F40</f>
        <v>198125</v>
      </c>
      <c r="H57" s="3"/>
    </row>
    <row r="58" spans="2:8" ht="13.5" thickTop="1">
      <c r="B58" s="1"/>
      <c r="D58" s="28"/>
      <c r="E58" s="3"/>
      <c r="F58" s="3"/>
      <c r="H58" s="3"/>
    </row>
    <row r="59" spans="2:8" ht="12.75">
      <c r="B59" s="4" t="s">
        <v>54</v>
      </c>
      <c r="E59" s="31"/>
      <c r="H59" s="3">
        <f>+D31-D57</f>
        <v>-0.0011958473187405616</v>
      </c>
    </row>
    <row r="60" spans="2:8" ht="12.75">
      <c r="B60" s="4" t="s">
        <v>55</v>
      </c>
      <c r="D60" s="30">
        <f>(+D38)/(D36*2)</f>
        <v>0.8659187451895177</v>
      </c>
      <c r="E60" s="31"/>
      <c r="F60" s="30">
        <f>(+F38)/(F36*2)</f>
        <v>0.8377403846153846</v>
      </c>
      <c r="H60" s="3"/>
    </row>
    <row r="61" ht="6" customHeight="1">
      <c r="H61" s="3"/>
    </row>
    <row r="62" spans="2:8" ht="12.75">
      <c r="B62" s="25" t="s">
        <v>77</v>
      </c>
      <c r="H62" s="3"/>
    </row>
    <row r="63" spans="2:8" ht="12.75">
      <c r="B63" s="25" t="s">
        <v>53</v>
      </c>
      <c r="H63" s="3"/>
    </row>
    <row r="64" ht="12.75">
      <c r="D64" s="30"/>
    </row>
    <row r="67" ht="12.75">
      <c r="D67" s="32"/>
    </row>
  </sheetData>
  <printOptions/>
  <pageMargins left="0.8661417322834646" right="0.5905511811023623" top="0.984251968503937" bottom="0.5905511811023623" header="0.5118110236220472" footer="0.5118110236220472"/>
  <pageSetup horizontalDpi="600" verticalDpi="600" orientation="portrait" paperSize="9" scale="95" r:id="rId1"/>
  <headerFooter alignWithMargins="0">
    <oddHeader>&amp;L&amp;"Arial,Bold"&amp;16ACOUSTECH BERHAD &amp;"Arial,Regular"&amp;10(496665-W)</oddHeader>
    <oddFooter>&amp;C&amp;"Times New Roman,Italic"&amp;8-Page 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7">
      <selection activeCell="A1" sqref="A1"/>
    </sheetView>
  </sheetViews>
  <sheetFormatPr defaultColWidth="9.140625" defaultRowHeight="12.75"/>
  <cols>
    <col min="1" max="1" width="2.140625" style="4" customWidth="1"/>
    <col min="2" max="2" width="50.421875" style="4" customWidth="1"/>
    <col min="3" max="3" width="5.7109375" style="4" customWidth="1"/>
    <col min="4" max="4" width="13.7109375" style="6" customWidth="1"/>
    <col min="5" max="5" width="1.421875" style="4" customWidth="1"/>
    <col min="6" max="6" width="13.7109375" style="6" customWidth="1"/>
    <col min="7" max="7" width="9.140625" style="4" customWidth="1"/>
    <col min="8" max="8" width="20.8515625" style="4" customWidth="1"/>
    <col min="9" max="16384" width="9.140625" style="4" customWidth="1"/>
  </cols>
  <sheetData>
    <row r="1" spans="1:6" ht="12.75">
      <c r="A1" s="1"/>
      <c r="B1" s="39"/>
      <c r="C1" s="39"/>
      <c r="D1" s="39"/>
      <c r="E1" s="39"/>
      <c r="F1" s="39"/>
    </row>
    <row r="2" spans="1:6" ht="12.75">
      <c r="A2" s="2"/>
      <c r="B2" s="2"/>
      <c r="C2" s="2"/>
      <c r="D2" s="2"/>
      <c r="E2" s="2"/>
      <c r="F2" s="2"/>
    </row>
    <row r="3" spans="1:6" ht="12.75">
      <c r="A3" s="70"/>
      <c r="B3" s="70"/>
      <c r="C3" s="70"/>
      <c r="D3" s="70"/>
      <c r="E3" s="70"/>
      <c r="F3" s="70"/>
    </row>
    <row r="4" ht="12.75">
      <c r="A4" s="25" t="s">
        <v>116</v>
      </c>
    </row>
    <row r="5" ht="12.75">
      <c r="A5" s="12" t="s">
        <v>75</v>
      </c>
    </row>
    <row r="6" ht="12.75">
      <c r="A6" s="25"/>
    </row>
    <row r="7" ht="12.75">
      <c r="A7" s="25" t="s">
        <v>42</v>
      </c>
    </row>
    <row r="8" ht="12.75">
      <c r="A8" s="25"/>
    </row>
    <row r="9" spans="4:6" s="7" customFormat="1" ht="12.75">
      <c r="D9" s="71" t="s">
        <v>117</v>
      </c>
      <c r="E9" s="70"/>
      <c r="F9" s="71" t="s">
        <v>118</v>
      </c>
    </row>
    <row r="10" spans="4:6" s="7" customFormat="1" ht="12.75">
      <c r="D10" s="72" t="s">
        <v>1</v>
      </c>
      <c r="E10" s="73"/>
      <c r="F10" s="72" t="s">
        <v>1</v>
      </c>
    </row>
    <row r="11" ht="12.75">
      <c r="F11" s="48"/>
    </row>
    <row r="12" ht="12.75">
      <c r="B12" s="11" t="s">
        <v>43</v>
      </c>
    </row>
    <row r="13" ht="3.75" customHeight="1"/>
    <row r="14" spans="2:6" ht="12.75">
      <c r="B14" s="4" t="s">
        <v>33</v>
      </c>
      <c r="D14" s="32">
        <f>+'[2]CONSOL-CF'!$Z$10/1000</f>
        <v>20644.792039859996</v>
      </c>
      <c r="F14" s="35">
        <v>21093</v>
      </c>
    </row>
    <row r="15" spans="2:6" ht="12.75">
      <c r="B15" s="4" t="s">
        <v>44</v>
      </c>
      <c r="D15" s="61">
        <f>+('[2]CONSOL-CF'!$Z$14+'[2]CONSOL-CF'!$Z$18+'[2]CONSOL-CF'!$Z$19+'[2]CONSOL-CF'!$Z$21+'[2]CONSOL-CF'!$Z$22+'[2]CONSOL-CF'!$Z$23+'[2]CONSOL-CF'!$Z$24+'[2]CONSOL-CF'!$Z$25+'[2]CONSOL-CF'!$Z$28)/1000</f>
        <v>2302.80236014</v>
      </c>
      <c r="F15" s="19">
        <f>1104+1</f>
        <v>1105</v>
      </c>
    </row>
    <row r="16" spans="2:6" ht="12.75">
      <c r="B16" s="29" t="s">
        <v>45</v>
      </c>
      <c r="D16" s="5">
        <f>SUM(D14:D15)</f>
        <v>22947.594399999994</v>
      </c>
      <c r="F16" s="6">
        <f>+F14+F15</f>
        <v>22198</v>
      </c>
    </row>
    <row r="17" spans="2:6" ht="12.75">
      <c r="B17" s="29" t="s">
        <v>46</v>
      </c>
      <c r="D17" s="22">
        <f>+D18-D16</f>
        <v>-20409.889920000005</v>
      </c>
      <c r="F17" s="19">
        <v>-17161</v>
      </c>
    </row>
    <row r="18" spans="2:6" ht="12.75">
      <c r="B18" s="12" t="s">
        <v>125</v>
      </c>
      <c r="D18" s="5">
        <f>+'[2]CONSOL-CF'!$Z$43/1000</f>
        <v>2537.7044799999903</v>
      </c>
      <c r="F18" s="6">
        <f>+F16+F17</f>
        <v>5037</v>
      </c>
    </row>
    <row r="19" spans="2:6" ht="12.75">
      <c r="B19" s="12" t="s">
        <v>73</v>
      </c>
      <c r="D19" s="5">
        <f>+'[2]CONSOL-CF'!$Z$45/1000</f>
        <v>-223.69252999999998</v>
      </c>
      <c r="F19" s="6">
        <v>-384</v>
      </c>
    </row>
    <row r="20" spans="2:6" ht="12.75">
      <c r="B20" s="12" t="s">
        <v>74</v>
      </c>
      <c r="D20" s="22">
        <f>+'[2]CONSOL-CF'!$Z$47/1000</f>
        <v>-3892.368</v>
      </c>
      <c r="F20" s="19">
        <v>-3079</v>
      </c>
    </row>
    <row r="21" spans="2:6" ht="13.5" thickBot="1">
      <c r="B21" s="12" t="s">
        <v>126</v>
      </c>
      <c r="D21" s="74">
        <f>SUM(D18:D20)</f>
        <v>-1578.3560500000094</v>
      </c>
      <c r="F21" s="75">
        <f>SUM(F18:F20)</f>
        <v>1574</v>
      </c>
    </row>
    <row r="22" ht="12.75" customHeight="1">
      <c r="D22" s="5"/>
    </row>
    <row r="23" spans="2:4" ht="12.75">
      <c r="B23" s="11" t="s">
        <v>47</v>
      </c>
      <c r="D23" s="5"/>
    </row>
    <row r="24" ht="4.5" customHeight="1">
      <c r="D24" s="5"/>
    </row>
    <row r="25" spans="2:6" ht="12.75">
      <c r="B25" s="4" t="s">
        <v>79</v>
      </c>
      <c r="D25" s="28">
        <f>+'[2]CONSOL-CF'!$Z$54/1000</f>
        <v>541.55243</v>
      </c>
      <c r="F25" s="3">
        <v>271</v>
      </c>
    </row>
    <row r="26" spans="2:6" ht="12.75">
      <c r="B26" s="4" t="s">
        <v>119</v>
      </c>
      <c r="D26" s="28">
        <f>+'[2]CONSOL-CF'!$Z$55/1000</f>
        <v>75</v>
      </c>
      <c r="F26" s="3">
        <v>188</v>
      </c>
    </row>
    <row r="27" spans="2:6" ht="12.75">
      <c r="B27" s="4" t="s">
        <v>120</v>
      </c>
      <c r="D27" s="28">
        <f>+'[2]CONSOL-CF'!$Z$56/1000</f>
        <v>2400.0002699999995</v>
      </c>
      <c r="F27" s="3">
        <v>3000</v>
      </c>
    </row>
    <row r="28" spans="2:6" ht="12.75">
      <c r="B28" s="12" t="s">
        <v>121</v>
      </c>
      <c r="D28" s="28">
        <f>+'[2]CONSOL-CF'!$Z$57/1000</f>
        <v>331.99952</v>
      </c>
      <c r="F28" s="3">
        <v>740</v>
      </c>
    </row>
    <row r="29" spans="2:6" ht="12.75">
      <c r="B29" s="4" t="s">
        <v>2</v>
      </c>
      <c r="D29" s="22">
        <f>+('[2]CONSOL-CF'!$Z$59+'[2]CONSOL-CF'!$Z$61)/1000</f>
        <v>-2912.63166</v>
      </c>
      <c r="F29" s="19">
        <v>-3499</v>
      </c>
    </row>
    <row r="30" spans="2:6" ht="12.75" hidden="1">
      <c r="B30" s="12" t="s">
        <v>80</v>
      </c>
      <c r="D30" s="22">
        <v>0</v>
      </c>
      <c r="F30" s="19">
        <v>0</v>
      </c>
    </row>
    <row r="31" spans="2:6" ht="13.5" thickBot="1">
      <c r="B31" s="12" t="s">
        <v>127</v>
      </c>
      <c r="D31" s="76">
        <f>SUM(D25:D29)</f>
        <v>435.9205599999991</v>
      </c>
      <c r="F31" s="77">
        <f>SUM(F25:F30)</f>
        <v>700</v>
      </c>
    </row>
    <row r="32" ht="12.75" customHeight="1">
      <c r="D32" s="5"/>
    </row>
    <row r="33" spans="2:4" ht="12.75">
      <c r="B33" s="11" t="s">
        <v>48</v>
      </c>
      <c r="D33" s="5"/>
    </row>
    <row r="34" spans="2:4" ht="4.5" customHeight="1">
      <c r="B34" s="11"/>
      <c r="D34" s="28"/>
    </row>
    <row r="35" spans="2:6" ht="13.5" customHeight="1">
      <c r="B35" s="29" t="s">
        <v>49</v>
      </c>
      <c r="D35" s="28">
        <f>+'[2]CONSOL-CF'!$Z$72/1000</f>
        <v>525</v>
      </c>
      <c r="F35" s="3">
        <v>-655</v>
      </c>
    </row>
    <row r="36" spans="2:6" ht="12.75">
      <c r="B36" s="29" t="s">
        <v>51</v>
      </c>
      <c r="D36" s="28">
        <f>+'[2]CONSOL-CF'!$Z$76/1000</f>
        <v>317.40295999999347</v>
      </c>
      <c r="F36" s="3">
        <v>3985</v>
      </c>
    </row>
    <row r="37" spans="2:6" ht="12.75">
      <c r="B37" s="29" t="s">
        <v>113</v>
      </c>
      <c r="D37" s="28">
        <f>+'[2]CONSOL-CF'!$Z$78/1000</f>
        <v>-911.54016</v>
      </c>
      <c r="F37" s="3">
        <v>0</v>
      </c>
    </row>
    <row r="38" spans="2:6" ht="12.75">
      <c r="B38" s="12" t="s">
        <v>50</v>
      </c>
      <c r="D38" s="22">
        <f>+'[2]CONSOL-CF'!$Z$84/1000</f>
        <v>-9323.14186</v>
      </c>
      <c r="F38" s="19">
        <v>-12896</v>
      </c>
    </row>
    <row r="39" spans="2:6" ht="13.5" thickBot="1">
      <c r="B39" s="12" t="s">
        <v>128</v>
      </c>
      <c r="D39" s="76">
        <f>SUM(D35:D38)-1</f>
        <v>-9393.279060000006</v>
      </c>
      <c r="F39" s="77">
        <f>SUM(F35:F38)</f>
        <v>-9566</v>
      </c>
    </row>
    <row r="40" ht="12.75" customHeight="1">
      <c r="D40" s="5"/>
    </row>
    <row r="41" spans="2:6" ht="12.75">
      <c r="B41" s="12" t="s">
        <v>93</v>
      </c>
      <c r="D41" s="5">
        <f>+D21+D31+D39+1</f>
        <v>-10534.714550000017</v>
      </c>
      <c r="F41" s="6">
        <v>-7292</v>
      </c>
    </row>
    <row r="42" ht="4.5" customHeight="1">
      <c r="D42" s="5"/>
    </row>
    <row r="43" spans="2:6" ht="12.75">
      <c r="B43" s="12" t="s">
        <v>81</v>
      </c>
      <c r="D43" s="5">
        <v>46752</v>
      </c>
      <c r="F43" s="6">
        <v>41049</v>
      </c>
    </row>
    <row r="44" ht="4.5" customHeight="1">
      <c r="D44" s="5"/>
    </row>
    <row r="45" spans="2:6" ht="13.5" thickBot="1">
      <c r="B45" s="12" t="s">
        <v>82</v>
      </c>
      <c r="D45" s="74">
        <f>+D41+D43</f>
        <v>36217.28544999998</v>
      </c>
      <c r="F45" s="75">
        <f>+F41+F43</f>
        <v>33757</v>
      </c>
    </row>
    <row r="47" ht="12.75">
      <c r="B47" s="25" t="s">
        <v>78</v>
      </c>
    </row>
    <row r="48" spans="2:4" ht="12.75">
      <c r="B48" s="11" t="s">
        <v>15</v>
      </c>
      <c r="D48" s="78"/>
    </row>
  </sheetData>
  <printOptions/>
  <pageMargins left="0.5905511811023623" right="0.5905511811023623" top="1.0236220472440944" bottom="0.5905511811023623" header="0.77" footer="1.220472440944882"/>
  <pageSetup fitToHeight="1" fitToWidth="1" horizontalDpi="600" verticalDpi="600" orientation="portrait" paperSize="9" r:id="rId1"/>
  <headerFooter alignWithMargins="0">
    <oddHeader>&amp;L&amp;"Arial,Bold"&amp;14ACOUSTECH BERHAD &amp;"Arial,Regular"&amp;10(496665-W)</oddHeader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B27" sqref="B27"/>
    </sheetView>
  </sheetViews>
  <sheetFormatPr defaultColWidth="9.140625" defaultRowHeight="12.75"/>
  <cols>
    <col min="1" max="1" width="2.421875" style="4" customWidth="1"/>
    <col min="2" max="2" width="29.57421875" style="4" customWidth="1"/>
    <col min="3" max="3" width="0.71875" style="4" customWidth="1"/>
    <col min="4" max="4" width="12.7109375" style="4" customWidth="1"/>
    <col min="5" max="5" width="0.5625" style="4" customWidth="1"/>
    <col min="6" max="6" width="12.7109375" style="4" customWidth="1"/>
    <col min="7" max="7" width="0.71875" style="4" customWidth="1"/>
    <col min="8" max="8" width="12.7109375" style="4" customWidth="1"/>
    <col min="9" max="9" width="0.71875" style="4" customWidth="1"/>
    <col min="10" max="10" width="12.7109375" style="4" customWidth="1"/>
    <col min="11" max="11" width="0.85546875" style="4" customWidth="1"/>
    <col min="12" max="12" width="12.7109375" style="4" customWidth="1"/>
    <col min="13" max="13" width="0.85546875" style="4" customWidth="1"/>
    <col min="14" max="14" width="13.8515625" style="4" customWidth="1"/>
    <col min="15" max="15" width="0.71875" style="4" customWidth="1"/>
    <col min="16" max="16" width="12.7109375" style="6" customWidth="1"/>
    <col min="17" max="17" width="0.71875" style="4" customWidth="1"/>
    <col min="18" max="18" width="12.7109375" style="6" customWidth="1"/>
    <col min="19" max="19" width="5.421875" style="4" customWidth="1"/>
    <col min="20" max="16384" width="9.140625" style="4" customWidth="1"/>
  </cols>
  <sheetData>
    <row r="1" spans="1:14" ht="12.75">
      <c r="A1" s="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2.75">
      <c r="A3" s="25"/>
    </row>
    <row r="4" ht="12.75">
      <c r="A4" s="25" t="s">
        <v>116</v>
      </c>
    </row>
    <row r="5" ht="12.75">
      <c r="A5" s="12" t="s">
        <v>75</v>
      </c>
    </row>
    <row r="7" ht="12.75">
      <c r="A7" s="11" t="s">
        <v>35</v>
      </c>
    </row>
    <row r="9" spans="4:14" ht="12.75">
      <c r="D9" s="100" t="s">
        <v>67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5:14" ht="12.75">
      <c r="E10" s="70"/>
      <c r="F10" s="101" t="s">
        <v>65</v>
      </c>
      <c r="G10" s="101"/>
      <c r="H10" s="101"/>
      <c r="I10" s="101"/>
      <c r="J10" s="101"/>
      <c r="K10" s="70"/>
      <c r="L10" s="4" t="s">
        <v>64</v>
      </c>
      <c r="M10" s="70"/>
      <c r="N10" s="70"/>
    </row>
    <row r="12" spans="4:18" s="7" customFormat="1" ht="12.75">
      <c r="D12" s="80" t="s">
        <v>36</v>
      </c>
      <c r="E12" s="8"/>
      <c r="F12" s="73" t="s">
        <v>36</v>
      </c>
      <c r="G12" s="8"/>
      <c r="H12" s="73" t="s">
        <v>112</v>
      </c>
      <c r="I12" s="8"/>
      <c r="J12" s="73" t="s">
        <v>68</v>
      </c>
      <c r="K12" s="8"/>
      <c r="L12" s="73" t="s">
        <v>37</v>
      </c>
      <c r="M12" s="8"/>
      <c r="N12" s="70"/>
      <c r="P12" s="72" t="s">
        <v>63</v>
      </c>
      <c r="R12" s="72" t="s">
        <v>41</v>
      </c>
    </row>
    <row r="13" spans="4:18" s="7" customFormat="1" ht="12.75">
      <c r="D13" s="73" t="s">
        <v>38</v>
      </c>
      <c r="E13" s="8"/>
      <c r="F13" s="73" t="s">
        <v>39</v>
      </c>
      <c r="G13" s="8"/>
      <c r="H13" s="80" t="s">
        <v>124</v>
      </c>
      <c r="I13" s="8"/>
      <c r="J13" s="73" t="s">
        <v>69</v>
      </c>
      <c r="K13" s="8"/>
      <c r="L13" s="73" t="s">
        <v>40</v>
      </c>
      <c r="M13" s="8"/>
      <c r="N13" s="73" t="s">
        <v>41</v>
      </c>
      <c r="P13" s="71" t="s">
        <v>70</v>
      </c>
      <c r="R13" s="72" t="s">
        <v>66</v>
      </c>
    </row>
    <row r="14" spans="4:18" s="7" customFormat="1" ht="12.75">
      <c r="D14" s="80" t="s">
        <v>1</v>
      </c>
      <c r="E14" s="8"/>
      <c r="F14" s="80" t="s">
        <v>1</v>
      </c>
      <c r="G14" s="81"/>
      <c r="H14" s="80" t="s">
        <v>1</v>
      </c>
      <c r="I14" s="81"/>
      <c r="J14" s="73" t="s">
        <v>1</v>
      </c>
      <c r="K14" s="8"/>
      <c r="L14" s="80" t="s">
        <v>1</v>
      </c>
      <c r="M14" s="8"/>
      <c r="N14" s="80" t="s">
        <v>1</v>
      </c>
      <c r="P14" s="71" t="s">
        <v>1</v>
      </c>
      <c r="R14" s="71" t="s">
        <v>1</v>
      </c>
    </row>
    <row r="16" spans="2:22" ht="12.75">
      <c r="B16" s="25" t="s">
        <v>83</v>
      </c>
      <c r="D16" s="28">
        <v>88192</v>
      </c>
      <c r="E16" s="28"/>
      <c r="F16" s="28">
        <v>7170</v>
      </c>
      <c r="G16" s="28">
        <f>G39</f>
        <v>0</v>
      </c>
      <c r="H16" s="28">
        <v>0</v>
      </c>
      <c r="I16" s="28"/>
      <c r="J16" s="28">
        <v>0</v>
      </c>
      <c r="K16" s="28">
        <f>K39</f>
        <v>0</v>
      </c>
      <c r="L16" s="28">
        <v>52402</v>
      </c>
      <c r="M16" s="28">
        <f>M39</f>
        <v>0</v>
      </c>
      <c r="N16" s="28">
        <f>SUM(D16:M16)</f>
        <v>147764</v>
      </c>
      <c r="O16" s="63"/>
      <c r="P16" s="28">
        <v>4991</v>
      </c>
      <c r="Q16" s="63"/>
      <c r="R16" s="28">
        <f>SUM(N16:P16)</f>
        <v>152755</v>
      </c>
      <c r="S16" s="63"/>
      <c r="T16" s="63"/>
      <c r="U16" s="63"/>
      <c r="V16" s="63"/>
    </row>
    <row r="17" spans="2:22" ht="12.75">
      <c r="B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63"/>
      <c r="P17" s="28"/>
      <c r="Q17" s="63"/>
      <c r="R17" s="28"/>
      <c r="S17" s="63"/>
      <c r="T17" s="63"/>
      <c r="U17" s="63"/>
      <c r="V17" s="63"/>
    </row>
    <row r="18" spans="2:18" ht="12.75">
      <c r="B18" s="12" t="s">
        <v>123</v>
      </c>
      <c r="D18" s="5">
        <v>0</v>
      </c>
      <c r="E18" s="5"/>
      <c r="F18" s="5">
        <v>0</v>
      </c>
      <c r="G18" s="5"/>
      <c r="H18" s="5">
        <v>0</v>
      </c>
      <c r="I18" s="5"/>
      <c r="J18" s="5">
        <v>0</v>
      </c>
      <c r="K18" s="5"/>
      <c r="L18" s="5">
        <f>+'[2]CONSOL-CF'!$Z$84/1000</f>
        <v>-9323.14186</v>
      </c>
      <c r="M18" s="5"/>
      <c r="N18" s="5">
        <f>+L18</f>
        <v>-9323.14186</v>
      </c>
      <c r="P18" s="6">
        <v>0</v>
      </c>
      <c r="R18" s="5">
        <f>+N18+P18</f>
        <v>-9323.14186</v>
      </c>
    </row>
    <row r="19" spans="2:22" ht="12.75">
      <c r="B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63"/>
      <c r="P19" s="28"/>
      <c r="Q19" s="63"/>
      <c r="R19" s="28"/>
      <c r="S19" s="63"/>
      <c r="T19" s="63"/>
      <c r="U19" s="63"/>
      <c r="V19" s="63"/>
    </row>
    <row r="20" spans="2:20" ht="12.75">
      <c r="B20" s="12" t="s">
        <v>85</v>
      </c>
      <c r="D20" s="28">
        <v>0</v>
      </c>
      <c r="E20" s="28"/>
      <c r="F20" s="28">
        <v>0</v>
      </c>
      <c r="G20" s="28"/>
      <c r="H20" s="28">
        <v>0</v>
      </c>
      <c r="I20" s="28"/>
      <c r="J20" s="28">
        <v>0</v>
      </c>
      <c r="K20" s="28"/>
      <c r="L20" s="54">
        <f>+'income stat'!H38</f>
        <v>15332.039480293955</v>
      </c>
      <c r="M20" s="28"/>
      <c r="N20" s="28">
        <f>SUM(D20:M20)</f>
        <v>15332.039480293955</v>
      </c>
      <c r="O20" s="63"/>
      <c r="P20" s="28">
        <f>+'income stat'!H39</f>
        <v>977.5488295659991</v>
      </c>
      <c r="Q20" s="63"/>
      <c r="R20" s="28">
        <f>+N20+P20</f>
        <v>16309.588309859955</v>
      </c>
      <c r="S20" s="63"/>
      <c r="T20" s="63"/>
    </row>
    <row r="21" spans="2:20" ht="12.75">
      <c r="B21" s="1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63"/>
      <c r="P21" s="3"/>
      <c r="Q21" s="63"/>
      <c r="R21" s="3"/>
      <c r="S21" s="63"/>
      <c r="T21" s="63"/>
    </row>
    <row r="22" spans="2:18" ht="12.75">
      <c r="B22" s="29" t="s">
        <v>52</v>
      </c>
      <c r="D22" s="5">
        <f>+D26-D16</f>
        <v>256.1000000000058</v>
      </c>
      <c r="E22" s="5"/>
      <c r="F22" s="5">
        <f>+F26-F16</f>
        <v>61.49395999999979</v>
      </c>
      <c r="G22" s="5"/>
      <c r="H22" s="5">
        <v>0</v>
      </c>
      <c r="I22" s="5"/>
      <c r="J22" s="5">
        <v>0</v>
      </c>
      <c r="K22" s="5"/>
      <c r="L22" s="5">
        <v>0</v>
      </c>
      <c r="M22" s="5"/>
      <c r="N22" s="5">
        <f>SUM(D22:M22)-1</f>
        <v>316.5939600000056</v>
      </c>
      <c r="P22" s="6">
        <v>0</v>
      </c>
      <c r="R22" s="5">
        <f>+N22+P22</f>
        <v>316.5939600000056</v>
      </c>
    </row>
    <row r="23" spans="2:18" ht="12.75">
      <c r="B23" s="2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R23" s="5"/>
    </row>
    <row r="24" spans="2:18" ht="12.75">
      <c r="B24" s="12" t="s">
        <v>122</v>
      </c>
      <c r="D24" s="5">
        <v>0</v>
      </c>
      <c r="E24" s="5"/>
      <c r="F24" s="5">
        <v>0</v>
      </c>
      <c r="G24" s="5"/>
      <c r="H24" s="5">
        <f>+'[2]CONSOL-BS'!$U$97/1000</f>
        <v>-911.54016</v>
      </c>
      <c r="I24" s="5"/>
      <c r="J24" s="5">
        <v>0</v>
      </c>
      <c r="K24" s="5"/>
      <c r="L24" s="5">
        <v>0</v>
      </c>
      <c r="M24" s="5"/>
      <c r="N24" s="5">
        <f>SUM(D24:M24)</f>
        <v>-911.54016</v>
      </c>
      <c r="P24" s="6">
        <v>0</v>
      </c>
      <c r="R24" s="5">
        <f>+N24+P24</f>
        <v>-911.54016</v>
      </c>
    </row>
    <row r="25" spans="2:18" ht="12.75">
      <c r="B25" s="2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R25" s="5"/>
    </row>
    <row r="26" spans="2:18" ht="13.5" thickBot="1">
      <c r="B26" s="25" t="s">
        <v>114</v>
      </c>
      <c r="D26" s="74">
        <f>+'Bal sheet-new'!D36</f>
        <v>88448.1</v>
      </c>
      <c r="E26" s="74">
        <f>SUM(E16:E25)</f>
        <v>0</v>
      </c>
      <c r="F26" s="74">
        <f>+'[2]CONSOL-BS'!$U$84/1000</f>
        <v>7231.49396</v>
      </c>
      <c r="G26" s="74">
        <f>SUM(G16:G25)</f>
        <v>0</v>
      </c>
      <c r="H26" s="74">
        <f>SUM(H16:H25)</f>
        <v>-911.54016</v>
      </c>
      <c r="I26" s="74"/>
      <c r="J26" s="74">
        <f>SUM(J16:J25)</f>
        <v>0</v>
      </c>
      <c r="K26" s="74">
        <f>SUM(K16:K25)</f>
        <v>0</v>
      </c>
      <c r="L26" s="74">
        <f>SUM(L16:L25)</f>
        <v>58410.89762029395</v>
      </c>
      <c r="M26" s="74">
        <f>SUM(M16:M25)</f>
        <v>0</v>
      </c>
      <c r="N26" s="74">
        <f>SUM(N16:N25)</f>
        <v>153177.95142029395</v>
      </c>
      <c r="O26" s="82"/>
      <c r="P26" s="74">
        <f>SUM(P16:P25)</f>
        <v>5968.548829565999</v>
      </c>
      <c r="Q26" s="82"/>
      <c r="R26" s="74">
        <f>SUM(R16:R25)</f>
        <v>159146.50024985994</v>
      </c>
    </row>
    <row r="27" spans="4:14" ht="12.7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2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8" s="33" customFormat="1" ht="12.75">
      <c r="B29" s="87" t="s">
        <v>84</v>
      </c>
      <c r="D29" s="35">
        <v>83857</v>
      </c>
      <c r="E29" s="35">
        <f>E61</f>
        <v>0</v>
      </c>
      <c r="F29" s="35">
        <v>6136</v>
      </c>
      <c r="G29" s="35">
        <f>G61</f>
        <v>0</v>
      </c>
      <c r="H29" s="35">
        <v>0</v>
      </c>
      <c r="I29" s="35"/>
      <c r="J29" s="35">
        <v>741</v>
      </c>
      <c r="K29" s="35">
        <f>K61</f>
        <v>0</v>
      </c>
      <c r="L29" s="35">
        <v>48515</v>
      </c>
      <c r="M29" s="35">
        <f>M61</f>
        <v>0</v>
      </c>
      <c r="N29" s="35">
        <f>SUM(D29:L29)</f>
        <v>139249</v>
      </c>
      <c r="P29" s="35">
        <v>3904</v>
      </c>
      <c r="R29" s="35">
        <f>+N29+P29</f>
        <v>143153</v>
      </c>
    </row>
    <row r="30" spans="4:18" s="33" customFormat="1" ht="15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P30" s="35"/>
      <c r="R30" s="35"/>
    </row>
    <row r="31" spans="2:18" s="33" customFormat="1" ht="15" customHeight="1">
      <c r="B31" s="95" t="s">
        <v>111</v>
      </c>
      <c r="D31" s="35">
        <v>0</v>
      </c>
      <c r="E31" s="35"/>
      <c r="F31" s="35">
        <v>0</v>
      </c>
      <c r="G31" s="35"/>
      <c r="H31" s="35">
        <v>0</v>
      </c>
      <c r="I31" s="35"/>
      <c r="J31" s="35">
        <v>-741</v>
      </c>
      <c r="K31" s="35"/>
      <c r="L31" s="35">
        <v>867</v>
      </c>
      <c r="M31" s="35"/>
      <c r="N31" s="35">
        <f>SUM(D31:L31)</f>
        <v>126</v>
      </c>
      <c r="P31" s="35">
        <v>0</v>
      </c>
      <c r="R31" s="35">
        <f>+N31+P31</f>
        <v>126</v>
      </c>
    </row>
    <row r="32" spans="2:18" s="33" customFormat="1" ht="15" customHeight="1">
      <c r="B32" s="9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P32" s="35"/>
      <c r="R32" s="35"/>
    </row>
    <row r="33" spans="2:18" s="33" customFormat="1" ht="15" customHeight="1">
      <c r="B33" s="34" t="s">
        <v>123</v>
      </c>
      <c r="D33" s="35">
        <v>0</v>
      </c>
      <c r="E33" s="35"/>
      <c r="F33" s="35">
        <v>0</v>
      </c>
      <c r="G33" s="35"/>
      <c r="H33" s="35">
        <v>0</v>
      </c>
      <c r="I33" s="35"/>
      <c r="J33" s="35">
        <v>0</v>
      </c>
      <c r="K33" s="35"/>
      <c r="L33" s="35">
        <v>-7462</v>
      </c>
      <c r="M33" s="35"/>
      <c r="N33" s="35">
        <f>SUM(D33:L33)</f>
        <v>-7462</v>
      </c>
      <c r="P33" s="35">
        <v>0</v>
      </c>
      <c r="R33" s="35">
        <f>+N33+P33</f>
        <v>-7462</v>
      </c>
    </row>
    <row r="34" spans="2:18" s="33" customFormat="1" ht="15" customHeight="1">
      <c r="B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P34" s="35"/>
      <c r="R34" s="35"/>
    </row>
    <row r="35" spans="2:19" s="33" customFormat="1" ht="12.75">
      <c r="B35" s="34" t="s">
        <v>85</v>
      </c>
      <c r="D35" s="58">
        <v>0</v>
      </c>
      <c r="E35" s="58"/>
      <c r="F35" s="96">
        <v>0</v>
      </c>
      <c r="G35" s="58"/>
      <c r="H35" s="58">
        <v>0</v>
      </c>
      <c r="I35" s="58"/>
      <c r="J35" s="58">
        <v>0</v>
      </c>
      <c r="K35" s="58"/>
      <c r="L35" s="58">
        <v>15722</v>
      </c>
      <c r="M35" s="58"/>
      <c r="N35" s="58">
        <f>SUM(D35:L35)</f>
        <v>15722</v>
      </c>
      <c r="O35" s="57"/>
      <c r="P35" s="58">
        <f>+'income stat'!J39</f>
        <v>1068</v>
      </c>
      <c r="Q35" s="57"/>
      <c r="R35" s="58">
        <f>+N35+P35</f>
        <v>16790</v>
      </c>
      <c r="S35" s="57"/>
    </row>
    <row r="36" spans="2:19" s="33" customFormat="1" ht="12.75">
      <c r="B36" s="34"/>
      <c r="D36" s="58"/>
      <c r="E36" s="58"/>
      <c r="F36" s="96"/>
      <c r="G36" s="58"/>
      <c r="H36" s="58"/>
      <c r="I36" s="58"/>
      <c r="J36" s="58"/>
      <c r="K36" s="58"/>
      <c r="L36" s="58"/>
      <c r="M36" s="58"/>
      <c r="N36" s="58"/>
      <c r="O36" s="57"/>
      <c r="P36" s="58"/>
      <c r="Q36" s="57"/>
      <c r="R36" s="58"/>
      <c r="S36" s="57"/>
    </row>
    <row r="37" spans="2:18" s="33" customFormat="1" ht="12.75">
      <c r="B37" s="95" t="s">
        <v>52</v>
      </c>
      <c r="D37" s="35">
        <v>3221</v>
      </c>
      <c r="E37" s="35"/>
      <c r="F37" s="35">
        <v>764</v>
      </c>
      <c r="G37" s="35"/>
      <c r="H37" s="35">
        <v>0</v>
      </c>
      <c r="I37" s="35"/>
      <c r="J37" s="35">
        <v>0</v>
      </c>
      <c r="K37" s="35"/>
      <c r="L37" s="35">
        <v>0</v>
      </c>
      <c r="M37" s="35"/>
      <c r="N37" s="35">
        <f>SUM(D37:L37)</f>
        <v>3985</v>
      </c>
      <c r="P37" s="35">
        <v>0</v>
      </c>
      <c r="R37" s="35">
        <f>+N37+P37</f>
        <v>3985</v>
      </c>
    </row>
    <row r="38" spans="2:18" s="33" customFormat="1" ht="12.75">
      <c r="B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97"/>
      <c r="P38" s="90"/>
      <c r="Q38" s="97"/>
      <c r="R38" s="90"/>
    </row>
    <row r="39" spans="2:18" s="33" customFormat="1" ht="13.5" thickBot="1">
      <c r="B39" s="87" t="s">
        <v>115</v>
      </c>
      <c r="D39" s="98">
        <f>SUM(D29:D37)</f>
        <v>87078</v>
      </c>
      <c r="E39" s="98">
        <f>SUM(E30:E38)</f>
        <v>0</v>
      </c>
      <c r="F39" s="98">
        <f>SUM(F29:F38)</f>
        <v>6900</v>
      </c>
      <c r="G39" s="98">
        <f>SUM(G30:G38)</f>
        <v>0</v>
      </c>
      <c r="H39" s="98">
        <v>0</v>
      </c>
      <c r="I39" s="98"/>
      <c r="J39" s="98">
        <f>SUM(J29:J38)</f>
        <v>0</v>
      </c>
      <c r="K39" s="98">
        <f>SUM(K30:K38)</f>
        <v>0</v>
      </c>
      <c r="L39" s="98">
        <f>SUM(L29:L38)</f>
        <v>57642</v>
      </c>
      <c r="M39" s="98">
        <f>SUM(M30:M38)</f>
        <v>0</v>
      </c>
      <c r="N39" s="98">
        <f>SUM(N29:N38)</f>
        <v>151620</v>
      </c>
      <c r="O39" s="99"/>
      <c r="P39" s="98">
        <f>SUM(P29:P38)</f>
        <v>4972</v>
      </c>
      <c r="Q39" s="99"/>
      <c r="R39" s="98">
        <f>SUM(R29:R38)</f>
        <v>156592</v>
      </c>
    </row>
    <row r="40" spans="2:18" s="33" customFormat="1" ht="12.75">
      <c r="B40" s="34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P40" s="35"/>
      <c r="R40" s="35"/>
    </row>
    <row r="41" spans="2:14" ht="15.75">
      <c r="B41" s="8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2.75">
      <c r="B42" s="25" t="s">
        <v>78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11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</sheetData>
  <mergeCells count="2">
    <mergeCell ref="D9:N9"/>
    <mergeCell ref="F10:J10"/>
  </mergeCells>
  <printOptions horizontalCentered="1"/>
  <pageMargins left="0.7086614173228347" right="0.2362204724409449" top="0.68" bottom="0.3937007874015748" header="0.72" footer="0.1968503937007874"/>
  <pageSetup horizontalDpi="600" verticalDpi="600" orientation="landscape" paperSize="9" scale="85" r:id="rId2"/>
  <headerFooter alignWithMargins="0">
    <oddHeader>&amp;L&amp;"Arial,Bold"&amp;14ACOUSTECH BERHAD &amp;"Arial,Regular"&amp;10(496665-W)</oddHeader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 Lim</cp:lastModifiedBy>
  <cp:lastPrinted>2008-02-19T07:25:02Z</cp:lastPrinted>
  <dcterms:created xsi:type="dcterms:W3CDTF">1996-10-14T23:33:28Z</dcterms:created>
  <dcterms:modified xsi:type="dcterms:W3CDTF">2008-02-19T07:25:11Z</dcterms:modified>
  <cp:category/>
  <cp:version/>
  <cp:contentType/>
  <cp:contentStatus/>
</cp:coreProperties>
</file>