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activeTab="2"/>
  </bookViews>
  <sheets>
    <sheet name="Qtr-P&amp;L (3)" sheetId="1" r:id="rId1"/>
    <sheet name="Qtr-BS (3)" sheetId="2" r:id="rId2"/>
    <sheet name="Qtr-Equity (3)" sheetId="3" r:id="rId3"/>
    <sheet name="Qtr-Cashflow (2)" sheetId="4" r:id="rId4"/>
    <sheet name="Qtr-Notes" sheetId="5" r:id="rId5"/>
    <sheet name="Segmental info" sheetId="6" r:id="rId6"/>
  </sheets>
  <externalReferences>
    <externalReference r:id="rId9"/>
  </externalReferences>
  <definedNames>
    <definedName name="_xlnm.Print_Area" localSheetId="1">'Qtr-BS (3)'!$A$1:$E$67</definedName>
    <definedName name="_xlnm.Print_Area" localSheetId="3">'Qtr-Cashflow (2)'!$A$1:$K$71</definedName>
    <definedName name="_xlnm.Print_Area" localSheetId="2">'Qtr-Equity (3)'!$A$2:$O$52</definedName>
    <definedName name="_xlnm.Print_Area" localSheetId="4">'Qtr-Notes'!$A$1:$H$220</definedName>
    <definedName name="_xlnm.Print_Area" localSheetId="0">'Qtr-P&amp;L (3)'!$A$1:$I$65</definedName>
    <definedName name="_xlnm.Print_Area" localSheetId="5">'Segmental info'!$A$1:$N$39</definedName>
  </definedNames>
  <calcPr fullCalcOnLoad="1"/>
</workbook>
</file>

<file path=xl/sharedStrings.xml><?xml version="1.0" encoding="utf-8"?>
<sst xmlns="http://schemas.openxmlformats.org/spreadsheetml/2006/main" count="357" uniqueCount="242">
  <si>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</si>
  <si>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</si>
  <si>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</si>
  <si>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</si>
  <si>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</si>
  <si>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</si>
  <si>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</si>
  <si>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</si>
  <si>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</si>
  <si>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</si>
  <si>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</si>
  <si>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</si>
  <si>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</si>
  <si>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</si>
  <si>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</si>
  <si>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QUARTERLY REPORT ON CONSOLIDATED RESULTS</t>
  </si>
  <si>
    <t>(Audited)</t>
  </si>
  <si>
    <t>Property, plant and equipment</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</si>
  <si>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</si>
  <si>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</si>
  <si>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</si>
  <si>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</si>
  <si>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</si>
  <si>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</si>
  <si>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</si>
  <si>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</si>
  <si>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</si>
  <si>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</si>
  <si>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</si>
  <si>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</si>
  <si>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</si>
  <si>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</si>
  <si>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</si>
  <si>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</si>
  <si>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</si>
  <si>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</si>
  <si>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</si>
  <si>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</si>
  <si>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</si>
  <si>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Profit for the period</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</si>
  <si>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</si>
  <si>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</si>
  <si>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</si>
  <si>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</si>
  <si>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</si>
  <si>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</si>
  <si>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</si>
  <si>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</si>
  <si>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</si>
  <si>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</si>
  <si>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</si>
  <si>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</si>
  <si>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</si>
  <si>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</si>
  <si>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</si>
  <si>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</si>
  <si>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</si>
  <si>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</si>
  <si>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</si>
  <si>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</si>
  <si>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</si>
  <si>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</si>
  <si>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</si>
  <si>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</si>
  <si>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</si>
  <si>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</si>
  <si>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</si>
  <si>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</si>
  <si>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</si>
  <si>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</si>
  <si>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</si>
  <si>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</si>
  <si>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</si>
  <si>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</si>
  <si>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</si>
  <si>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</si>
  <si>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</si>
  <si>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</si>
  <si>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</si>
  <si>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</si>
  <si>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</si>
  <si>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</si>
  <si>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</si>
  <si>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</si>
  <si>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</si>
  <si>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</si>
  <si>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</si>
  <si>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</si>
  <si>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</si>
  <si>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</si>
  <si>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</si>
  <si>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</si>
  <si>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</si>
  <si>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</si>
  <si>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</si>
  <si>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</si>
  <si>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</si>
  <si>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</si>
  <si>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</si>
  <si>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</si>
  <si>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</si>
  <si>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</si>
  <si>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</si>
  <si>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</si>
  <si>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</si>
  <si>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</si>
  <si>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</si>
  <si>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</si>
  <si>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</si>
  <si>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</si>
  <si>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APPENDIX 1</t>
  </si>
  <si>
    <t>Business segment</t>
  </si>
  <si>
    <t>Manufacturing</t>
  </si>
  <si>
    <t>Eliminations</t>
  </si>
  <si>
    <t>Group</t>
  </si>
  <si>
    <t>RM '000</t>
  </si>
  <si>
    <t>External Sales</t>
  </si>
  <si>
    <t xml:space="preserve">Result </t>
  </si>
  <si>
    <t>Profit / (Loss) Before Tax</t>
  </si>
  <si>
    <r>
      <t xml:space="preserve">DeGem Berhad </t>
    </r>
    <r>
      <rPr>
        <b/>
        <sz val="10"/>
        <rFont val="Times New Roman"/>
        <family val="1"/>
      </rPr>
      <t>(Company No 415726-T)</t>
    </r>
  </si>
  <si>
    <t>a.</t>
  </si>
  <si>
    <t>b.</t>
  </si>
  <si>
    <t>Profit after taxation</t>
  </si>
  <si>
    <t>At 1 January 2006</t>
  </si>
  <si>
    <t>Basic earnings per share (sen)</t>
  </si>
  <si>
    <t>As at</t>
  </si>
  <si>
    <t>Master</t>
  </si>
  <si>
    <t>ADJUSTMENTS</t>
  </si>
  <si>
    <t>Distributable</t>
  </si>
  <si>
    <t>Other</t>
  </si>
  <si>
    <t xml:space="preserve">Minority </t>
  </si>
  <si>
    <t>Earnings</t>
  </si>
  <si>
    <t>Interest</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</si>
  <si>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</si>
  <si>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</si>
  <si>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</si>
  <si>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</si>
  <si>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</si>
  <si>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</si>
  <si>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</si>
  <si>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</si>
  <si>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</si>
  <si>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</si>
  <si>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</si>
  <si>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</si>
  <si>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</si>
  <si>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</si>
  <si>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</si>
  <si>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</si>
  <si>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</si>
  <si>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</si>
  <si>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</si>
  <si>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</si>
  <si>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</si>
  <si>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</si>
  <si>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</si>
  <si>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</si>
  <si>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(Note B13)</t>
  </si>
  <si>
    <t>Retained earnings</t>
  </si>
  <si>
    <t>Amount due to Holding Company</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</si>
  <si>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</si>
  <si>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</si>
  <si>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</si>
  <si>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</si>
  <si>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</si>
  <si>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</si>
  <si>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Property, plant and equipment written off</t>
  </si>
  <si>
    <t xml:space="preserve">    Gain on disposal of property, plant and equipment</t>
  </si>
  <si>
    <t>Operating profit before working capital changes</t>
  </si>
  <si>
    <t>Debtors</t>
  </si>
  <si>
    <t>Creditors</t>
  </si>
  <si>
    <t>Amount due from holding company</t>
  </si>
  <si>
    <t>Cash generated from operations</t>
  </si>
  <si>
    <t>Interest expense</t>
  </si>
  <si>
    <t>Income tax paid</t>
  </si>
  <si>
    <t>Dividend payment</t>
  </si>
  <si>
    <t>CASH FLOW FROM INVESTING ACTIVITIES</t>
  </si>
  <si>
    <t>Acquisition of property, plant and equipment</t>
  </si>
  <si>
    <t>Disposal of property, plant and equipment</t>
  </si>
  <si>
    <t>CASH FLOW FROM FINANCING ACTIVITIES</t>
  </si>
  <si>
    <t>Drawdown from borrowings</t>
  </si>
  <si>
    <t>Repayment of hire purchase creditors</t>
  </si>
  <si>
    <t>Repayment of borrowings</t>
  </si>
  <si>
    <t>OPENING CASH AND CASH EQUIVALENTS</t>
  </si>
  <si>
    <t>CLOSING CASH AND CASH EQUIVALENTS</t>
  </si>
  <si>
    <t>Cash and cash equivalents comprise the following:</t>
  </si>
  <si>
    <t>Tax Recoverable</t>
  </si>
  <si>
    <t xml:space="preserve">     BERHAD LISTING REQUIREMENTS</t>
  </si>
  <si>
    <t xml:space="preserve">B. ADDITIONAL INFORMATION REQUIRED BY THE BURSA MALAYSIA SECURITIES </t>
  </si>
  <si>
    <t xml:space="preserve">BY ORDER OF THE BOARD </t>
  </si>
  <si>
    <t xml:space="preserve">                 Individual Quarter</t>
  </si>
  <si>
    <t xml:space="preserve">                  Cumulative Quarter</t>
  </si>
  <si>
    <t>31.12.2006</t>
  </si>
  <si>
    <t>Deferred tax assets</t>
  </si>
  <si>
    <t>Assets held for sale</t>
  </si>
  <si>
    <t>Other Reserves</t>
  </si>
  <si>
    <t>Prepaid Lease Rental</t>
  </si>
  <si>
    <t>Profit for the year</t>
  </si>
  <si>
    <t>At 1 January 2007</t>
  </si>
  <si>
    <t>Foreign currency translation</t>
  </si>
  <si>
    <t xml:space="preserve"> </t>
  </si>
  <si>
    <t>Overseas</t>
  </si>
  <si>
    <t>Malaysia</t>
  </si>
  <si>
    <t>Geographical Segment</t>
  </si>
  <si>
    <t>Others</t>
  </si>
  <si>
    <t>Design &amp; Distribution</t>
  </si>
  <si>
    <t>Retailing</t>
  </si>
  <si>
    <t>Addition</t>
  </si>
  <si>
    <t>A8</t>
  </si>
  <si>
    <t>Material Changes in Current Quarter Results compared to Immediate Preceding Quarter</t>
  </si>
  <si>
    <t>Net cash (used in) / generated from investing activities</t>
  </si>
  <si>
    <t>Net cash generated from operating activities</t>
  </si>
  <si>
    <t>Net cash used in financing activities</t>
  </si>
  <si>
    <t>NET (DECREASE) / INCREASE IN CASH AND CASH EQUIVALENTS</t>
  </si>
  <si>
    <t>Net Assets Per Share (sen)</t>
  </si>
  <si>
    <t>For The Fourth Quarter Ended 31 December 2007</t>
  </si>
  <si>
    <t>31.12.2007</t>
  </si>
  <si>
    <t>For the Fourth Quarter Ended 31 December 2007</t>
  </si>
  <si>
    <t>(Unaudited)</t>
  </si>
  <si>
    <t>(audited)</t>
  </si>
  <si>
    <t>At 31 December 2007</t>
  </si>
  <si>
    <t>At 31 December 2006</t>
  </si>
  <si>
    <t>31.12.06</t>
  </si>
  <si>
    <t>31.12.07</t>
  </si>
  <si>
    <t>Dividend paid to minority interest</t>
  </si>
  <si>
    <t>Effects of foreign exchange rate changes</t>
  </si>
  <si>
    <t xml:space="preserve">    Loss on deemed dilution of a subsidiary company</t>
  </si>
  <si>
    <t>Acquisition of a subsidiary company</t>
  </si>
  <si>
    <t>Proceeds from issue of shares to the minority interest</t>
  </si>
  <si>
    <t>Prospects For Financial Year 2008</t>
  </si>
  <si>
    <t>FOR THE FOURTH QUARTER ENDED 31 DECEMBER 2007</t>
  </si>
  <si>
    <t>There were no contingent liabilities as at the date of this quarterly report.</t>
  </si>
  <si>
    <t>Dated: 29 February 2008</t>
  </si>
  <si>
    <t>26,691*</t>
  </si>
  <si>
    <t>142,440*</t>
  </si>
  <si>
    <t>155,087*</t>
  </si>
  <si>
    <t>Investment in a new subsidiary company</t>
  </si>
  <si>
    <t>Increased of investment in a subsidiary company</t>
  </si>
  <si>
    <t>Current Year</t>
  </si>
  <si>
    <t>Preceding Year</t>
  </si>
  <si>
    <t>Total Assets Employed</t>
  </si>
  <si>
    <t>* The figures of the retail segment in 2006 included a subsidiary company that ceased it's retail business as a result of the restructuring exercise in mid-2006.  In 2007, the subsidiary company is included as part of 'Others'.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</si>
</sst>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 numFmtId="225" formatCode="_-\ #,##0_-;\-\ #,##0_-;_-\ &quot;-&quot;??_-;_-@_-"/>
  </numFmts>
  <fonts count="69">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0"/>
      <name val="Times New Roman"/>
      <family val="1"/>
    </font>
    <font>
      <b/>
      <sz val="11"/>
      <color indexed="8"/>
      <name val="Times New Roman"/>
      <family val="1"/>
    </font>
    <font>
      <i/>
      <sz val="10"/>
      <name val="Times New Roman"/>
      <family val="1"/>
    </font>
    <font>
      <b/>
      <u val="single"/>
      <sz val="10"/>
      <name val="Times New Roman"/>
      <family val="1"/>
    </font>
    <font>
      <u val="single"/>
      <sz val="10"/>
      <color indexed="36"/>
      <name val="Arial"/>
      <family val="0"/>
    </font>
    <font>
      <sz val="11"/>
      <name val="Arial"/>
      <family val="2"/>
    </font>
    <font>
      <sz val="12"/>
      <name val="Times New Roman"/>
      <family val="1"/>
    </font>
    <font>
      <sz val="12"/>
      <name val="Arial"/>
      <family val="0"/>
    </font>
    <font>
      <sz val="13"/>
      <name val="Times New Roman"/>
      <family val="1"/>
    </font>
    <font>
      <b/>
      <sz val="13"/>
      <name val="Times New Roman"/>
      <family val="1"/>
    </font>
    <font>
      <sz val="13"/>
      <name val="Arial"/>
      <family val="0"/>
    </font>
    <font>
      <b/>
      <sz val="10"/>
      <color indexed="8"/>
      <name val="Arial"/>
      <family val="2"/>
    </font>
    <font>
      <sz val="11"/>
      <color indexed="14"/>
      <name val="Times New Roman"/>
      <family val="1"/>
    </font>
    <font>
      <i/>
      <sz val="12"/>
      <name val="Times New Roman"/>
      <family val="1"/>
    </font>
    <font>
      <b/>
      <i/>
      <sz val="12"/>
      <name val="Times New Roman"/>
      <family val="1"/>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0"/>
      <color indexed="8"/>
      <name val="Times New Roman"/>
      <family val="0"/>
    </font>
    <font>
      <sz val="12"/>
      <color indexed="8"/>
      <name val="Times New Roman"/>
      <family val="0"/>
    </font>
    <font>
      <sz val="10"/>
      <color indexed="8"/>
      <name val="Arial"/>
      <family val="0"/>
    </font>
    <font>
      <vertAlign val="subscript"/>
      <sz val="12"/>
      <color indexed="8"/>
      <name val="Times New Roman"/>
      <family val="0"/>
    </font>
    <font>
      <sz val="13"/>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7">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39" fontId="0" fillId="0" borderId="0" applyFill="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55">
    <xf numFmtId="39" fontId="0" fillId="0" borderId="0" xfId="0" applyAlignment="1">
      <alignment/>
    </xf>
    <xf numFmtId="0" fontId="7" fillId="0" borderId="0" xfId="59" applyFont="1" applyFill="1" applyAlignment="1">
      <alignment horizontal="left"/>
      <protection/>
    </xf>
    <xf numFmtId="0" fontId="8" fillId="0" borderId="0" xfId="59" applyFont="1" applyFill="1">
      <alignment/>
      <protection/>
    </xf>
    <xf numFmtId="0" fontId="8" fillId="0" borderId="0" xfId="59" applyFont="1" applyFill="1" applyAlignment="1">
      <alignment horizontal="centerContinuous"/>
      <protection/>
    </xf>
    <xf numFmtId="0" fontId="9" fillId="0" borderId="0" xfId="59" applyFont="1" applyFill="1">
      <alignment/>
      <protection/>
    </xf>
    <xf numFmtId="0" fontId="0" fillId="0" borderId="0" xfId="59" applyFill="1">
      <alignment/>
      <protection/>
    </xf>
    <xf numFmtId="0" fontId="8" fillId="0" borderId="0" xfId="59" applyFont="1" applyFill="1" applyAlignment="1">
      <alignment horizontal="left"/>
      <protection/>
    </xf>
    <xf numFmtId="0" fontId="10" fillId="0" borderId="0" xfId="59" applyFont="1" applyFill="1">
      <alignment/>
      <protection/>
    </xf>
    <xf numFmtId="0" fontId="0" fillId="0" borderId="0" xfId="59" applyFont="1" applyFill="1">
      <alignment/>
      <protection/>
    </xf>
    <xf numFmtId="0" fontId="8" fillId="0" borderId="0" xfId="59" applyFont="1" applyFill="1" applyBorder="1">
      <alignment/>
      <protection/>
    </xf>
    <xf numFmtId="0" fontId="0" fillId="0" borderId="0" xfId="59" applyFont="1" applyFill="1" applyBorder="1">
      <alignment/>
      <protection/>
    </xf>
    <xf numFmtId="0" fontId="11" fillId="0" borderId="0" xfId="59" applyFont="1" applyFill="1" applyBorder="1" applyAlignment="1">
      <alignment horizontal="left"/>
      <protection/>
    </xf>
    <xf numFmtId="0" fontId="11" fillId="0" borderId="0" xfId="59" applyFont="1" applyFill="1" applyBorder="1" applyAlignment="1">
      <alignment horizontal="centerContinuous"/>
      <protection/>
    </xf>
    <xf numFmtId="184" fontId="11" fillId="0" borderId="0" xfId="44" applyNumberFormat="1" applyFont="1" applyFill="1" applyBorder="1" applyAlignment="1">
      <alignment horizontal="centerContinuous"/>
    </xf>
    <xf numFmtId="0" fontId="8" fillId="0" borderId="10" xfId="59" applyFont="1" applyFill="1" applyBorder="1" applyAlignment="1">
      <alignment horizontal="center"/>
      <protection/>
    </xf>
    <xf numFmtId="0" fontId="8" fillId="0" borderId="0" xfId="59" applyFont="1" applyFill="1" applyBorder="1" applyAlignment="1">
      <alignment horizontal="center"/>
      <protection/>
    </xf>
    <xf numFmtId="0" fontId="8" fillId="0" borderId="11" xfId="59" applyFont="1" applyFill="1" applyBorder="1" applyAlignment="1">
      <alignment horizontal="center"/>
      <protection/>
    </xf>
    <xf numFmtId="184" fontId="8" fillId="0" borderId="11" xfId="44" applyNumberFormat="1" applyFont="1" applyFill="1" applyBorder="1" applyAlignment="1">
      <alignment horizontal="center"/>
    </xf>
    <xf numFmtId="184" fontId="8" fillId="0" borderId="0" xfId="44" applyNumberFormat="1" applyFont="1" applyFill="1" applyBorder="1" applyAlignment="1" quotePrefix="1">
      <alignment horizontal="center"/>
    </xf>
    <xf numFmtId="184" fontId="8" fillId="0" borderId="10" xfId="44" applyNumberFormat="1" applyFont="1" applyFill="1" applyBorder="1" applyAlignment="1">
      <alignment horizontal="center"/>
    </xf>
    <xf numFmtId="184" fontId="8" fillId="0" borderId="0" xfId="44" applyNumberFormat="1" applyFont="1" applyFill="1" applyBorder="1" applyAlignment="1">
      <alignment horizontal="center"/>
    </xf>
    <xf numFmtId="0" fontId="11" fillId="0" borderId="0" xfId="59" applyFont="1" applyFill="1" applyBorder="1">
      <alignment/>
      <protection/>
    </xf>
    <xf numFmtId="0" fontId="11" fillId="0" borderId="11" xfId="59" applyFont="1" applyFill="1" applyBorder="1" applyAlignment="1">
      <alignment horizontal="center"/>
      <protection/>
    </xf>
    <xf numFmtId="0" fontId="11" fillId="0" borderId="0" xfId="59" applyFont="1" applyFill="1" applyBorder="1" applyAlignment="1">
      <alignment horizontal="center"/>
      <protection/>
    </xf>
    <xf numFmtId="0" fontId="11" fillId="0" borderId="10" xfId="59" applyFont="1" applyFill="1" applyBorder="1" applyAlignment="1">
      <alignment horizontal="center"/>
      <protection/>
    </xf>
    <xf numFmtId="0" fontId="1" fillId="0" borderId="0" xfId="59" applyFont="1" applyFill="1" applyBorder="1">
      <alignment/>
      <protection/>
    </xf>
    <xf numFmtId="43" fontId="8" fillId="0" borderId="12" xfId="44" applyFont="1" applyFill="1" applyBorder="1" applyAlignment="1" quotePrefix="1">
      <alignment horizontal="center"/>
    </xf>
    <xf numFmtId="43" fontId="8" fillId="0" borderId="13" xfId="44" applyFont="1" applyFill="1" applyBorder="1" applyAlignment="1">
      <alignment/>
    </xf>
    <xf numFmtId="43" fontId="8" fillId="0" borderId="14" xfId="44" applyFont="1" applyFill="1" applyBorder="1" applyAlignment="1" quotePrefix="1">
      <alignment horizontal="center"/>
    </xf>
    <xf numFmtId="43" fontId="8" fillId="0" borderId="0" xfId="44" applyFont="1" applyFill="1" applyBorder="1" applyAlignment="1">
      <alignment/>
    </xf>
    <xf numFmtId="184" fontId="8" fillId="0" borderId="0" xfId="44" applyNumberFormat="1" applyFont="1" applyFill="1" applyBorder="1" applyAlignment="1">
      <alignment/>
    </xf>
    <xf numFmtId="184" fontId="8" fillId="0" borderId="13" xfId="44" applyNumberFormat="1" applyFont="1" applyFill="1" applyBorder="1" applyAlignment="1">
      <alignment horizontal="center"/>
    </xf>
    <xf numFmtId="184" fontId="8" fillId="0" borderId="13" xfId="44" applyNumberFormat="1" applyFont="1" applyFill="1" applyBorder="1" applyAlignment="1">
      <alignment/>
    </xf>
    <xf numFmtId="0" fontId="8" fillId="0" borderId="0" xfId="59" applyFont="1" applyFill="1" applyBorder="1" applyAlignment="1">
      <alignment horizontal="left"/>
      <protection/>
    </xf>
    <xf numFmtId="184" fontId="8" fillId="0" borderId="0" xfId="59" applyNumberFormat="1" applyFont="1" applyFill="1" applyBorder="1">
      <alignment/>
      <protection/>
    </xf>
    <xf numFmtId="184" fontId="8" fillId="0" borderId="13" xfId="59" applyNumberFormat="1" applyFont="1" applyFill="1" applyBorder="1">
      <alignment/>
      <protection/>
    </xf>
    <xf numFmtId="184" fontId="8" fillId="0" borderId="15" xfId="44" applyNumberFormat="1" applyFont="1" applyFill="1" applyBorder="1" applyAlignment="1">
      <alignment horizontal="center"/>
    </xf>
    <xf numFmtId="43" fontId="8" fillId="0" borderId="0" xfId="59" applyNumberFormat="1" applyFont="1" applyFill="1" applyBorder="1">
      <alignment/>
      <protection/>
    </xf>
    <xf numFmtId="43" fontId="8" fillId="0" borderId="0" xfId="42" applyNumberFormat="1" applyFont="1" applyFill="1" applyBorder="1" applyAlignment="1">
      <alignment horizontal="center"/>
    </xf>
    <xf numFmtId="2" fontId="8" fillId="0" borderId="0" xfId="59" applyNumberFormat="1" applyFont="1" applyFill="1" applyBorder="1">
      <alignment/>
      <protection/>
    </xf>
    <xf numFmtId="0" fontId="7" fillId="0" borderId="0" xfId="59" applyFont="1" applyAlignment="1">
      <alignment horizontal="left"/>
      <protection/>
    </xf>
    <xf numFmtId="0" fontId="8" fillId="0" borderId="0" xfId="59" applyFont="1">
      <alignment/>
      <protection/>
    </xf>
    <xf numFmtId="0" fontId="11" fillId="0" borderId="0" xfId="59" applyFont="1" applyFill="1" applyAlignment="1">
      <alignment horizontal="centerContinuous"/>
      <protection/>
    </xf>
    <xf numFmtId="0" fontId="11" fillId="0" borderId="0" xfId="59" applyFont="1" applyBorder="1" applyAlignment="1">
      <alignment horizontal="centerContinuous"/>
      <protection/>
    </xf>
    <xf numFmtId="0" fontId="11" fillId="0" borderId="0" xfId="59" applyFont="1" applyAlignment="1">
      <alignment horizontal="centerContinuous"/>
      <protection/>
    </xf>
    <xf numFmtId="0" fontId="0" fillId="0" borderId="0" xfId="59">
      <alignment/>
      <protection/>
    </xf>
    <xf numFmtId="0" fontId="8" fillId="0" borderId="0" xfId="59" applyFont="1" applyAlignment="1">
      <alignment horizontal="left"/>
      <protection/>
    </xf>
    <xf numFmtId="0" fontId="8" fillId="0" borderId="0" xfId="59" applyFont="1" applyBorder="1" applyAlignment="1">
      <alignment horizontal="centerContinuous"/>
      <protection/>
    </xf>
    <xf numFmtId="0" fontId="8" fillId="0" borderId="0" xfId="59" applyFont="1" applyAlignment="1">
      <alignment horizontal="centerContinuous"/>
      <protection/>
    </xf>
    <xf numFmtId="0" fontId="11" fillId="0" borderId="0" xfId="59" applyFont="1" applyAlignment="1">
      <alignment horizontal="left"/>
      <protection/>
    </xf>
    <xf numFmtId="0" fontId="8" fillId="0" borderId="0" xfId="59" applyFont="1" applyBorder="1">
      <alignment/>
      <protection/>
    </xf>
    <xf numFmtId="0" fontId="12" fillId="0" borderId="0" xfId="59" applyFont="1" applyAlignment="1">
      <alignment horizontal="left"/>
      <protection/>
    </xf>
    <xf numFmtId="0" fontId="8" fillId="0" borderId="0" xfId="59" applyFont="1" applyAlignment="1">
      <alignment horizontal="center"/>
      <protection/>
    </xf>
    <xf numFmtId="0" fontId="8" fillId="0" borderId="0" xfId="59" applyFont="1" applyBorder="1" applyAlignment="1">
      <alignment horizontal="center"/>
      <protection/>
    </xf>
    <xf numFmtId="0" fontId="11" fillId="0" borderId="0" xfId="59" applyFont="1" applyAlignment="1">
      <alignment horizontal="center"/>
      <protection/>
    </xf>
    <xf numFmtId="0" fontId="8" fillId="0" borderId="0" xfId="59" applyFont="1" applyBorder="1" applyAlignment="1" quotePrefix="1">
      <alignment horizontal="center"/>
      <protection/>
    </xf>
    <xf numFmtId="0" fontId="11" fillId="0" borderId="0" xfId="59" applyFont="1" applyFill="1" applyAlignment="1">
      <alignment horizontal="center"/>
      <protection/>
    </xf>
    <xf numFmtId="0" fontId="11" fillId="0" borderId="0" xfId="59" applyFont="1" applyBorder="1" applyAlignment="1">
      <alignment horizontal="center"/>
      <protection/>
    </xf>
    <xf numFmtId="0" fontId="11" fillId="0" borderId="0" xfId="59" applyFont="1">
      <alignment/>
      <protection/>
    </xf>
    <xf numFmtId="0" fontId="11" fillId="0" borderId="0" xfId="59" applyFont="1" applyFill="1" applyAlignment="1" quotePrefix="1">
      <alignment horizontal="center"/>
      <protection/>
    </xf>
    <xf numFmtId="0" fontId="11" fillId="0" borderId="0" xfId="59" applyFont="1" applyAlignment="1" quotePrefix="1">
      <alignment horizontal="center"/>
      <protection/>
    </xf>
    <xf numFmtId="184" fontId="8" fillId="0" borderId="0" xfId="44" applyNumberFormat="1" applyFont="1" applyFill="1" applyAlignment="1">
      <alignment/>
    </xf>
    <xf numFmtId="184" fontId="8" fillId="0" borderId="0" xfId="44" applyNumberFormat="1" applyFont="1" applyBorder="1" applyAlignment="1">
      <alignment/>
    </xf>
    <xf numFmtId="184" fontId="8" fillId="0" borderId="0" xfId="44" applyNumberFormat="1" applyFont="1" applyAlignment="1">
      <alignment horizontal="center"/>
    </xf>
    <xf numFmtId="184" fontId="8" fillId="0" borderId="0" xfId="44" applyNumberFormat="1" applyFont="1" applyFill="1" applyBorder="1" applyAlignment="1">
      <alignment/>
    </xf>
    <xf numFmtId="184" fontId="11" fillId="0" borderId="0" xfId="44" applyNumberFormat="1" applyFont="1" applyBorder="1" applyAlignment="1">
      <alignment horizontal="center"/>
    </xf>
    <xf numFmtId="184" fontId="8" fillId="0" borderId="0" xfId="44" applyNumberFormat="1" applyFont="1" applyFill="1" applyAlignment="1">
      <alignment/>
    </xf>
    <xf numFmtId="184" fontId="8" fillId="0" borderId="0" xfId="44" applyNumberFormat="1" applyFont="1" applyBorder="1" applyAlignment="1">
      <alignment/>
    </xf>
    <xf numFmtId="0" fontId="8" fillId="0" borderId="0" xfId="59" applyFont="1" applyFill="1" applyAlignment="1" quotePrefix="1">
      <alignment horizontal="left"/>
      <protection/>
    </xf>
    <xf numFmtId="182" fontId="8" fillId="0" borderId="0" xfId="42" applyNumberFormat="1" applyFont="1" applyFill="1" applyBorder="1" applyAlignment="1">
      <alignment/>
    </xf>
    <xf numFmtId="184" fontId="8" fillId="0" borderId="0" xfId="44" applyNumberFormat="1" applyFont="1" applyBorder="1" applyAlignment="1">
      <alignment horizontal="center"/>
    </xf>
    <xf numFmtId="0" fontId="8" fillId="0" borderId="0" xfId="59" applyFont="1" applyAlignment="1" quotePrefix="1">
      <alignment horizontal="left"/>
      <protection/>
    </xf>
    <xf numFmtId="184" fontId="8" fillId="0" borderId="13" xfId="44" applyNumberFormat="1" applyFont="1" applyFill="1" applyBorder="1" applyAlignment="1">
      <alignment/>
    </xf>
    <xf numFmtId="184" fontId="8" fillId="0" borderId="13" xfId="44" applyNumberFormat="1" applyFont="1" applyBorder="1" applyAlignment="1">
      <alignment horizontal="center"/>
    </xf>
    <xf numFmtId="184" fontId="8" fillId="0" borderId="0" xfId="44" applyNumberFormat="1" applyFont="1" applyFill="1" applyAlignment="1">
      <alignment horizontal="right"/>
    </xf>
    <xf numFmtId="184" fontId="8" fillId="0" borderId="0" xfId="44" applyNumberFormat="1" applyFont="1" applyFill="1" applyAlignment="1">
      <alignment horizontal="center"/>
    </xf>
    <xf numFmtId="37" fontId="8" fillId="0" borderId="0" xfId="59" applyNumberFormat="1" applyFont="1" applyBorder="1" applyAlignment="1">
      <alignment horizontal="left"/>
      <protection/>
    </xf>
    <xf numFmtId="37" fontId="8" fillId="0" borderId="0" xfId="59" applyNumberFormat="1" applyFont="1" applyAlignment="1">
      <alignment horizontal="centerContinuous"/>
      <protection/>
    </xf>
    <xf numFmtId="37" fontId="8" fillId="0" borderId="0" xfId="59" applyNumberFormat="1" applyFont="1">
      <alignment/>
      <protection/>
    </xf>
    <xf numFmtId="37" fontId="8" fillId="0" borderId="0" xfId="59" applyNumberFormat="1" applyFont="1" applyFill="1" applyAlignment="1">
      <alignment horizontal="centerContinuous"/>
      <protection/>
    </xf>
    <xf numFmtId="43" fontId="9" fillId="0" borderId="0" xfId="44" applyFont="1" applyAlignment="1">
      <alignment/>
    </xf>
    <xf numFmtId="0" fontId="9" fillId="0" borderId="0" xfId="59" applyFont="1">
      <alignment/>
      <protection/>
    </xf>
    <xf numFmtId="43" fontId="0" fillId="0" borderId="0" xfId="44" applyFont="1" applyAlignment="1">
      <alignment/>
    </xf>
    <xf numFmtId="0" fontId="0" fillId="0" borderId="0" xfId="59" applyFont="1">
      <alignment/>
      <protection/>
    </xf>
    <xf numFmtId="37" fontId="8" fillId="0" borderId="0" xfId="59" applyNumberFormat="1" applyFont="1" applyFill="1">
      <alignment/>
      <protection/>
    </xf>
    <xf numFmtId="37" fontId="11" fillId="0" borderId="0" xfId="59" applyNumberFormat="1" applyFont="1" applyBorder="1" applyAlignment="1">
      <alignment horizontal="left"/>
      <protection/>
    </xf>
    <xf numFmtId="39" fontId="11" fillId="0" borderId="0" xfId="0" applyFont="1" applyAlignment="1">
      <alignment horizontal="left"/>
    </xf>
    <xf numFmtId="0" fontId="13" fillId="0" borderId="0" xfId="59" applyFont="1">
      <alignment/>
      <protection/>
    </xf>
    <xf numFmtId="0" fontId="11" fillId="0" borderId="0" xfId="59" applyFont="1" applyBorder="1" applyAlignment="1">
      <alignment horizontal="left"/>
      <protection/>
    </xf>
    <xf numFmtId="15" fontId="11" fillId="0" borderId="0" xfId="59" applyNumberFormat="1" applyFont="1" applyAlignment="1" quotePrefix="1">
      <alignment horizontal="left"/>
      <protection/>
    </xf>
    <xf numFmtId="39" fontId="13" fillId="0" borderId="0" xfId="0" applyFont="1"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11" fillId="0" borderId="0" xfId="0" applyNumberFormat="1" applyFont="1" applyAlignment="1">
      <alignment horizontal="right"/>
    </xf>
    <xf numFmtId="37" fontId="8" fillId="0" borderId="0" xfId="0" applyNumberFormat="1" applyFont="1" applyAlignment="1" quotePrefix="1">
      <alignment horizontal="right"/>
    </xf>
    <xf numFmtId="37" fontId="11" fillId="0" borderId="0" xfId="0" applyNumberFormat="1" applyFont="1" applyAlignment="1" quotePrefix="1">
      <alignment horizontal="right"/>
    </xf>
    <xf numFmtId="43" fontId="8" fillId="0" borderId="0" xfId="42" applyFont="1" applyAlignment="1" quotePrefix="1">
      <alignment horizontal="right"/>
    </xf>
    <xf numFmtId="43" fontId="8" fillId="0" borderId="0" xfId="42" applyFont="1" applyAlignment="1">
      <alignment horizontal="right"/>
    </xf>
    <xf numFmtId="184" fontId="8" fillId="0" borderId="0" xfId="42" applyNumberFormat="1" applyFont="1" applyAlignment="1" quotePrefix="1">
      <alignment horizontal="right"/>
    </xf>
    <xf numFmtId="39" fontId="8" fillId="0" borderId="0" xfId="0" applyFont="1" applyBorder="1" applyAlignment="1">
      <alignment/>
    </xf>
    <xf numFmtId="184" fontId="8" fillId="0" borderId="0" xfId="42" applyNumberFormat="1" applyFont="1" applyBorder="1" applyAlignment="1" quotePrefix="1">
      <alignment horizontal="right"/>
    </xf>
    <xf numFmtId="39" fontId="8" fillId="0" borderId="0" xfId="0" applyFont="1" applyFill="1" applyAlignment="1">
      <alignment/>
    </xf>
    <xf numFmtId="43" fontId="8" fillId="0" borderId="0" xfId="42" applyFont="1" applyBorder="1" applyAlignment="1">
      <alignment/>
    </xf>
    <xf numFmtId="39" fontId="8" fillId="0" borderId="13" xfId="0" applyFont="1" applyBorder="1" applyAlignment="1">
      <alignment/>
    </xf>
    <xf numFmtId="184" fontId="8" fillId="0" borderId="0" xfId="42" applyNumberFormat="1" applyFont="1" applyAlignment="1">
      <alignment/>
    </xf>
    <xf numFmtId="39" fontId="13" fillId="0" borderId="0" xfId="0" applyFont="1" applyAlignment="1">
      <alignment/>
    </xf>
    <xf numFmtId="184" fontId="8" fillId="0" borderId="0" xfId="42" applyNumberFormat="1" applyFont="1" applyBorder="1" applyAlignment="1">
      <alignment/>
    </xf>
    <xf numFmtId="184" fontId="8" fillId="0" borderId="13" xfId="42" applyNumberFormat="1" applyFont="1" applyBorder="1" applyAlignment="1">
      <alignment/>
    </xf>
    <xf numFmtId="37" fontId="13" fillId="0" borderId="0" xfId="0" applyNumberFormat="1" applyFont="1" applyAlignment="1">
      <alignment/>
    </xf>
    <xf numFmtId="39" fontId="11" fillId="0" borderId="0" xfId="0" applyFont="1" applyAlignment="1">
      <alignment/>
    </xf>
    <xf numFmtId="38" fontId="8" fillId="0" borderId="0" xfId="0" applyNumberFormat="1" applyFont="1" applyAlignment="1">
      <alignment/>
    </xf>
    <xf numFmtId="39" fontId="8" fillId="0" borderId="0" xfId="0" applyFont="1" applyFill="1" applyBorder="1" applyAlignment="1">
      <alignment/>
    </xf>
    <xf numFmtId="39" fontId="0" fillId="0" borderId="0" xfId="0" applyFill="1" applyAlignment="1">
      <alignment/>
    </xf>
    <xf numFmtId="38" fontId="8" fillId="0" borderId="0" xfId="42" applyNumberFormat="1" applyFont="1" applyAlignment="1">
      <alignment/>
    </xf>
    <xf numFmtId="38" fontId="8" fillId="0" borderId="0" xfId="42" applyNumberFormat="1" applyFont="1" applyBorder="1" applyAlignment="1">
      <alignment/>
    </xf>
    <xf numFmtId="38" fontId="8" fillId="0" borderId="13" xfId="42" applyNumberFormat="1" applyFont="1" applyBorder="1" applyAlignment="1">
      <alignment/>
    </xf>
    <xf numFmtId="38" fontId="11" fillId="0" borderId="15" xfId="42" applyNumberFormat="1" applyFont="1" applyBorder="1" applyAlignment="1">
      <alignment/>
    </xf>
    <xf numFmtId="38" fontId="11" fillId="0" borderId="16" xfId="42" applyNumberFormat="1" applyFont="1" applyBorder="1" applyAlignment="1">
      <alignment/>
    </xf>
    <xf numFmtId="38" fontId="11" fillId="0" borderId="0" xfId="42" applyNumberFormat="1" applyFont="1" applyBorder="1" applyAlignment="1">
      <alignment/>
    </xf>
    <xf numFmtId="39" fontId="8" fillId="0" borderId="0" xfId="0" applyFont="1" applyAlignment="1" quotePrefix="1">
      <alignment/>
    </xf>
    <xf numFmtId="39" fontId="7" fillId="0" borderId="0" xfId="0" applyFont="1" applyAlignment="1">
      <alignment/>
    </xf>
    <xf numFmtId="39" fontId="6" fillId="0" borderId="0" xfId="0" applyFont="1" applyAlignment="1">
      <alignment/>
    </xf>
    <xf numFmtId="39" fontId="0" fillId="0" borderId="0" xfId="0" applyFont="1" applyAlignment="1">
      <alignment/>
    </xf>
    <xf numFmtId="39" fontId="18" fillId="0" borderId="0" xfId="0" applyFont="1" applyAlignment="1">
      <alignment/>
    </xf>
    <xf numFmtId="0" fontId="20" fillId="0" borderId="0" xfId="59" applyFont="1">
      <alignment/>
      <protection/>
    </xf>
    <xf numFmtId="37" fontId="8" fillId="0" borderId="0" xfId="0" applyNumberFormat="1" applyFont="1" applyBorder="1" applyAlignment="1">
      <alignment/>
    </xf>
    <xf numFmtId="37" fontId="8" fillId="0" borderId="0" xfId="0" applyNumberFormat="1" applyFont="1" applyBorder="1" applyAlignment="1" quotePrefix="1">
      <alignment horizontal="right"/>
    </xf>
    <xf numFmtId="0" fontId="11" fillId="0" borderId="0" xfId="59" applyFont="1" applyBorder="1">
      <alignment/>
      <protection/>
    </xf>
    <xf numFmtId="39" fontId="13" fillId="0" borderId="0" xfId="0" applyFont="1" applyFill="1" applyAlignment="1">
      <alignment/>
    </xf>
    <xf numFmtId="39" fontId="16" fillId="0" borderId="0" xfId="0" applyFont="1" applyFill="1" applyAlignment="1">
      <alignment/>
    </xf>
    <xf numFmtId="39" fontId="13" fillId="0" borderId="0" xfId="0" applyFont="1" applyFill="1" applyAlignment="1">
      <alignment horizontal="center"/>
    </xf>
    <xf numFmtId="39" fontId="6" fillId="0" borderId="0" xfId="0" applyFont="1" applyFill="1" applyAlignment="1">
      <alignment/>
    </xf>
    <xf numFmtId="171" fontId="13" fillId="0" borderId="0" xfId="45" applyFont="1" applyFill="1" applyAlignment="1">
      <alignment/>
    </xf>
    <xf numFmtId="171" fontId="6" fillId="0" borderId="0" xfId="45" applyFont="1" applyFill="1" applyAlignment="1">
      <alignment/>
    </xf>
    <xf numFmtId="182" fontId="13" fillId="0" borderId="0" xfId="45" applyNumberFormat="1" applyFont="1" applyFill="1" applyAlignment="1">
      <alignment/>
    </xf>
    <xf numFmtId="184" fontId="13" fillId="0" borderId="0" xfId="45" applyNumberFormat="1" applyFont="1" applyFill="1" applyAlignment="1">
      <alignment/>
    </xf>
    <xf numFmtId="171" fontId="15" fillId="0" borderId="0" xfId="45" applyFont="1" applyFill="1" applyAlignment="1">
      <alignment/>
    </xf>
    <xf numFmtId="37" fontId="13" fillId="0" borderId="0" xfId="0" applyNumberFormat="1" applyFont="1" applyFill="1" applyAlignment="1">
      <alignment/>
    </xf>
    <xf numFmtId="0" fontId="0" fillId="0" borderId="0" xfId="59" applyBorder="1">
      <alignment/>
      <protection/>
    </xf>
    <xf numFmtId="38" fontId="14" fillId="0" borderId="0" xfId="42" applyNumberFormat="1" applyFont="1" applyFill="1" applyAlignment="1">
      <alignment horizontal="right"/>
    </xf>
    <xf numFmtId="38" fontId="14" fillId="0" borderId="0" xfId="0" applyNumberFormat="1" applyFont="1" applyFill="1" applyAlignment="1">
      <alignment horizontal="center"/>
    </xf>
    <xf numFmtId="39" fontId="14" fillId="0" borderId="0" xfId="0" applyFont="1" applyFill="1" applyBorder="1" applyAlignment="1">
      <alignment/>
    </xf>
    <xf numFmtId="38" fontId="0" fillId="0" borderId="0" xfId="0" applyNumberFormat="1" applyAlignment="1">
      <alignment/>
    </xf>
    <xf numFmtId="39" fontId="0" fillId="0" borderId="0" xfId="0" applyBorder="1" applyAlignment="1">
      <alignment/>
    </xf>
    <xf numFmtId="39" fontId="11" fillId="0" borderId="0" xfId="0" applyFont="1" applyAlignment="1">
      <alignment horizontal="center"/>
    </xf>
    <xf numFmtId="41" fontId="8" fillId="0" borderId="0" xfId="0" applyNumberFormat="1" applyFont="1" applyAlignment="1">
      <alignment/>
    </xf>
    <xf numFmtId="41" fontId="8" fillId="0" borderId="13" xfId="0" applyNumberFormat="1" applyFont="1" applyBorder="1" applyAlignment="1">
      <alignment/>
    </xf>
    <xf numFmtId="41" fontId="8" fillId="0" borderId="13" xfId="42" applyNumberFormat="1" applyFont="1" applyBorder="1" applyAlignment="1">
      <alignment/>
    </xf>
    <xf numFmtId="41" fontId="8" fillId="0" borderId="0" xfId="0" applyNumberFormat="1" applyFont="1" applyBorder="1" applyAlignment="1">
      <alignment/>
    </xf>
    <xf numFmtId="43" fontId="0" fillId="0" borderId="0" xfId="44" applyFont="1" applyFill="1" applyBorder="1" applyAlignment="1">
      <alignment/>
    </xf>
    <xf numFmtId="0" fontId="0" fillId="0" borderId="0" xfId="59" applyFill="1" applyBorder="1" applyAlignment="1">
      <alignment horizontal="center"/>
      <protection/>
    </xf>
    <xf numFmtId="0" fontId="0" fillId="0" borderId="10" xfId="59" applyFill="1" applyBorder="1" applyAlignment="1">
      <alignment horizontal="center"/>
      <protection/>
    </xf>
    <xf numFmtId="43" fontId="1" fillId="0" borderId="0" xfId="44" applyFont="1" applyFill="1" applyBorder="1" applyAlignment="1">
      <alignment/>
    </xf>
    <xf numFmtId="0" fontId="1" fillId="0" borderId="0" xfId="59" applyFont="1" applyFill="1" applyBorder="1" applyAlignment="1">
      <alignment horizontal="center"/>
      <protection/>
    </xf>
    <xf numFmtId="184" fontId="0" fillId="0" borderId="0" xfId="44" applyNumberFormat="1" applyFont="1" applyFill="1" applyBorder="1" applyAlignment="1">
      <alignment/>
    </xf>
    <xf numFmtId="43" fontId="0" fillId="0" borderId="0" xfId="42" applyFont="1" applyFill="1" applyBorder="1" applyAlignment="1">
      <alignment/>
    </xf>
    <xf numFmtId="184" fontId="8" fillId="0" borderId="15" xfId="59" applyNumberFormat="1" applyFont="1" applyFill="1" applyBorder="1">
      <alignment/>
      <protection/>
    </xf>
    <xf numFmtId="0" fontId="12" fillId="0" borderId="0" xfId="59" applyFont="1" applyFill="1" applyBorder="1">
      <alignment/>
      <protection/>
    </xf>
    <xf numFmtId="0" fontId="8" fillId="0" borderId="0" xfId="59" applyFont="1" applyFill="1" applyBorder="1" applyAlignment="1">
      <alignment horizontal="centerContinuous"/>
      <protection/>
    </xf>
    <xf numFmtId="0" fontId="11" fillId="0" borderId="0" xfId="59" applyFont="1" applyFill="1" applyAlignment="1">
      <alignment horizontal="right"/>
      <protection/>
    </xf>
    <xf numFmtId="0" fontId="11" fillId="0" borderId="0" xfId="59" applyFont="1" applyAlignment="1" quotePrefix="1">
      <alignment horizontal="right"/>
      <protection/>
    </xf>
    <xf numFmtId="0" fontId="11" fillId="0" borderId="0" xfId="59" applyFont="1" applyFill="1" applyBorder="1" applyAlignment="1" quotePrefix="1">
      <alignment horizontal="right"/>
      <protection/>
    </xf>
    <xf numFmtId="0" fontId="11" fillId="0" borderId="0" xfId="59" applyFont="1" applyAlignment="1">
      <alignment horizontal="right"/>
      <protection/>
    </xf>
    <xf numFmtId="0" fontId="12" fillId="0" borderId="0" xfId="59" applyFont="1" applyAlignment="1">
      <alignment horizontal="right"/>
      <protection/>
    </xf>
    <xf numFmtId="0" fontId="8" fillId="0" borderId="0" xfId="59" applyFont="1" applyBorder="1" applyAlignment="1">
      <alignment horizontal="right"/>
      <protection/>
    </xf>
    <xf numFmtId="0" fontId="12" fillId="0" borderId="0" xfId="59" applyFont="1" applyFill="1" applyAlignment="1">
      <alignment horizontal="right"/>
      <protection/>
    </xf>
    <xf numFmtId="0" fontId="11" fillId="0" borderId="0" xfId="59" applyFont="1" applyFill="1" applyBorder="1" applyAlignment="1">
      <alignment horizontal="right"/>
      <protection/>
    </xf>
    <xf numFmtId="184" fontId="11" fillId="0" borderId="0" xfId="44" applyNumberFormat="1" applyFont="1" applyFill="1" applyBorder="1" applyAlignment="1">
      <alignment horizontal="center"/>
    </xf>
    <xf numFmtId="182" fontId="8" fillId="0" borderId="13" xfId="42" applyNumberFormat="1" applyFont="1" applyFill="1" applyBorder="1" applyAlignment="1">
      <alignment/>
    </xf>
    <xf numFmtId="184" fontId="11" fillId="0" borderId="13" xfId="44" applyNumberFormat="1" applyFont="1" applyFill="1" applyBorder="1" applyAlignment="1">
      <alignment/>
    </xf>
    <xf numFmtId="184" fontId="11" fillId="0" borderId="0" xfId="44" applyNumberFormat="1" applyFont="1" applyBorder="1" applyAlignment="1">
      <alignment/>
    </xf>
    <xf numFmtId="43" fontId="8" fillId="0" borderId="0" xfId="44" applyNumberFormat="1" applyFont="1" applyFill="1" applyBorder="1" applyAlignment="1">
      <alignment/>
    </xf>
    <xf numFmtId="184" fontId="11" fillId="0" borderId="0" xfId="44" applyNumberFormat="1" applyFont="1" applyFill="1" applyBorder="1" applyAlignment="1">
      <alignment/>
    </xf>
    <xf numFmtId="0" fontId="8" fillId="0" borderId="0" xfId="59" applyFont="1" applyBorder="1" applyAlignment="1">
      <alignment horizontal="left"/>
      <protection/>
    </xf>
    <xf numFmtId="43" fontId="9" fillId="0" borderId="0" xfId="44" applyFont="1" applyFill="1" applyBorder="1" applyAlignment="1">
      <alignment/>
    </xf>
    <xf numFmtId="0" fontId="9" fillId="0" borderId="0" xfId="59" applyFont="1" applyFill="1" applyBorder="1">
      <alignment/>
      <protection/>
    </xf>
    <xf numFmtId="43" fontId="8" fillId="0" borderId="0" xfId="44" applyFont="1" applyFill="1" applyBorder="1" applyAlignment="1" quotePrefix="1">
      <alignment horizontal="center"/>
    </xf>
    <xf numFmtId="43" fontId="0" fillId="0" borderId="0" xfId="59" applyNumberFormat="1" applyFill="1" applyBorder="1">
      <alignment/>
      <protection/>
    </xf>
    <xf numFmtId="0" fontId="0" fillId="0" borderId="0" xfId="59" applyFill="1" applyBorder="1">
      <alignment/>
      <protection/>
    </xf>
    <xf numFmtId="43" fontId="8" fillId="0" borderId="0" xfId="42" applyFont="1" applyBorder="1" applyAlignment="1">
      <alignment horizontal="right"/>
    </xf>
    <xf numFmtId="41" fontId="8" fillId="0" borderId="0" xfId="42" applyNumberFormat="1" applyFont="1" applyBorder="1" applyAlignment="1" quotePrefix="1">
      <alignment horizontal="right"/>
    </xf>
    <xf numFmtId="37" fontId="13" fillId="0" borderId="0" xfId="0" applyNumberFormat="1" applyFont="1" applyBorder="1" applyAlignment="1">
      <alignment/>
    </xf>
    <xf numFmtId="0" fontId="21" fillId="0" borderId="0" xfId="59" applyFont="1">
      <alignment/>
      <protection/>
    </xf>
    <xf numFmtId="0" fontId="22" fillId="0" borderId="0" xfId="59" applyFont="1">
      <alignment/>
      <protection/>
    </xf>
    <xf numFmtId="0" fontId="23" fillId="0" borderId="0" xfId="59" applyFont="1">
      <alignment/>
      <protection/>
    </xf>
    <xf numFmtId="0" fontId="21" fillId="0" borderId="0" xfId="59" applyFont="1" applyAlignment="1">
      <alignment horizontal="center"/>
      <protection/>
    </xf>
    <xf numFmtId="0" fontId="22" fillId="0" borderId="0" xfId="59" applyFont="1" applyAlignment="1">
      <alignment horizontal="center"/>
      <protection/>
    </xf>
    <xf numFmtId="0" fontId="21" fillId="0" borderId="0" xfId="59" applyFont="1" applyFill="1" applyAlignment="1">
      <alignment horizontal="center"/>
      <protection/>
    </xf>
    <xf numFmtId="0" fontId="23" fillId="0" borderId="0" xfId="59" applyFont="1" applyAlignment="1">
      <alignment horizontal="center"/>
      <protection/>
    </xf>
    <xf numFmtId="0" fontId="21" fillId="0" borderId="0" xfId="59" applyFont="1" quotePrefix="1">
      <alignment/>
      <protection/>
    </xf>
    <xf numFmtId="184" fontId="21" fillId="0" borderId="0" xfId="42" applyNumberFormat="1" applyFont="1" applyAlignment="1">
      <alignment horizontal="center"/>
    </xf>
    <xf numFmtId="184" fontId="21" fillId="0" borderId="0" xfId="42" applyNumberFormat="1" applyFont="1" applyAlignment="1">
      <alignment horizontal="right"/>
    </xf>
    <xf numFmtId="41" fontId="21" fillId="0" borderId="0" xfId="42" applyNumberFormat="1" applyFont="1" applyFill="1" applyAlignment="1">
      <alignment horizontal="center"/>
    </xf>
    <xf numFmtId="43" fontId="21" fillId="0" borderId="0" xfId="42" applyFont="1" applyAlignment="1">
      <alignment horizontal="center"/>
    </xf>
    <xf numFmtId="184" fontId="21" fillId="0" borderId="0" xfId="44" applyNumberFormat="1" applyFont="1" applyAlignment="1">
      <alignment/>
    </xf>
    <xf numFmtId="43" fontId="21" fillId="0" borderId="0" xfId="42" applyFont="1" applyAlignment="1">
      <alignment/>
    </xf>
    <xf numFmtId="0" fontId="21" fillId="0" borderId="0" xfId="59" applyFont="1" applyAlignment="1">
      <alignment horizontal="left"/>
      <protection/>
    </xf>
    <xf numFmtId="184" fontId="21" fillId="0" borderId="0" xfId="42" applyNumberFormat="1" applyFont="1" applyAlignment="1">
      <alignment horizontal="right" readingOrder="2"/>
    </xf>
    <xf numFmtId="0" fontId="23" fillId="0" borderId="0" xfId="59" applyFont="1" applyAlignment="1">
      <alignment horizontal="right" readingOrder="2"/>
      <protection/>
    </xf>
    <xf numFmtId="184" fontId="21" fillId="0" borderId="0" xfId="42" applyNumberFormat="1" applyFont="1" applyAlignment="1">
      <alignment/>
    </xf>
    <xf numFmtId="2" fontId="21" fillId="0" borderId="0" xfId="59" applyNumberFormat="1" applyFont="1">
      <alignment/>
      <protection/>
    </xf>
    <xf numFmtId="39" fontId="1" fillId="0" borderId="0" xfId="0" applyFont="1" applyFill="1" applyAlignment="1">
      <alignment/>
    </xf>
    <xf numFmtId="39" fontId="14" fillId="0" borderId="0" xfId="0" applyFont="1" applyFill="1" applyAlignment="1">
      <alignment/>
    </xf>
    <xf numFmtId="39" fontId="24" fillId="0" borderId="0" xfId="0" applyFont="1" applyFill="1" applyAlignment="1">
      <alignment/>
    </xf>
    <xf numFmtId="38" fontId="8" fillId="0" borderId="0" xfId="42" applyNumberFormat="1" applyFont="1" applyFill="1" applyAlignment="1">
      <alignment/>
    </xf>
    <xf numFmtId="39" fontId="8" fillId="0" borderId="0" xfId="60" applyFont="1">
      <alignment/>
      <protection/>
    </xf>
    <xf numFmtId="184" fontId="25" fillId="0" borderId="13" xfId="42" applyNumberFormat="1" applyFont="1" applyFill="1" applyBorder="1" applyAlignment="1">
      <alignment/>
    </xf>
    <xf numFmtId="38" fontId="8" fillId="0" borderId="17" xfId="42" applyNumberFormat="1" applyFont="1" applyBorder="1" applyAlignment="1">
      <alignment/>
    </xf>
    <xf numFmtId="43" fontId="8" fillId="0" borderId="0" xfId="42" applyFont="1" applyAlignment="1">
      <alignment/>
    </xf>
    <xf numFmtId="43" fontId="8" fillId="0" borderId="0" xfId="42" applyFont="1" applyBorder="1" applyAlignment="1" quotePrefix="1">
      <alignment horizontal="right"/>
    </xf>
    <xf numFmtId="37" fontId="13" fillId="0" borderId="13" xfId="0" applyNumberFormat="1" applyFont="1" applyBorder="1" applyAlignment="1">
      <alignment/>
    </xf>
    <xf numFmtId="182" fontId="8" fillId="0" borderId="0" xfId="59" applyNumberFormat="1" applyFont="1" applyFill="1" applyAlignment="1">
      <alignment horizontal="right"/>
      <protection/>
    </xf>
    <xf numFmtId="184" fontId="11" fillId="0" borderId="15" xfId="44" applyNumberFormat="1" applyFont="1" applyFill="1" applyBorder="1" applyAlignment="1">
      <alignment/>
    </xf>
    <xf numFmtId="43" fontId="8" fillId="0" borderId="0" xfId="44" applyNumberFormat="1" applyFont="1" applyBorder="1" applyAlignment="1">
      <alignment/>
    </xf>
    <xf numFmtId="39" fontId="0" fillId="0" borderId="0" xfId="0" applyFont="1" applyAlignment="1">
      <alignment horizontal="center"/>
    </xf>
    <xf numFmtId="184" fontId="11" fillId="0" borderId="0" xfId="42" applyNumberFormat="1" applyFont="1" applyAlignment="1">
      <alignment horizontal="right"/>
    </xf>
    <xf numFmtId="39" fontId="1" fillId="0" borderId="0" xfId="0" applyFont="1" applyAlignment="1">
      <alignment/>
    </xf>
    <xf numFmtId="41" fontId="11" fillId="0" borderId="0" xfId="0" applyNumberFormat="1" applyFont="1" applyAlignment="1">
      <alignment/>
    </xf>
    <xf numFmtId="37" fontId="0" fillId="0" borderId="13" xfId="0" applyNumberFormat="1" applyFont="1" applyBorder="1" applyAlignment="1">
      <alignment/>
    </xf>
    <xf numFmtId="39" fontId="0" fillId="0" borderId="13" xfId="0" applyFont="1" applyBorder="1" applyAlignment="1">
      <alignment/>
    </xf>
    <xf numFmtId="184" fontId="11" fillId="0" borderId="13" xfId="42" applyNumberFormat="1" applyFont="1" applyBorder="1" applyAlignment="1" quotePrefix="1">
      <alignment horizontal="right"/>
    </xf>
    <xf numFmtId="43" fontId="11" fillId="0" borderId="13" xfId="42" applyFont="1" applyBorder="1" applyAlignment="1">
      <alignment horizontal="right"/>
    </xf>
    <xf numFmtId="41" fontId="11" fillId="0" borderId="13" xfId="42" applyNumberFormat="1" applyFont="1" applyBorder="1" applyAlignment="1" quotePrefix="1">
      <alignment horizontal="right"/>
    </xf>
    <xf numFmtId="39" fontId="0" fillId="0" borderId="0" xfId="0" applyFont="1" applyBorder="1" applyAlignment="1">
      <alignment/>
    </xf>
    <xf numFmtId="43" fontId="0" fillId="0" borderId="0" xfId="42" applyFont="1" applyBorder="1" applyAlignment="1">
      <alignment/>
    </xf>
    <xf numFmtId="184" fontId="11" fillId="0" borderId="0" xfId="42" applyNumberFormat="1" applyFont="1" applyAlignment="1">
      <alignment/>
    </xf>
    <xf numFmtId="184" fontId="0" fillId="0" borderId="0" xfId="42" applyNumberFormat="1" applyFont="1" applyBorder="1" applyAlignment="1">
      <alignment/>
    </xf>
    <xf numFmtId="184" fontId="11" fillId="0" borderId="13" xfId="42" applyNumberFormat="1" applyFont="1" applyBorder="1" applyAlignment="1">
      <alignment/>
    </xf>
    <xf numFmtId="184" fontId="1" fillId="0" borderId="13" xfId="42" applyNumberFormat="1" applyFont="1" applyBorder="1" applyAlignment="1">
      <alignment/>
    </xf>
    <xf numFmtId="41" fontId="11" fillId="0" borderId="13" xfId="0" applyNumberFormat="1" applyFont="1" applyBorder="1" applyAlignment="1">
      <alignment/>
    </xf>
    <xf numFmtId="37" fontId="0" fillId="0" borderId="0" xfId="0" applyNumberFormat="1" applyFont="1" applyBorder="1" applyAlignment="1">
      <alignment/>
    </xf>
    <xf numFmtId="41" fontId="8" fillId="0" borderId="0" xfId="0" applyNumberFormat="1" applyFont="1" applyFill="1" applyBorder="1" applyAlignment="1">
      <alignment/>
    </xf>
    <xf numFmtId="39" fontId="13" fillId="0" borderId="0" xfId="0" applyFont="1" applyBorder="1" applyAlignment="1">
      <alignment/>
    </xf>
    <xf numFmtId="43" fontId="13" fillId="0" borderId="0" xfId="42" applyFont="1" applyBorder="1" applyAlignment="1">
      <alignment/>
    </xf>
    <xf numFmtId="37" fontId="0" fillId="0" borderId="0" xfId="0" applyNumberFormat="1" applyFont="1" applyAlignment="1">
      <alignment/>
    </xf>
    <xf numFmtId="39" fontId="6" fillId="0" borderId="0" xfId="0" applyFont="1" applyFill="1" applyAlignment="1">
      <alignment horizontal="center"/>
    </xf>
    <xf numFmtId="39" fontId="13" fillId="0" borderId="14" xfId="0" applyFont="1" applyFill="1" applyBorder="1" applyAlignment="1">
      <alignment/>
    </xf>
    <xf numFmtId="39" fontId="13" fillId="0" borderId="12" xfId="0" applyFont="1" applyBorder="1" applyAlignment="1">
      <alignment/>
    </xf>
    <xf numFmtId="39" fontId="13" fillId="0" borderId="14" xfId="0" applyFont="1" applyBorder="1" applyAlignment="1">
      <alignment/>
    </xf>
    <xf numFmtId="39" fontId="6" fillId="0" borderId="0" xfId="0" applyFont="1" applyFill="1" applyAlignment="1">
      <alignment/>
    </xf>
    <xf numFmtId="37" fontId="13" fillId="0" borderId="10" xfId="0" applyNumberFormat="1" applyFont="1" applyFill="1" applyBorder="1" applyAlignment="1">
      <alignment/>
    </xf>
    <xf numFmtId="37" fontId="13" fillId="0" borderId="11" xfId="0" applyNumberFormat="1" applyFont="1" applyBorder="1" applyAlignment="1">
      <alignment/>
    </xf>
    <xf numFmtId="39" fontId="13" fillId="0" borderId="10" xfId="0" applyFont="1" applyBorder="1" applyAlignment="1">
      <alignment/>
    </xf>
    <xf numFmtId="39" fontId="13" fillId="0" borderId="11" xfId="0" applyFont="1" applyBorder="1" applyAlignment="1">
      <alignment/>
    </xf>
    <xf numFmtId="171" fontId="6" fillId="0" borderId="10" xfId="45" applyFont="1" applyFill="1" applyBorder="1" applyAlignment="1">
      <alignment horizontal="center"/>
    </xf>
    <xf numFmtId="171" fontId="6" fillId="0" borderId="11" xfId="45" applyFont="1" applyFill="1" applyBorder="1" applyAlignment="1">
      <alignment horizontal="center"/>
    </xf>
    <xf numFmtId="39" fontId="13" fillId="0" borderId="18" xfId="0" applyFont="1" applyFill="1" applyBorder="1" applyAlignment="1">
      <alignment horizontal="center"/>
    </xf>
    <xf numFmtId="39" fontId="13" fillId="0" borderId="19" xfId="0" applyFont="1" applyFill="1" applyBorder="1" applyAlignment="1">
      <alignment horizontal="center"/>
    </xf>
    <xf numFmtId="39" fontId="6" fillId="0" borderId="13" xfId="0" applyFont="1" applyFill="1" applyBorder="1" applyAlignment="1">
      <alignment/>
    </xf>
    <xf numFmtId="182" fontId="13" fillId="0" borderId="14" xfId="45" applyNumberFormat="1" applyFont="1" applyFill="1" applyBorder="1" applyAlignment="1">
      <alignment/>
    </xf>
    <xf numFmtId="182" fontId="13" fillId="0" borderId="12" xfId="45" applyNumberFormat="1" applyFont="1" applyFill="1" applyBorder="1" applyAlignment="1">
      <alignment/>
    </xf>
    <xf numFmtId="182" fontId="13" fillId="0" borderId="13" xfId="45" applyNumberFormat="1" applyFont="1" applyFill="1" applyBorder="1" applyAlignment="1">
      <alignment/>
    </xf>
    <xf numFmtId="184" fontId="13" fillId="0" borderId="10" xfId="42" applyNumberFormat="1" applyFont="1" applyFill="1" applyBorder="1" applyAlignment="1">
      <alignment/>
    </xf>
    <xf numFmtId="184" fontId="13" fillId="0" borderId="11" xfId="42" applyNumberFormat="1" applyFont="1" applyFill="1" applyBorder="1" applyAlignment="1">
      <alignment/>
    </xf>
    <xf numFmtId="184" fontId="13" fillId="0" borderId="10" xfId="45" applyNumberFormat="1" applyFont="1" applyFill="1" applyBorder="1" applyAlignment="1">
      <alignment/>
    </xf>
    <xf numFmtId="184" fontId="13" fillId="0" borderId="11" xfId="45" applyNumberFormat="1" applyFont="1" applyFill="1" applyBorder="1" applyAlignment="1">
      <alignment/>
    </xf>
    <xf numFmtId="184" fontId="13" fillId="0" borderId="0" xfId="45" applyNumberFormat="1" applyFont="1" applyFill="1" applyBorder="1" applyAlignment="1">
      <alignment/>
    </xf>
    <xf numFmtId="182" fontId="13" fillId="0" borderId="10" xfId="45" applyNumberFormat="1" applyFont="1" applyFill="1" applyBorder="1" applyAlignment="1">
      <alignment/>
    </xf>
    <xf numFmtId="182" fontId="13" fillId="0" borderId="11" xfId="45" applyNumberFormat="1" applyFont="1" applyFill="1" applyBorder="1" applyAlignment="1">
      <alignment/>
    </xf>
    <xf numFmtId="182" fontId="13" fillId="0" borderId="0" xfId="45" applyNumberFormat="1" applyFont="1" applyFill="1" applyBorder="1" applyAlignment="1">
      <alignment/>
    </xf>
    <xf numFmtId="225" fontId="13" fillId="0" borderId="10" xfId="45" applyNumberFormat="1" applyFont="1" applyFill="1" applyBorder="1" applyAlignment="1">
      <alignment horizontal="center"/>
    </xf>
    <xf numFmtId="225" fontId="13" fillId="0" borderId="11" xfId="45" applyNumberFormat="1" applyFont="1" applyFill="1" applyBorder="1" applyAlignment="1">
      <alignment horizontal="center"/>
    </xf>
    <xf numFmtId="171" fontId="13" fillId="0" borderId="10" xfId="45" applyFont="1" applyFill="1" applyBorder="1" applyAlignment="1">
      <alignment/>
    </xf>
    <xf numFmtId="171" fontId="13" fillId="0" borderId="11" xfId="45" applyFont="1" applyFill="1" applyBorder="1" applyAlignment="1">
      <alignment/>
    </xf>
    <xf numFmtId="171" fontId="13" fillId="0" borderId="0" xfId="45" applyFont="1" applyFill="1" applyBorder="1" applyAlignment="1">
      <alignment/>
    </xf>
    <xf numFmtId="171" fontId="6" fillId="0" borderId="0" xfId="45" applyFont="1" applyFill="1" applyBorder="1" applyAlignment="1">
      <alignment horizontal="center"/>
    </xf>
    <xf numFmtId="225" fontId="6" fillId="0" borderId="11" xfId="45" applyNumberFormat="1" applyFont="1" applyFill="1" applyBorder="1" applyAlignment="1">
      <alignment horizontal="center"/>
    </xf>
    <xf numFmtId="39" fontId="13" fillId="0" borderId="10" xfId="0" applyFont="1" applyFill="1" applyBorder="1" applyAlignment="1">
      <alignment horizontal="center"/>
    </xf>
    <xf numFmtId="39" fontId="13" fillId="0" borderId="11" xfId="0" applyFont="1" applyFill="1" applyBorder="1" applyAlignment="1">
      <alignment horizontal="center"/>
    </xf>
    <xf numFmtId="39" fontId="13" fillId="0" borderId="0" xfId="0" applyFont="1" applyFill="1" applyBorder="1" applyAlignment="1">
      <alignment horizontal="center"/>
    </xf>
    <xf numFmtId="39" fontId="6" fillId="0" borderId="10" xfId="0" applyFont="1" applyFill="1" applyBorder="1" applyAlignment="1">
      <alignment horizontal="center"/>
    </xf>
    <xf numFmtId="39" fontId="6" fillId="0" borderId="11" xfId="0" applyFont="1" applyFill="1" applyBorder="1" applyAlignment="1">
      <alignment horizontal="center"/>
    </xf>
    <xf numFmtId="39" fontId="13" fillId="0" borderId="13" xfId="0" applyFont="1" applyFill="1" applyBorder="1" applyAlignment="1">
      <alignment/>
    </xf>
    <xf numFmtId="39" fontId="6" fillId="0" borderId="0" xfId="0" applyFont="1" applyAlignment="1">
      <alignment horizontal="right"/>
    </xf>
    <xf numFmtId="0" fontId="19" fillId="0" borderId="0" xfId="59" applyFont="1" applyFill="1" applyAlignment="1">
      <alignment horizontal="left"/>
      <protection/>
    </xf>
    <xf numFmtId="0" fontId="20" fillId="0" borderId="0" xfId="59" applyFont="1">
      <alignment/>
      <protection/>
    </xf>
    <xf numFmtId="0" fontId="5" fillId="0" borderId="0" xfId="59" applyFont="1" applyFill="1" applyAlignment="1">
      <alignment horizontal="left"/>
      <protection/>
    </xf>
    <xf numFmtId="0" fontId="19" fillId="0" borderId="0" xfId="59" applyFont="1">
      <alignment/>
      <protection/>
    </xf>
    <xf numFmtId="0" fontId="5" fillId="0" borderId="0" xfId="59" applyFont="1" applyAlignment="1" quotePrefix="1">
      <alignment horizontal="left"/>
      <protection/>
    </xf>
    <xf numFmtId="0" fontId="5" fillId="0" borderId="0" xfId="59" applyFont="1">
      <alignment/>
      <protection/>
    </xf>
    <xf numFmtId="0" fontId="5" fillId="0" borderId="0" xfId="59" applyFont="1" quotePrefix="1">
      <alignment/>
      <protection/>
    </xf>
    <xf numFmtId="0" fontId="19" fillId="0" borderId="0" xfId="59" applyFont="1" applyBorder="1">
      <alignment/>
      <protection/>
    </xf>
    <xf numFmtId="182" fontId="19" fillId="0" borderId="0" xfId="42" applyNumberFormat="1" applyFont="1" applyAlignment="1">
      <alignment/>
    </xf>
    <xf numFmtId="0" fontId="5" fillId="0" borderId="0" xfId="59" applyFont="1" applyAlignment="1">
      <alignment horizontal="left"/>
      <protection/>
    </xf>
    <xf numFmtId="0" fontId="19" fillId="0" borderId="0" xfId="59" applyFont="1" applyAlignment="1">
      <alignment horizontal="center"/>
      <protection/>
    </xf>
    <xf numFmtId="39" fontId="20" fillId="0" borderId="0" xfId="0" applyFont="1" applyAlignment="1">
      <alignment/>
    </xf>
    <xf numFmtId="0" fontId="26" fillId="0" borderId="0" xfId="59" applyFont="1">
      <alignment/>
      <protection/>
    </xf>
    <xf numFmtId="0" fontId="20" fillId="0" borderId="0" xfId="59" applyFont="1" applyFill="1">
      <alignment/>
      <protection/>
    </xf>
    <xf numFmtId="0" fontId="5" fillId="0" borderId="0" xfId="59" applyFont="1" applyFill="1">
      <alignment/>
      <protection/>
    </xf>
    <xf numFmtId="0" fontId="19" fillId="0" borderId="0" xfId="59" applyFont="1" applyFill="1">
      <alignment/>
      <protection/>
    </xf>
    <xf numFmtId="0" fontId="5" fillId="0" borderId="0" xfId="59" applyFont="1" applyAlignment="1">
      <alignment horizontal="center"/>
      <protection/>
    </xf>
    <xf numFmtId="0" fontId="19" fillId="0" borderId="0" xfId="59" applyFont="1" applyFill="1" applyAlignment="1">
      <alignment horizontal="center"/>
      <protection/>
    </xf>
    <xf numFmtId="0" fontId="19" fillId="0" borderId="0" xfId="59" applyFont="1" applyAlignment="1" quotePrefix="1">
      <alignment horizontal="left"/>
      <protection/>
    </xf>
    <xf numFmtId="0" fontId="19" fillId="0" borderId="0" xfId="59" applyFont="1" quotePrefix="1">
      <alignment/>
      <protection/>
    </xf>
    <xf numFmtId="184" fontId="19" fillId="0" borderId="0" xfId="42" applyNumberFormat="1" applyFont="1" applyAlignment="1">
      <alignment horizontal="center"/>
    </xf>
    <xf numFmtId="184" fontId="19" fillId="0" borderId="0" xfId="42" applyNumberFormat="1" applyFont="1" applyAlignment="1">
      <alignment horizontal="right"/>
    </xf>
    <xf numFmtId="41" fontId="19" fillId="0" borderId="0" xfId="42" applyNumberFormat="1" applyFont="1" applyFill="1" applyAlignment="1">
      <alignment horizontal="center"/>
    </xf>
    <xf numFmtId="43" fontId="19" fillId="0" borderId="0" xfId="42" applyFont="1" applyAlignment="1">
      <alignment horizontal="center"/>
    </xf>
    <xf numFmtId="184" fontId="19" fillId="0" borderId="0" xfId="44" applyNumberFormat="1" applyFont="1" applyAlignment="1">
      <alignment/>
    </xf>
    <xf numFmtId="43" fontId="19" fillId="0" borderId="0" xfId="42" applyFont="1" applyAlignment="1">
      <alignment/>
    </xf>
    <xf numFmtId="184" fontId="19" fillId="0" borderId="13" xfId="44" applyNumberFormat="1" applyFont="1" applyBorder="1" applyAlignment="1">
      <alignment/>
    </xf>
    <xf numFmtId="184" fontId="19" fillId="0" borderId="15" xfId="44" applyNumberFormat="1" applyFont="1" applyBorder="1" applyAlignment="1">
      <alignment/>
    </xf>
    <xf numFmtId="0" fontId="19" fillId="0" borderId="0" xfId="59" applyFont="1" applyAlignment="1" quotePrefix="1">
      <alignment horizontal="right"/>
      <protection/>
    </xf>
    <xf numFmtId="0" fontId="19" fillId="0" borderId="0" xfId="59" applyFont="1" applyAlignment="1">
      <alignment horizontal="right"/>
      <protection/>
    </xf>
    <xf numFmtId="0" fontId="5" fillId="0" borderId="0" xfId="59" applyFont="1" applyAlignment="1">
      <alignment horizontal="right"/>
      <protection/>
    </xf>
    <xf numFmtId="0" fontId="19" fillId="0" borderId="0" xfId="59" applyFont="1" applyAlignment="1">
      <alignment horizontal="left"/>
      <protection/>
    </xf>
    <xf numFmtId="0" fontId="19" fillId="0" borderId="0" xfId="59" applyFont="1" applyBorder="1" quotePrefix="1">
      <alignment/>
      <protection/>
    </xf>
    <xf numFmtId="0" fontId="19" fillId="0" borderId="0" xfId="59" applyFont="1" applyBorder="1" applyAlignment="1">
      <alignment horizontal="center"/>
      <protection/>
    </xf>
    <xf numFmtId="0" fontId="5" fillId="0" borderId="0" xfId="59" applyFont="1" applyBorder="1" applyAlignment="1">
      <alignment horizontal="center"/>
      <protection/>
    </xf>
    <xf numFmtId="0" fontId="27" fillId="0" borderId="0" xfId="59" applyFont="1" applyBorder="1">
      <alignment/>
      <protection/>
    </xf>
    <xf numFmtId="184" fontId="19" fillId="0" borderId="0" xfId="44" applyNumberFormat="1" applyFont="1" applyBorder="1" applyAlignment="1">
      <alignment/>
    </xf>
    <xf numFmtId="184" fontId="19" fillId="0" borderId="0" xfId="44" applyNumberFormat="1" applyFont="1" applyFill="1" applyBorder="1" applyAlignment="1">
      <alignment/>
    </xf>
    <xf numFmtId="39" fontId="19" fillId="0" borderId="0" xfId="0" applyFont="1" applyAlignment="1">
      <alignment/>
    </xf>
    <xf numFmtId="184" fontId="19" fillId="0" borderId="13" xfId="42" applyNumberFormat="1" applyFont="1" applyFill="1" applyBorder="1" applyAlignment="1">
      <alignment horizontal="center"/>
    </xf>
    <xf numFmtId="0" fontId="19" fillId="0" borderId="0" xfId="59" applyFont="1" applyFill="1" applyBorder="1">
      <alignment/>
      <protection/>
    </xf>
    <xf numFmtId="0" fontId="19" fillId="0" borderId="0" xfId="59" applyFont="1" applyFill="1" applyBorder="1" applyAlignment="1">
      <alignment horizontal="center"/>
      <protection/>
    </xf>
    <xf numFmtId="184" fontId="19" fillId="0" borderId="13" xfId="44" applyNumberFormat="1" applyFont="1" applyFill="1" applyBorder="1" applyAlignment="1">
      <alignment/>
    </xf>
    <xf numFmtId="184" fontId="19" fillId="0" borderId="13" xfId="59" applyNumberFormat="1" applyFont="1" applyFill="1" applyBorder="1">
      <alignment/>
      <protection/>
    </xf>
    <xf numFmtId="184" fontId="19" fillId="0" borderId="0" xfId="59" applyNumberFormat="1" applyFont="1" applyBorder="1">
      <alignment/>
      <protection/>
    </xf>
    <xf numFmtId="0" fontId="20" fillId="0" borderId="0" xfId="59" applyFont="1" applyAlignment="1">
      <alignment horizontal="right" readingOrder="2"/>
      <protection/>
    </xf>
    <xf numFmtId="0" fontId="20" fillId="0" borderId="0" xfId="59" applyFont="1" applyAlignment="1">
      <alignment horizontal="right" readingOrder="2"/>
      <protection/>
    </xf>
    <xf numFmtId="184" fontId="19" fillId="0" borderId="0" xfId="42" applyNumberFormat="1" applyFont="1" applyAlignment="1">
      <alignment/>
    </xf>
    <xf numFmtId="2" fontId="19" fillId="0" borderId="0" xfId="59" applyNumberFormat="1" applyFont="1">
      <alignment/>
      <protection/>
    </xf>
    <xf numFmtId="0" fontId="20" fillId="0" borderId="0" xfId="59" applyNumberFormat="1" applyFont="1">
      <alignment/>
      <protection/>
    </xf>
    <xf numFmtId="184" fontId="21" fillId="0" borderId="0" xfId="44" applyNumberFormat="1" applyFont="1" applyBorder="1" applyAlignment="1">
      <alignment/>
    </xf>
    <xf numFmtId="0" fontId="21" fillId="0" borderId="0" xfId="59" applyFont="1" applyBorder="1">
      <alignment/>
      <protection/>
    </xf>
    <xf numFmtId="0" fontId="5" fillId="0" borderId="0" xfId="59" applyFont="1" applyFill="1" quotePrefix="1">
      <alignment/>
      <protection/>
    </xf>
    <xf numFmtId="184" fontId="25" fillId="0" borderId="0" xfId="42" applyNumberFormat="1" applyFont="1" applyFill="1" applyBorder="1" applyAlignment="1">
      <alignment/>
    </xf>
    <xf numFmtId="41" fontId="8" fillId="0" borderId="0" xfId="44" applyNumberFormat="1" applyFont="1" applyFill="1" applyAlignment="1">
      <alignment/>
    </xf>
    <xf numFmtId="43" fontId="8" fillId="0" borderId="14" xfId="44" applyFont="1" applyFill="1" applyBorder="1" applyAlignment="1">
      <alignment horizontal="center"/>
    </xf>
    <xf numFmtId="0" fontId="20" fillId="0" borderId="11" xfId="59" applyFont="1" applyBorder="1">
      <alignment/>
      <protection/>
    </xf>
    <xf numFmtId="39" fontId="8" fillId="0" borderId="11" xfId="0" applyFont="1" applyBorder="1" applyAlignment="1">
      <alignment/>
    </xf>
    <xf numFmtId="0" fontId="0" fillId="0" borderId="11" xfId="59" applyFont="1" applyBorder="1">
      <alignment/>
      <protection/>
    </xf>
    <xf numFmtId="43" fontId="0" fillId="0" borderId="11" xfId="44" applyFont="1" applyFill="1" applyBorder="1" applyAlignment="1">
      <alignment/>
    </xf>
    <xf numFmtId="0" fontId="20" fillId="0" borderId="10" xfId="59" applyFont="1" applyBorder="1">
      <alignment/>
      <protection/>
    </xf>
    <xf numFmtId="39" fontId="0" fillId="0" borderId="10" xfId="0" applyBorder="1" applyAlignment="1">
      <alignment/>
    </xf>
    <xf numFmtId="0" fontId="0" fillId="0" borderId="10" xfId="59" applyFont="1" applyBorder="1">
      <alignment/>
      <protection/>
    </xf>
    <xf numFmtId="0" fontId="0" fillId="0" borderId="10" xfId="59" applyFont="1" applyFill="1" applyBorder="1">
      <alignment/>
      <protection/>
    </xf>
    <xf numFmtId="0" fontId="11" fillId="0" borderId="19" xfId="59" applyFont="1" applyFill="1" applyBorder="1" applyAlignment="1">
      <alignment horizontal="center"/>
      <protection/>
    </xf>
    <xf numFmtId="0" fontId="0" fillId="0" borderId="20" xfId="59" applyFill="1" applyBorder="1" applyAlignment="1">
      <alignment horizontal="center"/>
      <protection/>
    </xf>
    <xf numFmtId="0" fontId="0" fillId="0" borderId="18" xfId="59" applyFill="1" applyBorder="1" applyAlignment="1">
      <alignment horizontal="center"/>
      <protection/>
    </xf>
    <xf numFmtId="0" fontId="11" fillId="0" borderId="0" xfId="59" applyFont="1" applyAlignment="1">
      <alignment horizontal="left"/>
      <protection/>
    </xf>
    <xf numFmtId="38" fontId="14" fillId="0" borderId="0" xfId="0" applyNumberFormat="1" applyFont="1" applyFill="1" applyAlignment="1">
      <alignment horizontal="center"/>
    </xf>
    <xf numFmtId="0" fontId="22" fillId="0" borderId="0" xfId="59" applyFont="1" applyAlignment="1">
      <alignment horizontal="center"/>
      <protection/>
    </xf>
    <xf numFmtId="0" fontId="19" fillId="0" borderId="0" xfId="59" applyFont="1" applyFill="1" applyAlignment="1">
      <alignment horizontal="left"/>
      <protection/>
    </xf>
    <xf numFmtId="0" fontId="5" fillId="0" borderId="0" xfId="59" applyFont="1" applyAlignment="1">
      <alignment horizontal="center"/>
      <protection/>
    </xf>
    <xf numFmtId="39" fontId="13" fillId="0" borderId="0" xfId="0" applyFont="1" applyFill="1" applyAlignment="1">
      <alignment horizontal="center"/>
    </xf>
    <xf numFmtId="39" fontId="13" fillId="0" borderId="13" xfId="0" applyFont="1" applyFill="1" applyBorder="1" applyAlignment="1">
      <alignment horizontal="center"/>
    </xf>
    <xf numFmtId="39" fontId="6" fillId="0" borderId="21" xfId="0" applyFont="1" applyFill="1" applyBorder="1" applyAlignment="1">
      <alignment horizontal="center"/>
    </xf>
    <xf numFmtId="39" fontId="6" fillId="0" borderId="22" xfId="0" applyFont="1" applyFill="1" applyBorder="1" applyAlignment="1">
      <alignment horizontal="center"/>
    </xf>
    <xf numFmtId="171" fontId="13" fillId="0" borderId="0" xfId="45" applyFont="1" applyFill="1" applyAlignment="1">
      <alignment wrapText="1"/>
    </xf>
    <xf numFmtId="39" fontId="0" fillId="0" borderId="0" xfId="0"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June 2001" xfId="44"/>
    <cellStyle name="Comma_Segmental information"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June 2001" xfId="59"/>
    <cellStyle name="Normal_PYT Group 31 March 2004-Final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180975</xdr:rowOff>
    </xdr:from>
    <xdr:to>
      <xdr:col>8</xdr:col>
      <xdr:colOff>0</xdr:colOff>
      <xdr:row>65</xdr:row>
      <xdr:rowOff>57150</xdr:rowOff>
    </xdr:to>
    <xdr:sp>
      <xdr:nvSpPr>
        <xdr:cNvPr id="1" name="Text Box 1"/>
        <xdr:cNvSpPr txBox="1">
          <a:spLocks noChangeArrowheads="1"/>
        </xdr:cNvSpPr>
      </xdr:nvSpPr>
      <xdr:spPr>
        <a:xfrm>
          <a:off x="0" y="12068175"/>
          <a:ext cx="8296275" cy="4476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Income Statements should be read in conjunction with the Annual Financial Report for the year ended 31 December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0</xdr:rowOff>
    </xdr:from>
    <xdr:to>
      <xdr:col>4</xdr:col>
      <xdr:colOff>1038225</xdr:colOff>
      <xdr:row>67</xdr:row>
      <xdr:rowOff>0</xdr:rowOff>
    </xdr:to>
    <xdr:sp>
      <xdr:nvSpPr>
        <xdr:cNvPr id="1" name="Text Box 1"/>
        <xdr:cNvSpPr txBox="1">
          <a:spLocks noChangeArrowheads="1"/>
        </xdr:cNvSpPr>
      </xdr:nvSpPr>
      <xdr:spPr>
        <a:xfrm>
          <a:off x="9525" y="12811125"/>
          <a:ext cx="61722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2005 .)</a:t>
          </a:r>
        </a:p>
      </xdr:txBody>
    </xdr:sp>
    <xdr:clientData/>
  </xdr:twoCellAnchor>
  <xdr:twoCellAnchor>
    <xdr:from>
      <xdr:col>0</xdr:col>
      <xdr:colOff>9525</xdr:colOff>
      <xdr:row>63</xdr:row>
      <xdr:rowOff>180975</xdr:rowOff>
    </xdr:from>
    <xdr:to>
      <xdr:col>4</xdr:col>
      <xdr:colOff>1038225</xdr:colOff>
      <xdr:row>66</xdr:row>
      <xdr:rowOff>95250</xdr:rowOff>
    </xdr:to>
    <xdr:sp>
      <xdr:nvSpPr>
        <xdr:cNvPr id="2" name="Text Box 4"/>
        <xdr:cNvSpPr txBox="1">
          <a:spLocks noChangeArrowheads="1"/>
        </xdr:cNvSpPr>
      </xdr:nvSpPr>
      <xdr:spPr>
        <a:xfrm>
          <a:off x="9525" y="12230100"/>
          <a:ext cx="6172200" cy="485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2006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52</xdr:row>
      <xdr:rowOff>0</xdr:rowOff>
    </xdr:from>
    <xdr:to>
      <xdr:col>15</xdr:col>
      <xdr:colOff>9525</xdr:colOff>
      <xdr:row>52</xdr:row>
      <xdr:rowOff>0</xdr:rowOff>
    </xdr:to>
    <xdr:sp>
      <xdr:nvSpPr>
        <xdr:cNvPr id="1" name="Text Box 1"/>
        <xdr:cNvSpPr txBox="1">
          <a:spLocks noChangeArrowheads="1"/>
        </xdr:cNvSpPr>
      </xdr:nvSpPr>
      <xdr:spPr>
        <a:xfrm>
          <a:off x="123825" y="9315450"/>
          <a:ext cx="8439150"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twoCellAnchor>
    <xdr:from>
      <xdr:col>1</xdr:col>
      <xdr:colOff>28575</xdr:colOff>
      <xdr:row>47</xdr:row>
      <xdr:rowOff>152400</xdr:rowOff>
    </xdr:from>
    <xdr:to>
      <xdr:col>14</xdr:col>
      <xdr:colOff>657225</xdr:colOff>
      <xdr:row>51</xdr:row>
      <xdr:rowOff>9525</xdr:rowOff>
    </xdr:to>
    <xdr:sp>
      <xdr:nvSpPr>
        <xdr:cNvPr id="2" name="Text Box 2"/>
        <xdr:cNvSpPr txBox="1">
          <a:spLocks noChangeArrowheads="1"/>
        </xdr:cNvSpPr>
      </xdr:nvSpPr>
      <xdr:spPr>
        <a:xfrm>
          <a:off x="133350" y="8658225"/>
          <a:ext cx="8420100" cy="50482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2006. )</a:t>
          </a:r>
        </a:p>
      </xdr:txBody>
    </xdr:sp>
    <xdr:clientData/>
  </xdr:twoCellAnchor>
  <xdr:twoCellAnchor>
    <xdr:from>
      <xdr:col>1</xdr:col>
      <xdr:colOff>19050</xdr:colOff>
      <xdr:row>52</xdr:row>
      <xdr:rowOff>0</xdr:rowOff>
    </xdr:from>
    <xdr:to>
      <xdr:col>15</xdr:col>
      <xdr:colOff>9525</xdr:colOff>
      <xdr:row>52</xdr:row>
      <xdr:rowOff>0</xdr:rowOff>
    </xdr:to>
    <xdr:sp>
      <xdr:nvSpPr>
        <xdr:cNvPr id="3" name="Text Box 4"/>
        <xdr:cNvSpPr txBox="1">
          <a:spLocks noChangeArrowheads="1"/>
        </xdr:cNvSpPr>
      </xdr:nvSpPr>
      <xdr:spPr>
        <a:xfrm>
          <a:off x="123825" y="9315450"/>
          <a:ext cx="8439150"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19050</xdr:rowOff>
    </xdr:from>
    <xdr:to>
      <xdr:col>10</xdr:col>
      <xdr:colOff>266700</xdr:colOff>
      <xdr:row>71</xdr:row>
      <xdr:rowOff>47625</xdr:rowOff>
    </xdr:to>
    <xdr:sp>
      <xdr:nvSpPr>
        <xdr:cNvPr id="1" name="Text Box 1"/>
        <xdr:cNvSpPr txBox="1">
          <a:spLocks noChangeArrowheads="1"/>
        </xdr:cNvSpPr>
      </xdr:nvSpPr>
      <xdr:spPr>
        <a:xfrm>
          <a:off x="123825" y="13211175"/>
          <a:ext cx="6858000" cy="40957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Cash Flow Statement should be read in conjunction with the Annual Financial Report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9525</xdr:rowOff>
    </xdr:from>
    <xdr:to>
      <xdr:col>7</xdr:col>
      <xdr:colOff>828675</xdr:colOff>
      <xdr:row>41</xdr:row>
      <xdr:rowOff>104775</xdr:rowOff>
    </xdr:to>
    <xdr:sp>
      <xdr:nvSpPr>
        <xdr:cNvPr id="1" name="Text Box 1"/>
        <xdr:cNvSpPr txBox="1">
          <a:spLocks noChangeArrowheads="1"/>
        </xdr:cNvSpPr>
      </xdr:nvSpPr>
      <xdr:spPr>
        <a:xfrm>
          <a:off x="333375" y="7810500"/>
          <a:ext cx="632460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150</xdr:row>
      <xdr:rowOff>0</xdr:rowOff>
    </xdr:from>
    <xdr:to>
      <xdr:col>7</xdr:col>
      <xdr:colOff>0</xdr:colOff>
      <xdr:row>150</xdr:row>
      <xdr:rowOff>0</xdr:rowOff>
    </xdr:to>
    <xdr:sp>
      <xdr:nvSpPr>
        <xdr:cNvPr id="2" name="Text Box 2"/>
        <xdr:cNvSpPr txBox="1">
          <a:spLocks noChangeArrowheads="1"/>
        </xdr:cNvSpPr>
      </xdr:nvSpPr>
      <xdr:spPr>
        <a:xfrm>
          <a:off x="266700" y="29908500"/>
          <a:ext cx="55626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150</xdr:row>
      <xdr:rowOff>0</xdr:rowOff>
    </xdr:from>
    <xdr:to>
      <xdr:col>6</xdr:col>
      <xdr:colOff>1009650</xdr:colOff>
      <xdr:row>150</xdr:row>
      <xdr:rowOff>0</xdr:rowOff>
    </xdr:to>
    <xdr:sp>
      <xdr:nvSpPr>
        <xdr:cNvPr id="3" name="Text Box 3"/>
        <xdr:cNvSpPr txBox="1">
          <a:spLocks noChangeArrowheads="1"/>
        </xdr:cNvSpPr>
      </xdr:nvSpPr>
      <xdr:spPr>
        <a:xfrm>
          <a:off x="333375" y="29908500"/>
          <a:ext cx="54864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151</xdr:row>
      <xdr:rowOff>19050</xdr:rowOff>
    </xdr:from>
    <xdr:to>
      <xdr:col>7</xdr:col>
      <xdr:colOff>838200</xdr:colOff>
      <xdr:row>153</xdr:row>
      <xdr:rowOff>19050</xdr:rowOff>
    </xdr:to>
    <xdr:sp>
      <xdr:nvSpPr>
        <xdr:cNvPr id="4" name="Text Box 4"/>
        <xdr:cNvSpPr txBox="1">
          <a:spLocks noChangeArrowheads="1"/>
        </xdr:cNvSpPr>
      </xdr:nvSpPr>
      <xdr:spPr>
        <a:xfrm>
          <a:off x="561975" y="30127575"/>
          <a:ext cx="6105525" cy="4000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0</xdr:colOff>
      <xdr:row>185</xdr:row>
      <xdr:rowOff>0</xdr:rowOff>
    </xdr:from>
    <xdr:to>
      <xdr:col>7</xdr:col>
      <xdr:colOff>0</xdr:colOff>
      <xdr:row>185</xdr:row>
      <xdr:rowOff>0</xdr:rowOff>
    </xdr:to>
    <xdr:sp>
      <xdr:nvSpPr>
        <xdr:cNvPr id="5" name="Text Box 7"/>
        <xdr:cNvSpPr txBox="1">
          <a:spLocks noChangeArrowheads="1"/>
        </xdr:cNvSpPr>
      </xdr:nvSpPr>
      <xdr:spPr>
        <a:xfrm>
          <a:off x="323850" y="36909375"/>
          <a:ext cx="55054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xdr:col>
      <xdr:colOff>0</xdr:colOff>
      <xdr:row>185</xdr:row>
      <xdr:rowOff>0</xdr:rowOff>
    </xdr:from>
    <xdr:to>
      <xdr:col>7</xdr:col>
      <xdr:colOff>28575</xdr:colOff>
      <xdr:row>185</xdr:row>
      <xdr:rowOff>0</xdr:rowOff>
    </xdr:to>
    <xdr:sp>
      <xdr:nvSpPr>
        <xdr:cNvPr id="6" name="Text Box 8"/>
        <xdr:cNvSpPr txBox="1">
          <a:spLocks noChangeArrowheads="1"/>
        </xdr:cNvSpPr>
      </xdr:nvSpPr>
      <xdr:spPr>
        <a:xfrm>
          <a:off x="323850" y="36909375"/>
          <a:ext cx="55340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185</xdr:row>
      <xdr:rowOff>0</xdr:rowOff>
    </xdr:from>
    <xdr:to>
      <xdr:col>6</xdr:col>
      <xdr:colOff>1000125</xdr:colOff>
      <xdr:row>185</xdr:row>
      <xdr:rowOff>0</xdr:rowOff>
    </xdr:to>
    <xdr:sp>
      <xdr:nvSpPr>
        <xdr:cNvPr id="7" name="Text Box 9"/>
        <xdr:cNvSpPr txBox="1">
          <a:spLocks noChangeArrowheads="1"/>
        </xdr:cNvSpPr>
      </xdr:nvSpPr>
      <xdr:spPr>
        <a:xfrm>
          <a:off x="323850" y="36909375"/>
          <a:ext cx="54864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xdr:col>
      <xdr:colOff>0</xdr:colOff>
      <xdr:row>185</xdr:row>
      <xdr:rowOff>0</xdr:rowOff>
    </xdr:from>
    <xdr:to>
      <xdr:col>7</xdr:col>
      <xdr:colOff>0</xdr:colOff>
      <xdr:row>185</xdr:row>
      <xdr:rowOff>0</xdr:rowOff>
    </xdr:to>
    <xdr:sp>
      <xdr:nvSpPr>
        <xdr:cNvPr id="8" name="Text Box 10"/>
        <xdr:cNvSpPr txBox="1">
          <a:spLocks noChangeArrowheads="1"/>
        </xdr:cNvSpPr>
      </xdr:nvSpPr>
      <xdr:spPr>
        <a:xfrm>
          <a:off x="323850" y="36909375"/>
          <a:ext cx="55054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0</xdr:colOff>
      <xdr:row>185</xdr:row>
      <xdr:rowOff>0</xdr:rowOff>
    </xdr:from>
    <xdr:to>
      <xdr:col>7</xdr:col>
      <xdr:colOff>28575</xdr:colOff>
      <xdr:row>185</xdr:row>
      <xdr:rowOff>0</xdr:rowOff>
    </xdr:to>
    <xdr:sp>
      <xdr:nvSpPr>
        <xdr:cNvPr id="9" name="Text Box 11"/>
        <xdr:cNvSpPr txBox="1">
          <a:spLocks noChangeArrowheads="1"/>
        </xdr:cNvSpPr>
      </xdr:nvSpPr>
      <xdr:spPr>
        <a:xfrm>
          <a:off x="323850" y="36909375"/>
          <a:ext cx="55340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2</xdr:col>
      <xdr:colOff>28575</xdr:colOff>
      <xdr:row>158</xdr:row>
      <xdr:rowOff>0</xdr:rowOff>
    </xdr:from>
    <xdr:to>
      <xdr:col>7</xdr:col>
      <xdr:colOff>828675</xdr:colOff>
      <xdr:row>158</xdr:row>
      <xdr:rowOff>0</xdr:rowOff>
    </xdr:to>
    <xdr:sp>
      <xdr:nvSpPr>
        <xdr:cNvPr id="10" name="Text Box 12"/>
        <xdr:cNvSpPr txBox="1">
          <a:spLocks noChangeArrowheads="1"/>
        </xdr:cNvSpPr>
      </xdr:nvSpPr>
      <xdr:spPr>
        <a:xfrm>
          <a:off x="552450" y="31508700"/>
          <a:ext cx="61055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158</xdr:row>
      <xdr:rowOff>0</xdr:rowOff>
    </xdr:from>
    <xdr:to>
      <xdr:col>8</xdr:col>
      <xdr:colOff>0</xdr:colOff>
      <xdr:row>158</xdr:row>
      <xdr:rowOff>0</xdr:rowOff>
    </xdr:to>
    <xdr:sp>
      <xdr:nvSpPr>
        <xdr:cNvPr id="11" name="Text Box 13"/>
        <xdr:cNvSpPr txBox="1">
          <a:spLocks noChangeArrowheads="1"/>
        </xdr:cNvSpPr>
      </xdr:nvSpPr>
      <xdr:spPr>
        <a:xfrm>
          <a:off x="552450" y="31508700"/>
          <a:ext cx="63531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158</xdr:row>
      <xdr:rowOff>0</xdr:rowOff>
    </xdr:from>
    <xdr:to>
      <xdr:col>7</xdr:col>
      <xdr:colOff>838200</xdr:colOff>
      <xdr:row>158</xdr:row>
      <xdr:rowOff>0</xdr:rowOff>
    </xdr:to>
    <xdr:sp>
      <xdr:nvSpPr>
        <xdr:cNvPr id="12" name="Text Box 14"/>
        <xdr:cNvSpPr txBox="1">
          <a:spLocks noChangeArrowheads="1"/>
        </xdr:cNvSpPr>
      </xdr:nvSpPr>
      <xdr:spPr>
        <a:xfrm>
          <a:off x="552450" y="31508700"/>
          <a:ext cx="6115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44</xdr:row>
      <xdr:rowOff>28575</xdr:rowOff>
    </xdr:from>
    <xdr:to>
      <xdr:col>7</xdr:col>
      <xdr:colOff>1028700</xdr:colOff>
      <xdr:row>45</xdr:row>
      <xdr:rowOff>190500</xdr:rowOff>
    </xdr:to>
    <xdr:sp>
      <xdr:nvSpPr>
        <xdr:cNvPr id="13" name="Text Box 15"/>
        <xdr:cNvSpPr txBox="1">
          <a:spLocks noChangeArrowheads="1"/>
        </xdr:cNvSpPr>
      </xdr:nvSpPr>
      <xdr:spPr>
        <a:xfrm>
          <a:off x="333375" y="8829675"/>
          <a:ext cx="6524625" cy="3619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Festive seasons do have an effect on the operations of the Group.</a:t>
          </a:r>
        </a:p>
      </xdr:txBody>
    </xdr:sp>
    <xdr:clientData/>
  </xdr:twoCellAnchor>
  <xdr:twoCellAnchor>
    <xdr:from>
      <xdr:col>1</xdr:col>
      <xdr:colOff>19050</xdr:colOff>
      <xdr:row>193</xdr:row>
      <xdr:rowOff>9525</xdr:rowOff>
    </xdr:from>
    <xdr:to>
      <xdr:col>7</xdr:col>
      <xdr:colOff>1047750</xdr:colOff>
      <xdr:row>195</xdr:row>
      <xdr:rowOff>57150</xdr:rowOff>
    </xdr:to>
    <xdr:sp>
      <xdr:nvSpPr>
        <xdr:cNvPr id="14" name="Text Box 17"/>
        <xdr:cNvSpPr txBox="1">
          <a:spLocks noChangeArrowheads="1"/>
        </xdr:cNvSpPr>
      </xdr:nvSpPr>
      <xdr:spPr>
        <a:xfrm>
          <a:off x="342900" y="38481000"/>
          <a:ext cx="653415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205</xdr:row>
      <xdr:rowOff>200025</xdr:rowOff>
    </xdr:from>
    <xdr:to>
      <xdr:col>3</xdr:col>
      <xdr:colOff>2095500</xdr:colOff>
      <xdr:row>208</xdr:row>
      <xdr:rowOff>0</xdr:rowOff>
    </xdr:to>
    <xdr:sp>
      <xdr:nvSpPr>
        <xdr:cNvPr id="15" name="Text Box 18"/>
        <xdr:cNvSpPr txBox="1">
          <a:spLocks noChangeArrowheads="1"/>
        </xdr:cNvSpPr>
      </xdr:nvSpPr>
      <xdr:spPr>
        <a:xfrm>
          <a:off x="333375" y="41148000"/>
          <a:ext cx="2381250" cy="4286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Adjusted weighted average number of ordinary shares in issue</a:t>
          </a:r>
        </a:p>
      </xdr:txBody>
    </xdr:sp>
    <xdr:clientData/>
  </xdr:twoCellAnchor>
  <xdr:twoCellAnchor>
    <xdr:from>
      <xdr:col>1</xdr:col>
      <xdr:colOff>19050</xdr:colOff>
      <xdr:row>122</xdr:row>
      <xdr:rowOff>38100</xdr:rowOff>
    </xdr:from>
    <xdr:to>
      <xdr:col>7</xdr:col>
      <xdr:colOff>933450</xdr:colOff>
      <xdr:row>124</xdr:row>
      <xdr:rowOff>114300</xdr:rowOff>
    </xdr:to>
    <xdr:sp>
      <xdr:nvSpPr>
        <xdr:cNvPr id="16" name="Text Box 20"/>
        <xdr:cNvSpPr txBox="1">
          <a:spLocks noChangeArrowheads="1"/>
        </xdr:cNvSpPr>
      </xdr:nvSpPr>
      <xdr:spPr>
        <a:xfrm>
          <a:off x="342900" y="24126825"/>
          <a:ext cx="6419850" cy="5429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261</xdr:row>
      <xdr:rowOff>19050</xdr:rowOff>
    </xdr:from>
    <xdr:to>
      <xdr:col>8</xdr:col>
      <xdr:colOff>76200</xdr:colOff>
      <xdr:row>264</xdr:row>
      <xdr:rowOff>47625</xdr:rowOff>
    </xdr:to>
    <xdr:sp>
      <xdr:nvSpPr>
        <xdr:cNvPr id="17" name="Text Box 22"/>
        <xdr:cNvSpPr txBox="1">
          <a:spLocks noChangeArrowheads="1"/>
        </xdr:cNvSpPr>
      </xdr:nvSpPr>
      <xdr:spPr>
        <a:xfrm>
          <a:off x="323850" y="51520725"/>
          <a:ext cx="6657975" cy="6286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1057275</xdr:colOff>
      <xdr:row>206</xdr:row>
      <xdr:rowOff>180975</xdr:rowOff>
    </xdr:from>
    <xdr:ext cx="161925" cy="238125"/>
    <xdr:sp>
      <xdr:nvSpPr>
        <xdr:cNvPr id="18" name="Text Box 23"/>
        <xdr:cNvSpPr txBox="1">
          <a:spLocks noChangeArrowheads="1"/>
        </xdr:cNvSpPr>
      </xdr:nvSpPr>
      <xdr:spPr>
        <a:xfrm>
          <a:off x="4810125" y="41338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923925</xdr:colOff>
      <xdr:row>206</xdr:row>
      <xdr:rowOff>180975</xdr:rowOff>
    </xdr:from>
    <xdr:ext cx="180975" cy="190500"/>
    <xdr:sp>
      <xdr:nvSpPr>
        <xdr:cNvPr id="19" name="Text Box 24"/>
        <xdr:cNvSpPr txBox="1">
          <a:spLocks noChangeArrowheads="1"/>
        </xdr:cNvSpPr>
      </xdr:nvSpPr>
      <xdr:spPr>
        <a:xfrm>
          <a:off x="6753225" y="41338500"/>
          <a:ext cx="1809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9525</xdr:colOff>
      <xdr:row>158</xdr:row>
      <xdr:rowOff>9525</xdr:rowOff>
    </xdr:from>
    <xdr:to>
      <xdr:col>7</xdr:col>
      <xdr:colOff>771525</xdr:colOff>
      <xdr:row>159</xdr:row>
      <xdr:rowOff>133350</xdr:rowOff>
    </xdr:to>
    <xdr:sp>
      <xdr:nvSpPr>
        <xdr:cNvPr id="20" name="Text Box 25"/>
        <xdr:cNvSpPr txBox="1">
          <a:spLocks noChangeArrowheads="1"/>
        </xdr:cNvSpPr>
      </xdr:nvSpPr>
      <xdr:spPr>
        <a:xfrm>
          <a:off x="533400" y="31518225"/>
          <a:ext cx="6067425" cy="3238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103</xdr:row>
      <xdr:rowOff>19050</xdr:rowOff>
    </xdr:from>
    <xdr:to>
      <xdr:col>7</xdr:col>
      <xdr:colOff>866775</xdr:colOff>
      <xdr:row>108</xdr:row>
      <xdr:rowOff>180975</xdr:rowOff>
    </xdr:to>
    <xdr:sp>
      <xdr:nvSpPr>
        <xdr:cNvPr id="21" name="Text Box 26"/>
        <xdr:cNvSpPr txBox="1">
          <a:spLocks noChangeArrowheads="1"/>
        </xdr:cNvSpPr>
      </xdr:nvSpPr>
      <xdr:spPr>
        <a:xfrm>
          <a:off x="352425" y="20507325"/>
          <a:ext cx="6343650" cy="11620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For the financial period ended 31 March 2006, the Group registered a revenue of RM29.5 million as compared to RM25.9 million in the corresponding period of the preceding year. Net profit was RM2.3 million as compared to RM2.0 million in the corresponding period. </a:t>
          </a:r>
        </a:p>
      </xdr:txBody>
    </xdr:sp>
    <xdr:clientData/>
  </xdr:twoCellAnchor>
  <xdr:oneCellAnchor>
    <xdr:from>
      <xdr:col>5</xdr:col>
      <xdr:colOff>1057275</xdr:colOff>
      <xdr:row>206</xdr:row>
      <xdr:rowOff>190500</xdr:rowOff>
    </xdr:from>
    <xdr:ext cx="76200" cy="190500"/>
    <xdr:sp>
      <xdr:nvSpPr>
        <xdr:cNvPr id="22" name="Text Box 28"/>
        <xdr:cNvSpPr txBox="1">
          <a:spLocks noChangeArrowheads="1"/>
        </xdr:cNvSpPr>
      </xdr:nvSpPr>
      <xdr:spPr>
        <a:xfrm>
          <a:off x="4810125" y="4134802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4</xdr:row>
      <xdr:rowOff>190500</xdr:rowOff>
    </xdr:from>
    <xdr:to>
      <xdr:col>7</xdr:col>
      <xdr:colOff>1028700</xdr:colOff>
      <xdr:row>8</xdr:row>
      <xdr:rowOff>95250</xdr:rowOff>
    </xdr:to>
    <xdr:sp>
      <xdr:nvSpPr>
        <xdr:cNvPr id="23" name="Text Box 29"/>
        <xdr:cNvSpPr txBox="1">
          <a:spLocks noChangeArrowheads="1"/>
        </xdr:cNvSpPr>
      </xdr:nvSpPr>
      <xdr:spPr>
        <a:xfrm>
          <a:off x="333375" y="990600"/>
          <a:ext cx="6524625" cy="7048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interim financial report has been prepared in accordance with FRS 134</a:t>
          </a:r>
          <a:r>
            <a:rPr lang="en-US" cap="none" sz="1200" b="0" i="0" u="none" baseline="-25000">
              <a:solidFill>
                <a:srgbClr val="000000"/>
              </a:solidFill>
              <a:latin typeface="Times New Roman"/>
              <a:ea typeface="Times New Roman"/>
              <a:cs typeface="Times New Roman"/>
            </a:rPr>
            <a:t>2004</a:t>
          </a:r>
          <a:r>
            <a:rPr lang="en-US" cap="none" sz="1200" b="0" i="0" u="none" baseline="0">
              <a:solidFill>
                <a:srgbClr val="000000"/>
              </a:solidFill>
              <a:latin typeface="Times New Roman"/>
              <a:ea typeface="Times New Roman"/>
              <a:cs typeface="Times New Roman"/>
            </a:rPr>
            <a:t> Interim Financial Reporting and Chapter 9 part K of the Listing Requirements of Bursa Malaysia Securities Berhad, and should be read in conjunction with the annual audited financial statements for the year ended 31 December 2006.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39</xdr:row>
      <xdr:rowOff>9525</xdr:rowOff>
    </xdr:from>
    <xdr:to>
      <xdr:col>7</xdr:col>
      <xdr:colOff>1038225</xdr:colOff>
      <xdr:row>41</xdr:row>
      <xdr:rowOff>104775</xdr:rowOff>
    </xdr:to>
    <xdr:sp>
      <xdr:nvSpPr>
        <xdr:cNvPr id="24" name="Text Box 30"/>
        <xdr:cNvSpPr txBox="1">
          <a:spLocks noChangeArrowheads="1"/>
        </xdr:cNvSpPr>
      </xdr:nvSpPr>
      <xdr:spPr>
        <a:xfrm>
          <a:off x="333375" y="7810500"/>
          <a:ext cx="653415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150</xdr:row>
      <xdr:rowOff>0</xdr:rowOff>
    </xdr:from>
    <xdr:to>
      <xdr:col>7</xdr:col>
      <xdr:colOff>0</xdr:colOff>
      <xdr:row>150</xdr:row>
      <xdr:rowOff>0</xdr:rowOff>
    </xdr:to>
    <xdr:sp>
      <xdr:nvSpPr>
        <xdr:cNvPr id="25" name="Text Box 31"/>
        <xdr:cNvSpPr txBox="1">
          <a:spLocks noChangeArrowheads="1"/>
        </xdr:cNvSpPr>
      </xdr:nvSpPr>
      <xdr:spPr>
        <a:xfrm>
          <a:off x="266700" y="29908500"/>
          <a:ext cx="55626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150</xdr:row>
      <xdr:rowOff>0</xdr:rowOff>
    </xdr:from>
    <xdr:to>
      <xdr:col>6</xdr:col>
      <xdr:colOff>1009650</xdr:colOff>
      <xdr:row>150</xdr:row>
      <xdr:rowOff>0</xdr:rowOff>
    </xdr:to>
    <xdr:sp>
      <xdr:nvSpPr>
        <xdr:cNvPr id="26" name="Text Box 32"/>
        <xdr:cNvSpPr txBox="1">
          <a:spLocks noChangeArrowheads="1"/>
        </xdr:cNvSpPr>
      </xdr:nvSpPr>
      <xdr:spPr>
        <a:xfrm>
          <a:off x="333375" y="29908500"/>
          <a:ext cx="54864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151</xdr:row>
      <xdr:rowOff>19050</xdr:rowOff>
    </xdr:from>
    <xdr:to>
      <xdr:col>7</xdr:col>
      <xdr:colOff>1028700</xdr:colOff>
      <xdr:row>153</xdr:row>
      <xdr:rowOff>57150</xdr:rowOff>
    </xdr:to>
    <xdr:sp>
      <xdr:nvSpPr>
        <xdr:cNvPr id="27" name="Text Box 33"/>
        <xdr:cNvSpPr txBox="1">
          <a:spLocks noChangeArrowheads="1"/>
        </xdr:cNvSpPr>
      </xdr:nvSpPr>
      <xdr:spPr>
        <a:xfrm>
          <a:off x="561975" y="30127575"/>
          <a:ext cx="6296025" cy="4381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19050</xdr:colOff>
      <xdr:row>162</xdr:row>
      <xdr:rowOff>9525</xdr:rowOff>
    </xdr:from>
    <xdr:to>
      <xdr:col>7</xdr:col>
      <xdr:colOff>1038225</xdr:colOff>
      <xdr:row>163</xdr:row>
      <xdr:rowOff>66675</xdr:rowOff>
    </xdr:to>
    <xdr:sp>
      <xdr:nvSpPr>
        <xdr:cNvPr id="28" name="Text Box 35"/>
        <xdr:cNvSpPr txBox="1">
          <a:spLocks noChangeArrowheads="1"/>
        </xdr:cNvSpPr>
      </xdr:nvSpPr>
      <xdr:spPr>
        <a:xfrm>
          <a:off x="342900" y="32318325"/>
          <a:ext cx="6524625" cy="2571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Group's borrowings (all denominated in Malaysian currency) as at 31 December 2007 are as follows:-</a:t>
          </a:r>
        </a:p>
      </xdr:txBody>
    </xdr:sp>
    <xdr:clientData/>
  </xdr:twoCellAnchor>
  <xdr:twoCellAnchor>
    <xdr:from>
      <xdr:col>1</xdr:col>
      <xdr:colOff>9525</xdr:colOff>
      <xdr:row>179</xdr:row>
      <xdr:rowOff>9525</xdr:rowOff>
    </xdr:from>
    <xdr:to>
      <xdr:col>7</xdr:col>
      <xdr:colOff>1038225</xdr:colOff>
      <xdr:row>181</xdr:row>
      <xdr:rowOff>57150</xdr:rowOff>
    </xdr:to>
    <xdr:sp>
      <xdr:nvSpPr>
        <xdr:cNvPr id="29" name="Text Box 36"/>
        <xdr:cNvSpPr txBox="1">
          <a:spLocks noChangeArrowheads="1"/>
        </xdr:cNvSpPr>
      </xdr:nvSpPr>
      <xdr:spPr>
        <a:xfrm>
          <a:off x="333375" y="35718750"/>
          <a:ext cx="653415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financial instruments with off balance sheet risk as at the date of this quarterly report and the financial year to date.</a:t>
          </a:r>
        </a:p>
      </xdr:txBody>
    </xdr:sp>
    <xdr:clientData/>
  </xdr:twoCellAnchor>
  <xdr:twoCellAnchor>
    <xdr:from>
      <xdr:col>1</xdr:col>
      <xdr:colOff>19050</xdr:colOff>
      <xdr:row>184</xdr:row>
      <xdr:rowOff>9525</xdr:rowOff>
    </xdr:from>
    <xdr:to>
      <xdr:col>7</xdr:col>
      <xdr:colOff>1009650</xdr:colOff>
      <xdr:row>185</xdr:row>
      <xdr:rowOff>114300</xdr:rowOff>
    </xdr:to>
    <xdr:sp>
      <xdr:nvSpPr>
        <xdr:cNvPr id="30" name="Text Box 37"/>
        <xdr:cNvSpPr txBox="1">
          <a:spLocks noChangeArrowheads="1"/>
        </xdr:cNvSpPr>
      </xdr:nvSpPr>
      <xdr:spPr>
        <a:xfrm>
          <a:off x="342900" y="36718875"/>
          <a:ext cx="6496050"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was no material litigation as at the date of this quarterly report and the financial year to date.</a:t>
          </a:r>
        </a:p>
      </xdr:txBody>
    </xdr:sp>
    <xdr:clientData/>
  </xdr:twoCellAnchor>
  <xdr:twoCellAnchor>
    <xdr:from>
      <xdr:col>1</xdr:col>
      <xdr:colOff>19050</xdr:colOff>
      <xdr:row>147</xdr:row>
      <xdr:rowOff>9525</xdr:rowOff>
    </xdr:from>
    <xdr:to>
      <xdr:col>7</xdr:col>
      <xdr:colOff>1038225</xdr:colOff>
      <xdr:row>148</xdr:row>
      <xdr:rowOff>95250</xdr:rowOff>
    </xdr:to>
    <xdr:sp>
      <xdr:nvSpPr>
        <xdr:cNvPr id="31" name="Text Box 38"/>
        <xdr:cNvSpPr txBox="1">
          <a:spLocks noChangeArrowheads="1"/>
        </xdr:cNvSpPr>
      </xdr:nvSpPr>
      <xdr:spPr>
        <a:xfrm>
          <a:off x="342900" y="29317950"/>
          <a:ext cx="652462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for the current quarter under review. </a:t>
          </a:r>
        </a:p>
      </xdr:txBody>
    </xdr:sp>
    <xdr:clientData/>
  </xdr:twoCellAnchor>
  <xdr:twoCellAnchor>
    <xdr:from>
      <xdr:col>1</xdr:col>
      <xdr:colOff>19050</xdr:colOff>
      <xdr:row>53</xdr:row>
      <xdr:rowOff>9525</xdr:rowOff>
    </xdr:from>
    <xdr:to>
      <xdr:col>7</xdr:col>
      <xdr:colOff>1019175</xdr:colOff>
      <xdr:row>54</xdr:row>
      <xdr:rowOff>76200</xdr:rowOff>
    </xdr:to>
    <xdr:sp>
      <xdr:nvSpPr>
        <xdr:cNvPr id="32" name="Text Box 39"/>
        <xdr:cNvSpPr txBox="1">
          <a:spLocks noChangeArrowheads="1"/>
        </xdr:cNvSpPr>
      </xdr:nvSpPr>
      <xdr:spPr>
        <a:xfrm>
          <a:off x="342900" y="10610850"/>
          <a:ext cx="6505575"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material changes in the estimates used for the preparation of interim financial report.</a:t>
          </a:r>
        </a:p>
      </xdr:txBody>
    </xdr:sp>
    <xdr:clientData/>
  </xdr:twoCellAnchor>
  <xdr:twoCellAnchor>
    <xdr:from>
      <xdr:col>2</xdr:col>
      <xdr:colOff>28575</xdr:colOff>
      <xdr:row>158</xdr:row>
      <xdr:rowOff>0</xdr:rowOff>
    </xdr:from>
    <xdr:to>
      <xdr:col>7</xdr:col>
      <xdr:colOff>828675</xdr:colOff>
      <xdr:row>158</xdr:row>
      <xdr:rowOff>0</xdr:rowOff>
    </xdr:to>
    <xdr:sp>
      <xdr:nvSpPr>
        <xdr:cNvPr id="33" name="Text Box 40"/>
        <xdr:cNvSpPr txBox="1">
          <a:spLocks noChangeArrowheads="1"/>
        </xdr:cNvSpPr>
      </xdr:nvSpPr>
      <xdr:spPr>
        <a:xfrm>
          <a:off x="552450" y="31508700"/>
          <a:ext cx="61055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158</xdr:row>
      <xdr:rowOff>0</xdr:rowOff>
    </xdr:from>
    <xdr:to>
      <xdr:col>8</xdr:col>
      <xdr:colOff>0</xdr:colOff>
      <xdr:row>158</xdr:row>
      <xdr:rowOff>0</xdr:rowOff>
    </xdr:to>
    <xdr:sp>
      <xdr:nvSpPr>
        <xdr:cNvPr id="34" name="Text Box 41"/>
        <xdr:cNvSpPr txBox="1">
          <a:spLocks noChangeArrowheads="1"/>
        </xdr:cNvSpPr>
      </xdr:nvSpPr>
      <xdr:spPr>
        <a:xfrm>
          <a:off x="552450" y="31508700"/>
          <a:ext cx="63531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158</xdr:row>
      <xdr:rowOff>0</xdr:rowOff>
    </xdr:from>
    <xdr:to>
      <xdr:col>7</xdr:col>
      <xdr:colOff>838200</xdr:colOff>
      <xdr:row>158</xdr:row>
      <xdr:rowOff>0</xdr:rowOff>
    </xdr:to>
    <xdr:sp>
      <xdr:nvSpPr>
        <xdr:cNvPr id="35" name="Text Box 42"/>
        <xdr:cNvSpPr txBox="1">
          <a:spLocks noChangeArrowheads="1"/>
        </xdr:cNvSpPr>
      </xdr:nvSpPr>
      <xdr:spPr>
        <a:xfrm>
          <a:off x="552450" y="31508700"/>
          <a:ext cx="6115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48</xdr:row>
      <xdr:rowOff>0</xdr:rowOff>
    </xdr:from>
    <xdr:to>
      <xdr:col>7</xdr:col>
      <xdr:colOff>1028700</xdr:colOff>
      <xdr:row>49</xdr:row>
      <xdr:rowOff>85725</xdr:rowOff>
    </xdr:to>
    <xdr:sp>
      <xdr:nvSpPr>
        <xdr:cNvPr id="36" name="Text Box 43"/>
        <xdr:cNvSpPr txBox="1">
          <a:spLocks noChangeArrowheads="1"/>
        </xdr:cNvSpPr>
      </xdr:nvSpPr>
      <xdr:spPr>
        <a:xfrm>
          <a:off x="333375" y="9601200"/>
          <a:ext cx="652462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unusual and extraordinary items for the current interim period and financial period to date.</a:t>
          </a:r>
        </a:p>
      </xdr:txBody>
    </xdr:sp>
    <xdr:clientData/>
  </xdr:twoCellAnchor>
  <xdr:twoCellAnchor>
    <xdr:from>
      <xdr:col>1</xdr:col>
      <xdr:colOff>28575</xdr:colOff>
      <xdr:row>127</xdr:row>
      <xdr:rowOff>9525</xdr:rowOff>
    </xdr:from>
    <xdr:to>
      <xdr:col>7</xdr:col>
      <xdr:colOff>1038225</xdr:colOff>
      <xdr:row>128</xdr:row>
      <xdr:rowOff>76200</xdr:rowOff>
    </xdr:to>
    <xdr:sp>
      <xdr:nvSpPr>
        <xdr:cNvPr id="37" name="Text Box 45"/>
        <xdr:cNvSpPr txBox="1">
          <a:spLocks noChangeArrowheads="1"/>
        </xdr:cNvSpPr>
      </xdr:nvSpPr>
      <xdr:spPr>
        <a:xfrm>
          <a:off x="352425" y="25165050"/>
          <a:ext cx="651510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Group has not provided any profit forecast or profit guarantee in a public document.</a:t>
          </a:r>
        </a:p>
      </xdr:txBody>
    </xdr:sp>
    <xdr:clientData/>
  </xdr:twoCellAnchor>
  <xdr:twoCellAnchor>
    <xdr:from>
      <xdr:col>1</xdr:col>
      <xdr:colOff>9525</xdr:colOff>
      <xdr:row>204</xdr:row>
      <xdr:rowOff>0</xdr:rowOff>
    </xdr:from>
    <xdr:to>
      <xdr:col>3</xdr:col>
      <xdr:colOff>2085975</xdr:colOff>
      <xdr:row>205</xdr:row>
      <xdr:rowOff>19050</xdr:rowOff>
    </xdr:to>
    <xdr:sp>
      <xdr:nvSpPr>
        <xdr:cNvPr id="38" name="Text Box 46"/>
        <xdr:cNvSpPr txBox="1">
          <a:spLocks noChangeArrowheads="1"/>
        </xdr:cNvSpPr>
      </xdr:nvSpPr>
      <xdr:spPr>
        <a:xfrm>
          <a:off x="333375" y="40738425"/>
          <a:ext cx="237172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Profit attributable to shareholders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Adjusted weighted average number of ordinary shares in issue</a:t>
          </a:r>
        </a:p>
      </xdr:txBody>
    </xdr:sp>
    <xdr:clientData/>
  </xdr:twoCellAnchor>
  <xdr:twoCellAnchor>
    <xdr:from>
      <xdr:col>2</xdr:col>
      <xdr:colOff>57150</xdr:colOff>
      <xdr:row>154</xdr:row>
      <xdr:rowOff>0</xdr:rowOff>
    </xdr:from>
    <xdr:to>
      <xdr:col>7</xdr:col>
      <xdr:colOff>1038225</xdr:colOff>
      <xdr:row>155</xdr:row>
      <xdr:rowOff>66675</xdr:rowOff>
    </xdr:to>
    <xdr:sp>
      <xdr:nvSpPr>
        <xdr:cNvPr id="39" name="Text Box 47"/>
        <xdr:cNvSpPr txBox="1">
          <a:spLocks noChangeArrowheads="1"/>
        </xdr:cNvSpPr>
      </xdr:nvSpPr>
      <xdr:spPr>
        <a:xfrm>
          <a:off x="581025" y="30708600"/>
          <a:ext cx="628650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investments in quoted securities for the current quarter and financial period to date.</a:t>
          </a:r>
        </a:p>
      </xdr:txBody>
    </xdr:sp>
    <xdr:clientData/>
  </xdr:twoCellAnchor>
  <xdr:twoCellAnchor>
    <xdr:from>
      <xdr:col>1</xdr:col>
      <xdr:colOff>9525</xdr:colOff>
      <xdr:row>188</xdr:row>
      <xdr:rowOff>9525</xdr:rowOff>
    </xdr:from>
    <xdr:to>
      <xdr:col>7</xdr:col>
      <xdr:colOff>1028700</xdr:colOff>
      <xdr:row>189</xdr:row>
      <xdr:rowOff>76200</xdr:rowOff>
    </xdr:to>
    <xdr:sp>
      <xdr:nvSpPr>
        <xdr:cNvPr id="40" name="Text Box 48"/>
        <xdr:cNvSpPr txBox="1">
          <a:spLocks noChangeArrowheads="1"/>
        </xdr:cNvSpPr>
      </xdr:nvSpPr>
      <xdr:spPr>
        <a:xfrm>
          <a:off x="333375" y="37509450"/>
          <a:ext cx="6524625" cy="2571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During the quarter under review, no dividend was declared.</a:t>
          </a:r>
          <a:r>
            <a:rPr lang="en-US" cap="none" sz="13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122</xdr:row>
      <xdr:rowOff>19050</xdr:rowOff>
    </xdr:from>
    <xdr:to>
      <xdr:col>7</xdr:col>
      <xdr:colOff>1038225</xdr:colOff>
      <xdr:row>124</xdr:row>
      <xdr:rowOff>133350</xdr:rowOff>
    </xdr:to>
    <xdr:sp>
      <xdr:nvSpPr>
        <xdr:cNvPr id="41" name="Text Box 50"/>
        <xdr:cNvSpPr txBox="1">
          <a:spLocks noChangeArrowheads="1"/>
        </xdr:cNvSpPr>
      </xdr:nvSpPr>
      <xdr:spPr>
        <a:xfrm>
          <a:off x="323850" y="24107775"/>
          <a:ext cx="6543675" cy="5810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Based on the branding and marketing strategies adopted by the Group, management is confident of sustaining the growth in revenue in the coming financial year.</a:t>
          </a:r>
        </a:p>
      </xdr:txBody>
    </xdr:sp>
    <xdr:clientData/>
  </xdr:twoCellAnchor>
  <xdr:twoCellAnchor>
    <xdr:from>
      <xdr:col>1</xdr:col>
      <xdr:colOff>19050</xdr:colOff>
      <xdr:row>57</xdr:row>
      <xdr:rowOff>9525</xdr:rowOff>
    </xdr:from>
    <xdr:to>
      <xdr:col>7</xdr:col>
      <xdr:colOff>1038225</xdr:colOff>
      <xdr:row>60</xdr:row>
      <xdr:rowOff>0</xdr:rowOff>
    </xdr:to>
    <xdr:sp>
      <xdr:nvSpPr>
        <xdr:cNvPr id="42" name="Text Box 51"/>
        <xdr:cNvSpPr txBox="1">
          <a:spLocks noChangeArrowheads="1"/>
        </xdr:cNvSpPr>
      </xdr:nvSpPr>
      <xdr:spPr>
        <a:xfrm>
          <a:off x="342900" y="11410950"/>
          <a:ext cx="6524625" cy="5905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261</xdr:row>
      <xdr:rowOff>19050</xdr:rowOff>
    </xdr:from>
    <xdr:to>
      <xdr:col>8</xdr:col>
      <xdr:colOff>76200</xdr:colOff>
      <xdr:row>264</xdr:row>
      <xdr:rowOff>47625</xdr:rowOff>
    </xdr:to>
    <xdr:sp>
      <xdr:nvSpPr>
        <xdr:cNvPr id="43" name="Text Box 52"/>
        <xdr:cNvSpPr txBox="1">
          <a:spLocks noChangeArrowheads="1"/>
        </xdr:cNvSpPr>
      </xdr:nvSpPr>
      <xdr:spPr>
        <a:xfrm>
          <a:off x="323850" y="51520725"/>
          <a:ext cx="6657975" cy="6286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1057275</xdr:colOff>
      <xdr:row>206</xdr:row>
      <xdr:rowOff>180975</xdr:rowOff>
    </xdr:from>
    <xdr:ext cx="161925" cy="238125"/>
    <xdr:sp>
      <xdr:nvSpPr>
        <xdr:cNvPr id="44" name="Text Box 53"/>
        <xdr:cNvSpPr txBox="1">
          <a:spLocks noChangeArrowheads="1"/>
        </xdr:cNvSpPr>
      </xdr:nvSpPr>
      <xdr:spPr>
        <a:xfrm>
          <a:off x="4810125" y="41338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923925</xdr:colOff>
      <xdr:row>206</xdr:row>
      <xdr:rowOff>180975</xdr:rowOff>
    </xdr:from>
    <xdr:ext cx="180975" cy="190500"/>
    <xdr:sp>
      <xdr:nvSpPr>
        <xdr:cNvPr id="45" name="Text Box 54"/>
        <xdr:cNvSpPr txBox="1">
          <a:spLocks noChangeArrowheads="1"/>
        </xdr:cNvSpPr>
      </xdr:nvSpPr>
      <xdr:spPr>
        <a:xfrm>
          <a:off x="6753225" y="41338500"/>
          <a:ext cx="1809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19050</xdr:colOff>
      <xdr:row>158</xdr:row>
      <xdr:rowOff>9525</xdr:rowOff>
    </xdr:from>
    <xdr:to>
      <xdr:col>7</xdr:col>
      <xdr:colOff>1038225</xdr:colOff>
      <xdr:row>159</xdr:row>
      <xdr:rowOff>38100</xdr:rowOff>
    </xdr:to>
    <xdr:sp>
      <xdr:nvSpPr>
        <xdr:cNvPr id="46" name="Text Box 55"/>
        <xdr:cNvSpPr txBox="1">
          <a:spLocks noChangeArrowheads="1"/>
        </xdr:cNvSpPr>
      </xdr:nvSpPr>
      <xdr:spPr>
        <a:xfrm>
          <a:off x="342900" y="31518225"/>
          <a:ext cx="652462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corporate proposals announced.</a:t>
          </a:r>
        </a:p>
      </xdr:txBody>
    </xdr:sp>
    <xdr:clientData/>
  </xdr:twoCellAnchor>
  <xdr:twoCellAnchor>
    <xdr:from>
      <xdr:col>1</xdr:col>
      <xdr:colOff>57150</xdr:colOff>
      <xdr:row>103</xdr:row>
      <xdr:rowOff>9525</xdr:rowOff>
    </xdr:from>
    <xdr:to>
      <xdr:col>7</xdr:col>
      <xdr:colOff>1038225</xdr:colOff>
      <xdr:row>109</xdr:row>
      <xdr:rowOff>123825</xdr:rowOff>
    </xdr:to>
    <xdr:sp>
      <xdr:nvSpPr>
        <xdr:cNvPr id="47" name="Text Box 57"/>
        <xdr:cNvSpPr txBox="1">
          <a:spLocks noChangeArrowheads="1"/>
        </xdr:cNvSpPr>
      </xdr:nvSpPr>
      <xdr:spPr>
        <a:xfrm>
          <a:off x="381000" y="20497800"/>
          <a:ext cx="6486525" cy="1314450"/>
        </a:xfrm>
        <a:prstGeom prst="rect">
          <a:avLst/>
        </a:prstGeom>
        <a:solidFill>
          <a:srgbClr val="FFFFFF"/>
        </a:solidFill>
        <a:ln w="9525" cmpd="sng">
          <a:solidFill>
            <a:srgbClr val="FFFFFF"/>
          </a:solidFill>
          <a:headEnd type="none"/>
          <a:tailEnd type="none"/>
        </a:ln>
      </xdr:spPr>
      <xdr:txBody>
        <a:bodyPr vertOverflow="clip" wrap="square" lIns="0" tIns="27432" rIns="0" bIns="0"/>
        <a:p>
          <a:pPr algn="l">
            <a:defRPr/>
          </a:pPr>
          <a:r>
            <a:rPr lang="en-US" cap="none" sz="1200" b="0" i="0" u="none" baseline="0">
              <a:solidFill>
                <a:srgbClr val="000000"/>
              </a:solidFill>
              <a:latin typeface="Times New Roman"/>
              <a:ea typeface="Times New Roman"/>
              <a:cs typeface="Times New Roman"/>
            </a:rPr>
            <a:t>For the financial year ended 31 December 2007, the Group registered a revenue of RM157.7 million as compared to RM143.9 million in the preceding year.  Net profit was RM17.9 million as compared to RM13.8 million in the preceding year.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increase in the revenue was due to the improved performance of the sales from the retail and 'design and distribution' segments, which leads to the higher profit during the year.</a:t>
          </a:r>
        </a:p>
      </xdr:txBody>
    </xdr:sp>
    <xdr:clientData/>
  </xdr:twoCellAnchor>
  <xdr:twoCellAnchor>
    <xdr:from>
      <xdr:col>1</xdr:col>
      <xdr:colOff>38100</xdr:colOff>
      <xdr:row>113</xdr:row>
      <xdr:rowOff>9525</xdr:rowOff>
    </xdr:from>
    <xdr:to>
      <xdr:col>7</xdr:col>
      <xdr:colOff>1047750</xdr:colOff>
      <xdr:row>119</xdr:row>
      <xdr:rowOff>95250</xdr:rowOff>
    </xdr:to>
    <xdr:sp>
      <xdr:nvSpPr>
        <xdr:cNvPr id="48" name="Text Box 58"/>
        <xdr:cNvSpPr txBox="1">
          <a:spLocks noChangeArrowheads="1"/>
        </xdr:cNvSpPr>
      </xdr:nvSpPr>
      <xdr:spPr>
        <a:xfrm>
          <a:off x="361950" y="22298025"/>
          <a:ext cx="6515100" cy="12858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In the fourth quarter of year 2007, the Group registered a revenue of RM49.2 million and net profit of RM5.8 million versus a revenue of RM38.8 million and net profit of RM5.1 million recorded in the immediate preceding quarter.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higher profit in the current quarter is due to the higher revenue generated from the overall business during the period arising from year end festivities.</a:t>
          </a:r>
        </a:p>
      </xdr:txBody>
    </xdr:sp>
    <xdr:clientData/>
  </xdr:twoCellAnchor>
  <xdr:oneCellAnchor>
    <xdr:from>
      <xdr:col>5</xdr:col>
      <xdr:colOff>1057275</xdr:colOff>
      <xdr:row>206</xdr:row>
      <xdr:rowOff>190500</xdr:rowOff>
    </xdr:from>
    <xdr:ext cx="76200" cy="190500"/>
    <xdr:sp>
      <xdr:nvSpPr>
        <xdr:cNvPr id="49" name="Text Box 59"/>
        <xdr:cNvSpPr txBox="1">
          <a:spLocks noChangeArrowheads="1"/>
        </xdr:cNvSpPr>
      </xdr:nvSpPr>
      <xdr:spPr>
        <a:xfrm>
          <a:off x="4810125" y="4134802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206</xdr:row>
      <xdr:rowOff>180975</xdr:rowOff>
    </xdr:from>
    <xdr:ext cx="152400" cy="228600"/>
    <xdr:sp>
      <xdr:nvSpPr>
        <xdr:cNvPr id="50" name="Text Box 60"/>
        <xdr:cNvSpPr txBox="1">
          <a:spLocks noChangeArrowheads="1"/>
        </xdr:cNvSpPr>
      </xdr:nvSpPr>
      <xdr:spPr>
        <a:xfrm>
          <a:off x="5829300" y="41338500"/>
          <a:ext cx="1524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1019175</xdr:colOff>
      <xdr:row>206</xdr:row>
      <xdr:rowOff>190500</xdr:rowOff>
    </xdr:from>
    <xdr:ext cx="76200" cy="200025"/>
    <xdr:sp>
      <xdr:nvSpPr>
        <xdr:cNvPr id="51" name="Text Box 61"/>
        <xdr:cNvSpPr txBox="1">
          <a:spLocks noChangeArrowheads="1"/>
        </xdr:cNvSpPr>
      </xdr:nvSpPr>
      <xdr:spPr>
        <a:xfrm>
          <a:off x="5829300" y="41348025"/>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206</xdr:row>
      <xdr:rowOff>180975</xdr:rowOff>
    </xdr:from>
    <xdr:ext cx="152400" cy="228600"/>
    <xdr:sp>
      <xdr:nvSpPr>
        <xdr:cNvPr id="52" name="Text Box 62"/>
        <xdr:cNvSpPr txBox="1">
          <a:spLocks noChangeArrowheads="1"/>
        </xdr:cNvSpPr>
      </xdr:nvSpPr>
      <xdr:spPr>
        <a:xfrm>
          <a:off x="5829300" y="41338500"/>
          <a:ext cx="1524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1019175</xdr:colOff>
      <xdr:row>206</xdr:row>
      <xdr:rowOff>190500</xdr:rowOff>
    </xdr:from>
    <xdr:ext cx="76200" cy="200025"/>
    <xdr:sp>
      <xdr:nvSpPr>
        <xdr:cNvPr id="53" name="Text Box 63"/>
        <xdr:cNvSpPr txBox="1">
          <a:spLocks noChangeArrowheads="1"/>
        </xdr:cNvSpPr>
      </xdr:nvSpPr>
      <xdr:spPr>
        <a:xfrm>
          <a:off x="5829300" y="41348025"/>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206</xdr:row>
      <xdr:rowOff>180975</xdr:rowOff>
    </xdr:from>
    <xdr:ext cx="161925" cy="238125"/>
    <xdr:sp>
      <xdr:nvSpPr>
        <xdr:cNvPr id="54" name="Text Box 65"/>
        <xdr:cNvSpPr txBox="1">
          <a:spLocks noChangeArrowheads="1"/>
        </xdr:cNvSpPr>
      </xdr:nvSpPr>
      <xdr:spPr>
        <a:xfrm>
          <a:off x="11515725" y="41338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609600</xdr:colOff>
      <xdr:row>206</xdr:row>
      <xdr:rowOff>180975</xdr:rowOff>
    </xdr:from>
    <xdr:ext cx="190500" cy="190500"/>
    <xdr:sp>
      <xdr:nvSpPr>
        <xdr:cNvPr id="55" name="Text Box 66"/>
        <xdr:cNvSpPr txBox="1">
          <a:spLocks noChangeArrowheads="1"/>
        </xdr:cNvSpPr>
      </xdr:nvSpPr>
      <xdr:spPr>
        <a:xfrm>
          <a:off x="12734925" y="41338500"/>
          <a:ext cx="1905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609600</xdr:colOff>
      <xdr:row>206</xdr:row>
      <xdr:rowOff>190500</xdr:rowOff>
    </xdr:from>
    <xdr:ext cx="76200" cy="190500"/>
    <xdr:sp>
      <xdr:nvSpPr>
        <xdr:cNvPr id="56" name="Text Box 67"/>
        <xdr:cNvSpPr txBox="1">
          <a:spLocks noChangeArrowheads="1"/>
        </xdr:cNvSpPr>
      </xdr:nvSpPr>
      <xdr:spPr>
        <a:xfrm>
          <a:off x="11515725" y="4134802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206</xdr:row>
      <xdr:rowOff>180975</xdr:rowOff>
    </xdr:from>
    <xdr:ext cx="161925" cy="238125"/>
    <xdr:sp>
      <xdr:nvSpPr>
        <xdr:cNvPr id="57" name="Text Box 69"/>
        <xdr:cNvSpPr txBox="1">
          <a:spLocks noChangeArrowheads="1"/>
        </xdr:cNvSpPr>
      </xdr:nvSpPr>
      <xdr:spPr>
        <a:xfrm>
          <a:off x="11515725" y="41338500"/>
          <a:ext cx="16192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609600</xdr:colOff>
      <xdr:row>206</xdr:row>
      <xdr:rowOff>180975</xdr:rowOff>
    </xdr:from>
    <xdr:ext cx="190500" cy="190500"/>
    <xdr:sp>
      <xdr:nvSpPr>
        <xdr:cNvPr id="58" name="Text Box 70"/>
        <xdr:cNvSpPr txBox="1">
          <a:spLocks noChangeArrowheads="1"/>
        </xdr:cNvSpPr>
      </xdr:nvSpPr>
      <xdr:spPr>
        <a:xfrm>
          <a:off x="12734925" y="41338500"/>
          <a:ext cx="1905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609600</xdr:colOff>
      <xdr:row>206</xdr:row>
      <xdr:rowOff>190500</xdr:rowOff>
    </xdr:from>
    <xdr:ext cx="76200" cy="190500"/>
    <xdr:sp>
      <xdr:nvSpPr>
        <xdr:cNvPr id="59" name="Text Box 71"/>
        <xdr:cNvSpPr txBox="1">
          <a:spLocks noChangeArrowheads="1"/>
        </xdr:cNvSpPr>
      </xdr:nvSpPr>
      <xdr:spPr>
        <a:xfrm>
          <a:off x="11515725" y="41348025"/>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9</xdr:row>
      <xdr:rowOff>9525</xdr:rowOff>
    </xdr:from>
    <xdr:to>
      <xdr:col>7</xdr:col>
      <xdr:colOff>1028700</xdr:colOff>
      <xdr:row>21</xdr:row>
      <xdr:rowOff>190500</xdr:rowOff>
    </xdr:to>
    <xdr:sp>
      <xdr:nvSpPr>
        <xdr:cNvPr id="60" name="Text Box 72"/>
        <xdr:cNvSpPr txBox="1">
          <a:spLocks noChangeArrowheads="1"/>
        </xdr:cNvSpPr>
      </xdr:nvSpPr>
      <xdr:spPr>
        <a:xfrm>
          <a:off x="333375" y="1809750"/>
          <a:ext cx="6524625" cy="25812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Except as disclosed below, the Group has applied the same accounting policies and methods of computation in the financial statements for the current year compared with the audited financial statements of the Group for the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For the current financial year, the Group has adopted the following revised Financial Reporting Standards (“FRS”) issued by the Malaysian Accounting Standards Board (“MASB”), which are relevant to its operations.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FRS 117 Leases
</a:t>
          </a:r>
          <a:r>
            <a:rPr lang="en-US" cap="none" sz="1200" b="0" i="0" u="none" baseline="0">
              <a:solidFill>
                <a:srgbClr val="000000"/>
              </a:solidFill>
              <a:latin typeface="Times New Roman"/>
              <a:ea typeface="Times New Roman"/>
              <a:cs typeface="Times New Roman"/>
            </a:rPr>
            <a:t> FRS 124 Related Party Disclosures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have been no changes to the accounting policies of the Group as a result of the adoption of FRS 124 mentioned above.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22</xdr:row>
      <xdr:rowOff>9525</xdr:rowOff>
    </xdr:from>
    <xdr:to>
      <xdr:col>7</xdr:col>
      <xdr:colOff>1028700</xdr:colOff>
      <xdr:row>36</xdr:row>
      <xdr:rowOff>104775</xdr:rowOff>
    </xdr:to>
    <xdr:sp>
      <xdr:nvSpPr>
        <xdr:cNvPr id="61" name="Text Box 73"/>
        <xdr:cNvSpPr txBox="1">
          <a:spLocks noChangeArrowheads="1"/>
        </xdr:cNvSpPr>
      </xdr:nvSpPr>
      <xdr:spPr>
        <a:xfrm>
          <a:off x="333375" y="4410075"/>
          <a:ext cx="6524625" cy="2895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In line with the revised FRS 117, the Group changed its accounting policy with respect to the classification of its leasehold land and building.  This change in accounting policy was applied retrospectively and has no financial impact on the Group.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FRS 117 requires a leasehold land and building to be accounted for as an operating lease.  The upfront payment for leasehold land and building represents a prepaid lease payment and is amortised on a straight-line basis over the remaining lease period.  Prior to 1 January 2007, the Group’s leasehold land and building were classified as part of property, plant and equipment and were stated at cost less accumulated depreciation and impairment losses.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 the adoption of FRS 117, the carrying amounts of the Group‘s leasehold land and building as at 31 December 2006 of RM2.5 million were reclassified as prepaid lease payments on the face of the balance sheet.  Consequently, the Group’s property, plant and equipment was restated from RM23.4 million as at 31 December 2006 to RM20.9 million, a reduction of RM2.5 million.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62</xdr:row>
      <xdr:rowOff>0</xdr:rowOff>
    </xdr:from>
    <xdr:to>
      <xdr:col>7</xdr:col>
      <xdr:colOff>1038225</xdr:colOff>
      <xdr:row>63</xdr:row>
      <xdr:rowOff>190500</xdr:rowOff>
    </xdr:to>
    <xdr:sp>
      <xdr:nvSpPr>
        <xdr:cNvPr id="62" name="Text Box 74"/>
        <xdr:cNvSpPr txBox="1">
          <a:spLocks noChangeArrowheads="1"/>
        </xdr:cNvSpPr>
      </xdr:nvSpPr>
      <xdr:spPr>
        <a:xfrm>
          <a:off x="333375" y="12401550"/>
          <a:ext cx="6534150" cy="3905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No dividend was paid during the quarter under review.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3</xdr:col>
      <xdr:colOff>9525</xdr:colOff>
      <xdr:row>88</xdr:row>
      <xdr:rowOff>9525</xdr:rowOff>
    </xdr:from>
    <xdr:to>
      <xdr:col>7</xdr:col>
      <xdr:colOff>1038225</xdr:colOff>
      <xdr:row>92</xdr:row>
      <xdr:rowOff>123825</xdr:rowOff>
    </xdr:to>
    <xdr:sp>
      <xdr:nvSpPr>
        <xdr:cNvPr id="63" name="Text Box 75"/>
        <xdr:cNvSpPr txBox="1">
          <a:spLocks noChangeArrowheads="1"/>
        </xdr:cNvSpPr>
      </xdr:nvSpPr>
      <xdr:spPr>
        <a:xfrm>
          <a:off x="628650" y="17573625"/>
          <a:ext cx="6238875" cy="9144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On 12 November 2007, Jewelmart had subscribed for 600,000 ordinary shares of HK$1-00 each in Meca Jewellery Limited ("MECA") for a consideration of HK$600,000-00 only. The subscription had resulted in MECA becoming a 60% owned subsidiary of Jewelmart with Degem Berhad as the ultimate holding company.</a:t>
          </a:r>
        </a:p>
      </xdr:txBody>
    </xdr:sp>
    <xdr:clientData/>
  </xdr:twoCellAnchor>
  <xdr:twoCellAnchor>
    <xdr:from>
      <xdr:col>3</xdr:col>
      <xdr:colOff>9525</xdr:colOff>
      <xdr:row>78</xdr:row>
      <xdr:rowOff>9525</xdr:rowOff>
    </xdr:from>
    <xdr:to>
      <xdr:col>7</xdr:col>
      <xdr:colOff>1038225</xdr:colOff>
      <xdr:row>87</xdr:row>
      <xdr:rowOff>152400</xdr:rowOff>
    </xdr:to>
    <xdr:sp>
      <xdr:nvSpPr>
        <xdr:cNvPr id="64" name="Text Box 76"/>
        <xdr:cNvSpPr txBox="1">
          <a:spLocks noChangeArrowheads="1"/>
        </xdr:cNvSpPr>
      </xdr:nvSpPr>
      <xdr:spPr>
        <a:xfrm>
          <a:off x="628650" y="15573375"/>
          <a:ext cx="6238875" cy="19431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On 22 October 2007, Grandmax Corporation Limited ("GCL"), a wholly-owned subsidiary of Jewelmart International Sdn Bhd. (Formerly known as Rancak Riang Sdn. Bhd.)("Jewelmart"), increased its issued and paid-up share capital from HK$10,000 to HK$7,000,000 by an additional allotment of 6,990,000 ordinary shares of HK$1-00 each at an issue price of HK$1-00 each.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Company's wholly-owned subsidiary, Jewelmart, had subscribed for an additional 6,390,000 ordinary shares of HK$1-00 each in GCL for a cash consideration of HK$6,390,000-00 only. As a result of this, Jewelmart's equity interest in GCL was reduced from 100% to 91.43% thereby rendering GCL to become a 91.43% subsidiary of the Degem Berhad.</a:t>
          </a:r>
        </a:p>
      </xdr:txBody>
    </xdr:sp>
    <xdr:clientData/>
  </xdr:twoCellAnchor>
  <xdr:twoCellAnchor>
    <xdr:from>
      <xdr:col>1</xdr:col>
      <xdr:colOff>9525</xdr:colOff>
      <xdr:row>74</xdr:row>
      <xdr:rowOff>9525</xdr:rowOff>
    </xdr:from>
    <xdr:to>
      <xdr:col>7</xdr:col>
      <xdr:colOff>1038225</xdr:colOff>
      <xdr:row>75</xdr:row>
      <xdr:rowOff>114300</xdr:rowOff>
    </xdr:to>
    <xdr:sp>
      <xdr:nvSpPr>
        <xdr:cNvPr id="65" name="Text Box 77"/>
        <xdr:cNvSpPr txBox="1">
          <a:spLocks noChangeArrowheads="1"/>
        </xdr:cNvSpPr>
      </xdr:nvSpPr>
      <xdr:spPr>
        <a:xfrm>
          <a:off x="333375" y="14811375"/>
          <a:ext cx="6534150"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subsequent material events as at the date of this quarterly report.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zoomScalePageLayoutView="0" workbookViewId="0" topLeftCell="A1">
      <selection activeCell="M15" sqref="M15"/>
    </sheetView>
  </sheetViews>
  <sheetFormatPr defaultColWidth="9.140625" defaultRowHeight="12.75"/>
  <cols>
    <col min="1" max="1" width="40.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0" width="16.8515625" style="9" customWidth="1"/>
    <col min="11" max="11" width="1.57421875" style="9" customWidth="1"/>
    <col min="12" max="12" width="14.57421875" style="152" customWidth="1"/>
    <col min="13" max="13" width="14.8515625" style="10" bestFit="1" customWidth="1"/>
    <col min="14" max="17" width="9.140625" style="8" customWidth="1"/>
    <col min="18" max="16384" width="9.140625" style="5" customWidth="1"/>
  </cols>
  <sheetData>
    <row r="1" spans="1:17" ht="20.25">
      <c r="A1" s="1" t="s">
        <v>13</v>
      </c>
      <c r="D1" s="3"/>
      <c r="E1" s="3"/>
      <c r="F1" s="3"/>
      <c r="G1" s="3"/>
      <c r="H1" s="3"/>
      <c r="I1" s="3"/>
      <c r="L1" s="177"/>
      <c r="M1" s="178"/>
      <c r="N1" s="4"/>
      <c r="O1" s="4"/>
      <c r="P1" s="4"/>
      <c r="Q1" s="4"/>
    </row>
    <row r="2" spans="1:9" ht="15">
      <c r="A2" s="6"/>
      <c r="B2" s="3"/>
      <c r="C2" s="3"/>
      <c r="D2" s="3"/>
      <c r="E2" s="3"/>
      <c r="F2" s="3"/>
      <c r="G2" s="3"/>
      <c r="H2" s="7"/>
      <c r="I2" s="3"/>
    </row>
    <row r="3" spans="1:17" ht="15">
      <c r="A3" s="11" t="s">
        <v>0</v>
      </c>
      <c r="B3" s="9"/>
      <c r="C3" s="9"/>
      <c r="D3" s="9"/>
      <c r="E3" s="9"/>
      <c r="F3" s="9"/>
      <c r="G3" s="9"/>
      <c r="H3" s="9"/>
      <c r="I3" s="9"/>
      <c r="N3" s="10"/>
      <c r="O3" s="10"/>
      <c r="P3" s="10"/>
      <c r="Q3" s="10"/>
    </row>
    <row r="4" spans="1:17" ht="15">
      <c r="A4" s="11" t="s">
        <v>217</v>
      </c>
      <c r="B4" s="9"/>
      <c r="C4" s="9"/>
      <c r="D4" s="9"/>
      <c r="E4" s="9"/>
      <c r="F4" s="9"/>
      <c r="G4" s="9"/>
      <c r="H4" s="9"/>
      <c r="I4" s="9"/>
      <c r="N4" s="10"/>
      <c r="O4" s="10"/>
      <c r="P4" s="10"/>
      <c r="Q4" s="10"/>
    </row>
    <row r="5" spans="1:17" ht="15">
      <c r="A5" s="11"/>
      <c r="B5" s="9"/>
      <c r="C5" s="9"/>
      <c r="D5" s="9"/>
      <c r="E5" s="9"/>
      <c r="F5" s="9"/>
      <c r="G5" s="9"/>
      <c r="H5" s="9"/>
      <c r="I5" s="9"/>
      <c r="N5" s="10"/>
      <c r="O5" s="10"/>
      <c r="P5" s="10"/>
      <c r="Q5" s="10"/>
    </row>
    <row r="6" spans="1:17" ht="15">
      <c r="A6" s="9"/>
      <c r="B6" s="9"/>
      <c r="C6" s="9"/>
      <c r="D6" s="9"/>
      <c r="E6" s="9"/>
      <c r="F6" s="9"/>
      <c r="G6" s="9"/>
      <c r="H6" s="9"/>
      <c r="I6" s="9"/>
      <c r="N6" s="10"/>
      <c r="O6" s="10"/>
      <c r="P6" s="10"/>
      <c r="Q6" s="10"/>
    </row>
    <row r="7" spans="1:17" ht="15">
      <c r="A7" s="9"/>
      <c r="B7" s="341" t="s">
        <v>1</v>
      </c>
      <c r="C7" s="342"/>
      <c r="D7" s="343"/>
      <c r="E7" s="12"/>
      <c r="F7" s="341" t="s">
        <v>2</v>
      </c>
      <c r="G7" s="342"/>
      <c r="H7" s="343"/>
      <c r="I7" s="13"/>
      <c r="J7" s="12"/>
      <c r="N7" s="10"/>
      <c r="O7" s="10"/>
      <c r="P7" s="10"/>
      <c r="Q7" s="10"/>
    </row>
    <row r="8" spans="1:17" ht="15">
      <c r="A8" s="9"/>
      <c r="B8" s="22"/>
      <c r="C8" s="153"/>
      <c r="D8" s="154"/>
      <c r="E8" s="12"/>
      <c r="F8" s="22"/>
      <c r="G8" s="153"/>
      <c r="H8" s="154"/>
      <c r="I8" s="13"/>
      <c r="J8" s="12"/>
      <c r="N8" s="10"/>
      <c r="O8" s="10"/>
      <c r="P8" s="10"/>
      <c r="Q8" s="10"/>
    </row>
    <row r="9" spans="1:17" ht="15">
      <c r="A9" s="9"/>
      <c r="B9" s="16" t="s">
        <v>3</v>
      </c>
      <c r="C9" s="15"/>
      <c r="D9" s="14" t="s">
        <v>4</v>
      </c>
      <c r="E9" s="12"/>
      <c r="F9" s="16" t="s">
        <v>3</v>
      </c>
      <c r="G9" s="15"/>
      <c r="H9" s="14" t="s">
        <v>4</v>
      </c>
      <c r="I9" s="13"/>
      <c r="J9" s="12"/>
      <c r="N9" s="10"/>
      <c r="O9" s="10"/>
      <c r="P9" s="10"/>
      <c r="Q9" s="10"/>
    </row>
    <row r="10" spans="1:17" ht="15">
      <c r="A10" s="9"/>
      <c r="B10" s="16" t="s">
        <v>5</v>
      </c>
      <c r="C10" s="15"/>
      <c r="D10" s="14" t="s">
        <v>5</v>
      </c>
      <c r="E10" s="12"/>
      <c r="F10" s="17" t="s">
        <v>6</v>
      </c>
      <c r="G10" s="18"/>
      <c r="H10" s="19" t="s">
        <v>6</v>
      </c>
      <c r="I10" s="13"/>
      <c r="J10" s="12"/>
      <c r="N10" s="10"/>
      <c r="O10" s="10"/>
      <c r="P10" s="10"/>
      <c r="Q10" s="10"/>
    </row>
    <row r="11" spans="1:17" ht="15">
      <c r="A11" s="9"/>
      <c r="B11" s="16" t="s">
        <v>7</v>
      </c>
      <c r="C11" s="15"/>
      <c r="D11" s="14" t="s">
        <v>7</v>
      </c>
      <c r="E11" s="9"/>
      <c r="F11" s="17" t="s">
        <v>7</v>
      </c>
      <c r="G11" s="20"/>
      <c r="H11" s="14" t="s">
        <v>7</v>
      </c>
      <c r="I11" s="9"/>
      <c r="N11" s="10"/>
      <c r="O11" s="10"/>
      <c r="P11" s="10"/>
      <c r="Q11" s="10"/>
    </row>
    <row r="12" spans="1:17" ht="15">
      <c r="A12" s="9"/>
      <c r="B12" s="17" t="s">
        <v>216</v>
      </c>
      <c r="C12" s="18"/>
      <c r="D12" s="19" t="s">
        <v>192</v>
      </c>
      <c r="E12" s="20"/>
      <c r="F12" s="17" t="s">
        <v>216</v>
      </c>
      <c r="G12" s="18"/>
      <c r="H12" s="19" t="s">
        <v>192</v>
      </c>
      <c r="I12" s="20"/>
      <c r="J12" s="20"/>
      <c r="N12" s="10"/>
      <c r="O12" s="10"/>
      <c r="P12" s="10"/>
      <c r="Q12" s="10"/>
    </row>
    <row r="13" spans="1:17" ht="14.25">
      <c r="A13" s="21"/>
      <c r="B13" s="22" t="s">
        <v>8</v>
      </c>
      <c r="C13" s="23"/>
      <c r="D13" s="24" t="s">
        <v>8</v>
      </c>
      <c r="E13" s="23"/>
      <c r="F13" s="22" t="s">
        <v>8</v>
      </c>
      <c r="G13" s="23"/>
      <c r="H13" s="24" t="s">
        <v>8</v>
      </c>
      <c r="I13" s="23"/>
      <c r="J13" s="23"/>
      <c r="K13" s="21"/>
      <c r="L13" s="155"/>
      <c r="M13" s="156"/>
      <c r="N13" s="25"/>
      <c r="O13" s="25"/>
      <c r="P13" s="25"/>
      <c r="Q13" s="25"/>
    </row>
    <row r="14" spans="1:17" ht="15">
      <c r="A14" s="9"/>
      <c r="B14" s="26"/>
      <c r="C14" s="27"/>
      <c r="D14" s="28"/>
      <c r="E14" s="9"/>
      <c r="F14" s="26"/>
      <c r="G14" s="27"/>
      <c r="H14" s="332" t="s">
        <v>219</v>
      </c>
      <c r="I14" s="9"/>
      <c r="J14" s="179"/>
      <c r="N14" s="10"/>
      <c r="O14" s="10"/>
      <c r="P14" s="10"/>
      <c r="Q14" s="10"/>
    </row>
    <row r="15" spans="2:17" ht="15">
      <c r="B15" s="29"/>
      <c r="C15" s="29"/>
      <c r="D15" s="9"/>
      <c r="E15" s="9"/>
      <c r="F15" s="29"/>
      <c r="G15" s="29"/>
      <c r="H15" s="9"/>
      <c r="I15" s="9"/>
      <c r="J15" s="29"/>
      <c r="N15" s="10"/>
      <c r="O15" s="10"/>
      <c r="P15" s="10"/>
      <c r="Q15" s="10"/>
    </row>
    <row r="16" spans="1:17" ht="15">
      <c r="A16" s="9" t="s">
        <v>9</v>
      </c>
      <c r="B16" s="20">
        <f>+F16-108517</f>
        <v>49218</v>
      </c>
      <c r="C16" s="20"/>
      <c r="D16" s="20">
        <v>42320</v>
      </c>
      <c r="E16" s="20"/>
      <c r="F16" s="20">
        <v>157735</v>
      </c>
      <c r="G16" s="20"/>
      <c r="H16" s="20">
        <v>143936</v>
      </c>
      <c r="I16" s="20"/>
      <c r="J16" s="20"/>
      <c r="L16" s="157"/>
      <c r="M16" s="157"/>
      <c r="N16" s="10"/>
      <c r="O16" s="10"/>
      <c r="P16" s="10"/>
      <c r="Q16" s="10"/>
    </row>
    <row r="17" spans="1:17" ht="15">
      <c r="A17" s="9"/>
      <c r="B17" s="20"/>
      <c r="C17" s="20"/>
      <c r="D17" s="20"/>
      <c r="E17" s="20"/>
      <c r="F17" s="20"/>
      <c r="G17" s="20"/>
      <c r="H17" s="20"/>
      <c r="I17" s="20"/>
      <c r="J17" s="20"/>
      <c r="L17" s="157"/>
      <c r="M17" s="152"/>
      <c r="N17" s="10"/>
      <c r="O17" s="10"/>
      <c r="P17" s="10"/>
      <c r="Q17" s="10"/>
    </row>
    <row r="18" spans="1:17" ht="15">
      <c r="A18" s="9" t="s">
        <v>133</v>
      </c>
      <c r="B18" s="20">
        <f>+F18+68430</f>
        <v>-32403</v>
      </c>
      <c r="C18" s="20"/>
      <c r="D18" s="20">
        <v>-28309</v>
      </c>
      <c r="E18" s="20"/>
      <c r="F18" s="20">
        <v>-100833</v>
      </c>
      <c r="G18" s="20"/>
      <c r="H18" s="20">
        <v>-97020</v>
      </c>
      <c r="I18" s="20"/>
      <c r="J18" s="20"/>
      <c r="L18" s="157"/>
      <c r="M18" s="152"/>
      <c r="N18" s="10"/>
      <c r="O18" s="10"/>
      <c r="P18" s="10"/>
      <c r="Q18" s="10"/>
    </row>
    <row r="19" spans="1:17" ht="15">
      <c r="A19" s="9"/>
      <c r="B19" s="31"/>
      <c r="C19" s="20"/>
      <c r="D19" s="31"/>
      <c r="E19" s="20"/>
      <c r="F19" s="31"/>
      <c r="G19" s="20"/>
      <c r="H19" s="31"/>
      <c r="I19" s="20"/>
      <c r="J19" s="20"/>
      <c r="L19" s="157"/>
      <c r="M19" s="152"/>
      <c r="N19" s="10"/>
      <c r="O19" s="10"/>
      <c r="P19" s="10"/>
      <c r="Q19" s="10"/>
    </row>
    <row r="20" spans="1:17" ht="15">
      <c r="A20" s="9"/>
      <c r="B20" s="20"/>
      <c r="C20" s="20"/>
      <c r="D20" s="20"/>
      <c r="E20" s="20"/>
      <c r="F20" s="20"/>
      <c r="G20" s="20"/>
      <c r="H20" s="20"/>
      <c r="I20" s="20"/>
      <c r="J20" s="20"/>
      <c r="L20" s="157"/>
      <c r="M20" s="336"/>
      <c r="N20" s="340"/>
      <c r="O20" s="10"/>
      <c r="P20" s="10"/>
      <c r="Q20" s="10"/>
    </row>
    <row r="21" spans="1:17" ht="15">
      <c r="A21" s="9" t="s">
        <v>134</v>
      </c>
      <c r="B21" s="20">
        <f>SUM(B16:B19)</f>
        <v>16815</v>
      </c>
      <c r="C21" s="20"/>
      <c r="D21" s="20">
        <v>14011</v>
      </c>
      <c r="E21" s="20"/>
      <c r="F21" s="20">
        <f>SUM(F16:F19)</f>
        <v>56902</v>
      </c>
      <c r="G21" s="20"/>
      <c r="H21" s="20">
        <f>SUM(H16:H19)</f>
        <v>46916</v>
      </c>
      <c r="I21" s="20"/>
      <c r="J21" s="20"/>
      <c r="L21" s="157"/>
      <c r="M21" s="152"/>
      <c r="N21" s="10"/>
      <c r="O21" s="10"/>
      <c r="P21" s="10"/>
      <c r="Q21" s="10"/>
    </row>
    <row r="22" spans="1:17" ht="15">
      <c r="A22" s="9"/>
      <c r="B22" s="20"/>
      <c r="C22" s="20"/>
      <c r="D22" s="20"/>
      <c r="E22" s="20"/>
      <c r="F22" s="20"/>
      <c r="G22" s="20"/>
      <c r="H22" s="20"/>
      <c r="I22" s="20"/>
      <c r="J22" s="20"/>
      <c r="L22" s="157"/>
      <c r="M22" s="152"/>
      <c r="N22" s="10"/>
      <c r="O22" s="10"/>
      <c r="P22" s="10"/>
      <c r="Q22" s="10"/>
    </row>
    <row r="23" spans="1:17" ht="15">
      <c r="A23" s="9" t="s">
        <v>135</v>
      </c>
      <c r="B23" s="20">
        <f>+F23-1503</f>
        <v>2248</v>
      </c>
      <c r="C23" s="20"/>
      <c r="D23" s="20">
        <v>349</v>
      </c>
      <c r="E23" s="20"/>
      <c r="F23" s="20">
        <v>3751</v>
      </c>
      <c r="G23" s="20"/>
      <c r="H23" s="20">
        <v>5914</v>
      </c>
      <c r="I23" s="20"/>
      <c r="J23" s="20"/>
      <c r="L23" s="157"/>
      <c r="M23" s="152"/>
      <c r="N23" s="10"/>
      <c r="O23" s="10"/>
      <c r="P23" s="10"/>
      <c r="Q23" s="10"/>
    </row>
    <row r="24" spans="1:17" ht="15">
      <c r="A24" s="9"/>
      <c r="B24" s="20"/>
      <c r="C24" s="20"/>
      <c r="D24" s="20"/>
      <c r="E24" s="20"/>
      <c r="F24" s="20"/>
      <c r="G24" s="20"/>
      <c r="H24" s="20"/>
      <c r="I24" s="20"/>
      <c r="J24" s="20"/>
      <c r="L24" s="157"/>
      <c r="M24" s="152"/>
      <c r="N24" s="10"/>
      <c r="O24" s="10"/>
      <c r="P24" s="10"/>
      <c r="Q24" s="10"/>
    </row>
    <row r="25" spans="1:17" ht="15">
      <c r="A25" s="9" t="s">
        <v>136</v>
      </c>
      <c r="B25" s="20">
        <f>+F25+11815</f>
        <v>-5865</v>
      </c>
      <c r="C25" s="20"/>
      <c r="D25" s="20">
        <v>-7073</v>
      </c>
      <c r="E25" s="20"/>
      <c r="F25" s="20">
        <v>-17680</v>
      </c>
      <c r="G25" s="20"/>
      <c r="H25" s="20">
        <v>-20121</v>
      </c>
      <c r="I25" s="20"/>
      <c r="J25" s="20"/>
      <c r="L25" s="157"/>
      <c r="M25" s="152"/>
      <c r="N25" s="10"/>
      <c r="O25" s="10"/>
      <c r="P25" s="10"/>
      <c r="Q25" s="10"/>
    </row>
    <row r="26" spans="1:17" ht="15">
      <c r="A26" s="9"/>
      <c r="B26" s="20"/>
      <c r="C26" s="20"/>
      <c r="D26" s="20"/>
      <c r="E26" s="20"/>
      <c r="F26" s="20"/>
      <c r="G26" s="20"/>
      <c r="H26" s="20"/>
      <c r="I26" s="20"/>
      <c r="J26" s="20"/>
      <c r="L26" s="157"/>
      <c r="M26" s="152"/>
      <c r="N26" s="10"/>
      <c r="O26" s="10"/>
      <c r="P26" s="10"/>
      <c r="Q26" s="10"/>
    </row>
    <row r="27" spans="1:17" ht="15">
      <c r="A27" s="9" t="s">
        <v>137</v>
      </c>
      <c r="B27" s="20">
        <f>+F27+10784</f>
        <v>-5369</v>
      </c>
      <c r="C27" s="20"/>
      <c r="D27" s="20">
        <v>-2189</v>
      </c>
      <c r="E27" s="20"/>
      <c r="F27" s="20">
        <v>-16153</v>
      </c>
      <c r="G27" s="20"/>
      <c r="H27" s="20">
        <v>-11485</v>
      </c>
      <c r="I27" s="20"/>
      <c r="J27" s="20"/>
      <c r="L27" s="157"/>
      <c r="M27" s="152"/>
      <c r="N27" s="10"/>
      <c r="O27" s="10"/>
      <c r="P27" s="10"/>
      <c r="Q27" s="10"/>
    </row>
    <row r="28" spans="1:17" ht="15">
      <c r="A28" s="9"/>
      <c r="B28" s="20"/>
      <c r="C28" s="20"/>
      <c r="D28" s="20"/>
      <c r="E28" s="20"/>
      <c r="F28" s="20"/>
      <c r="G28" s="20"/>
      <c r="H28" s="20"/>
      <c r="I28" s="20"/>
      <c r="J28" s="20"/>
      <c r="L28" s="157"/>
      <c r="M28" s="152"/>
      <c r="N28" s="10"/>
      <c r="O28" s="10"/>
      <c r="P28" s="10"/>
      <c r="Q28" s="10"/>
    </row>
    <row r="29" spans="1:17" ht="15">
      <c r="A29" s="9" t="s">
        <v>138</v>
      </c>
      <c r="B29" s="20">
        <f>+F29+1235</f>
        <v>-704</v>
      </c>
      <c r="C29" s="20"/>
      <c r="D29" s="20">
        <v>-833</v>
      </c>
      <c r="E29" s="20"/>
      <c r="F29" s="20">
        <v>-1939</v>
      </c>
      <c r="G29" s="20"/>
      <c r="H29" s="20">
        <v>-1989</v>
      </c>
      <c r="I29" s="20"/>
      <c r="J29" s="20"/>
      <c r="L29" s="157"/>
      <c r="M29" s="152"/>
      <c r="N29" s="10"/>
      <c r="O29" s="10"/>
      <c r="P29" s="10"/>
      <c r="Q29" s="10"/>
    </row>
    <row r="30" spans="1:17" ht="15">
      <c r="A30" s="9"/>
      <c r="B30" s="20"/>
      <c r="C30" s="20"/>
      <c r="D30" s="20"/>
      <c r="E30" s="20"/>
      <c r="F30" s="20"/>
      <c r="G30" s="20"/>
      <c r="H30" s="20"/>
      <c r="I30" s="20"/>
      <c r="J30" s="20"/>
      <c r="L30" s="157"/>
      <c r="M30" s="152"/>
      <c r="N30" s="10"/>
      <c r="O30" s="10"/>
      <c r="P30" s="10"/>
      <c r="Q30" s="10"/>
    </row>
    <row r="31" spans="1:17" ht="15">
      <c r="A31" s="33" t="s">
        <v>10</v>
      </c>
      <c r="B31" s="20">
        <f>+F31+2039</f>
        <v>-478</v>
      </c>
      <c r="C31" s="20"/>
      <c r="D31" s="20">
        <v>-604</v>
      </c>
      <c r="E31" s="20"/>
      <c r="F31" s="20">
        <v>-2517</v>
      </c>
      <c r="G31" s="20"/>
      <c r="H31" s="20">
        <v>-2080</v>
      </c>
      <c r="I31" s="20"/>
      <c r="J31" s="20"/>
      <c r="L31" s="157"/>
      <c r="M31" s="152"/>
      <c r="N31" s="10"/>
      <c r="O31" s="10"/>
      <c r="P31" s="10"/>
      <c r="Q31" s="10"/>
    </row>
    <row r="32" spans="1:17" ht="15">
      <c r="A32" s="33"/>
      <c r="B32" s="31"/>
      <c r="C32" s="20"/>
      <c r="D32" s="31"/>
      <c r="E32" s="20"/>
      <c r="F32" s="31"/>
      <c r="G32" s="20"/>
      <c r="H32" s="31"/>
      <c r="I32" s="20"/>
      <c r="J32" s="20"/>
      <c r="L32" s="157"/>
      <c r="M32" s="152"/>
      <c r="N32" s="10"/>
      <c r="O32" s="10"/>
      <c r="P32" s="10"/>
      <c r="Q32" s="10"/>
    </row>
    <row r="33" spans="1:17" ht="15">
      <c r="A33" s="9"/>
      <c r="B33" s="20"/>
      <c r="C33" s="20"/>
      <c r="D33" s="20"/>
      <c r="E33" s="20"/>
      <c r="F33" s="20"/>
      <c r="G33" s="20"/>
      <c r="H33" s="20"/>
      <c r="I33" s="20"/>
      <c r="J33" s="20"/>
      <c r="M33" s="158"/>
      <c r="N33" s="10"/>
      <c r="O33" s="10"/>
      <c r="P33" s="10"/>
      <c r="Q33" s="10"/>
    </row>
    <row r="34" spans="1:17" ht="15">
      <c r="A34" s="9" t="s">
        <v>11</v>
      </c>
      <c r="B34" s="20">
        <f>SUM(B21:B31)</f>
        <v>6647</v>
      </c>
      <c r="C34" s="20"/>
      <c r="D34" s="20">
        <f>SUM(D21:D31)</f>
        <v>3661</v>
      </c>
      <c r="E34" s="20"/>
      <c r="F34" s="20">
        <f>SUM(F21:F31)</f>
        <v>22364</v>
      </c>
      <c r="G34" s="20"/>
      <c r="H34" s="20">
        <f>SUM(H21:H31)</f>
        <v>17155</v>
      </c>
      <c r="I34" s="18"/>
      <c r="J34" s="20"/>
      <c r="M34" s="158"/>
      <c r="N34" s="10"/>
      <c r="O34" s="10"/>
      <c r="P34" s="10"/>
      <c r="Q34" s="10"/>
    </row>
    <row r="35" spans="1:17" ht="15">
      <c r="A35" s="9"/>
      <c r="B35" s="20"/>
      <c r="C35" s="20"/>
      <c r="D35" s="20"/>
      <c r="E35" s="20"/>
      <c r="F35" s="20"/>
      <c r="G35" s="20"/>
      <c r="H35" s="20"/>
      <c r="I35" s="18"/>
      <c r="J35" s="20"/>
      <c r="M35" s="158"/>
      <c r="N35" s="10"/>
      <c r="O35" s="10"/>
      <c r="P35" s="10"/>
      <c r="Q35" s="10"/>
    </row>
    <row r="36" spans="1:17" ht="15">
      <c r="A36" s="9" t="s">
        <v>12</v>
      </c>
      <c r="B36" s="31">
        <f>+F36+3685</f>
        <v>-814</v>
      </c>
      <c r="D36" s="31">
        <v>-803</v>
      </c>
      <c r="E36" s="20"/>
      <c r="F36" s="31">
        <v>-4499</v>
      </c>
      <c r="G36" s="20"/>
      <c r="H36" s="31">
        <v>-3383</v>
      </c>
      <c r="I36" s="18"/>
      <c r="J36" s="20"/>
      <c r="M36" s="158"/>
      <c r="N36" s="10"/>
      <c r="O36" s="10"/>
      <c r="P36" s="10"/>
      <c r="Q36" s="10"/>
    </row>
    <row r="37" spans="1:17" ht="15">
      <c r="A37" s="9"/>
      <c r="E37" s="20"/>
      <c r="F37" s="20"/>
      <c r="G37" s="20"/>
      <c r="H37" s="20"/>
      <c r="I37" s="18"/>
      <c r="M37" s="158"/>
      <c r="N37" s="10"/>
      <c r="O37" s="10"/>
      <c r="P37" s="10"/>
      <c r="Q37" s="10"/>
    </row>
    <row r="38" spans="1:17" ht="15.75" thickBot="1">
      <c r="A38" s="9" t="s">
        <v>122</v>
      </c>
      <c r="B38" s="159">
        <f>SUM(B34:B37)</f>
        <v>5833</v>
      </c>
      <c r="C38" s="9"/>
      <c r="D38" s="159">
        <f>SUM(D34:D37)</f>
        <v>2858</v>
      </c>
      <c r="E38" s="9"/>
      <c r="F38" s="159">
        <f>SUM(F34:F37)</f>
        <v>17865</v>
      </c>
      <c r="G38" s="9"/>
      <c r="H38" s="159">
        <f>SUM(H34:H37)</f>
        <v>13772</v>
      </c>
      <c r="I38" s="30"/>
      <c r="J38" s="20"/>
      <c r="M38" s="158"/>
      <c r="N38" s="10"/>
      <c r="O38" s="10"/>
      <c r="P38" s="10"/>
      <c r="Q38" s="10"/>
    </row>
    <row r="39" spans="1:17" ht="15">
      <c r="A39" s="9"/>
      <c r="B39" s="20"/>
      <c r="C39" s="9"/>
      <c r="D39" s="20"/>
      <c r="E39" s="9"/>
      <c r="F39" s="34"/>
      <c r="G39" s="9"/>
      <c r="H39" s="34"/>
      <c r="I39" s="30"/>
      <c r="J39" s="20"/>
      <c r="M39" s="158"/>
      <c r="N39" s="10"/>
      <c r="O39" s="10"/>
      <c r="P39" s="10"/>
      <c r="Q39" s="10"/>
    </row>
    <row r="40" spans="1:17" ht="15">
      <c r="A40" s="9"/>
      <c r="B40" s="9"/>
      <c r="C40" s="9"/>
      <c r="D40" s="9"/>
      <c r="E40" s="9"/>
      <c r="F40" s="9"/>
      <c r="G40" s="9"/>
      <c r="H40" s="9"/>
      <c r="I40" s="9"/>
      <c r="M40" s="158"/>
      <c r="N40" s="10"/>
      <c r="O40" s="10"/>
      <c r="P40" s="10"/>
      <c r="Q40" s="10"/>
    </row>
    <row r="41" spans="1:17" ht="15">
      <c r="A41" s="9" t="s">
        <v>139</v>
      </c>
      <c r="B41" s="9"/>
      <c r="C41" s="9"/>
      <c r="D41" s="9"/>
      <c r="E41" s="9"/>
      <c r="F41" s="9"/>
      <c r="G41" s="9"/>
      <c r="H41" s="9"/>
      <c r="I41" s="9"/>
      <c r="M41" s="158"/>
      <c r="N41" s="10"/>
      <c r="O41" s="10"/>
      <c r="P41" s="10"/>
      <c r="Q41" s="10"/>
    </row>
    <row r="42" spans="1:17" ht="15">
      <c r="A42" s="9"/>
      <c r="B42" s="9"/>
      <c r="C42" s="9"/>
      <c r="D42" s="9"/>
      <c r="E42" s="9"/>
      <c r="F42" s="9"/>
      <c r="G42" s="9"/>
      <c r="H42" s="9"/>
      <c r="I42" s="9"/>
      <c r="M42" s="158"/>
      <c r="N42" s="10"/>
      <c r="O42" s="10"/>
      <c r="P42" s="10"/>
      <c r="Q42" s="10"/>
    </row>
    <row r="43" spans="1:17" ht="15">
      <c r="A43" s="9" t="s">
        <v>140</v>
      </c>
      <c r="B43" s="34">
        <f>B38-B45</f>
        <v>5696</v>
      </c>
      <c r="C43" s="9"/>
      <c r="D43" s="34">
        <f>D38-D45</f>
        <v>2865</v>
      </c>
      <c r="E43" s="9"/>
      <c r="F43" s="34">
        <f>F38-F45</f>
        <v>17576</v>
      </c>
      <c r="G43" s="9"/>
      <c r="H43" s="34">
        <f>H38-H45</f>
        <v>13768</v>
      </c>
      <c r="I43" s="9"/>
      <c r="J43" s="34"/>
      <c r="M43" s="158"/>
      <c r="N43" s="10"/>
      <c r="O43" s="10"/>
      <c r="P43" s="10"/>
      <c r="Q43" s="10"/>
    </row>
    <row r="44" spans="1:17" ht="15">
      <c r="A44" s="9"/>
      <c r="B44" s="9"/>
      <c r="C44" s="9"/>
      <c r="D44" s="9"/>
      <c r="E44" s="9"/>
      <c r="F44" s="9"/>
      <c r="G44" s="9"/>
      <c r="H44" s="9"/>
      <c r="I44" s="9"/>
      <c r="M44" s="158"/>
      <c r="N44" s="10"/>
      <c r="O44" s="10"/>
      <c r="P44" s="10"/>
      <c r="Q44" s="10"/>
    </row>
    <row r="45" spans="1:17" ht="15">
      <c r="A45" s="9" t="s">
        <v>141</v>
      </c>
      <c r="B45" s="20">
        <f>+F45-152</f>
        <v>137</v>
      </c>
      <c r="C45" s="9"/>
      <c r="D45" s="20">
        <v>-7</v>
      </c>
      <c r="E45" s="9"/>
      <c r="F45" s="34">
        <v>289</v>
      </c>
      <c r="G45" s="9"/>
      <c r="H45" s="34">
        <v>4</v>
      </c>
      <c r="I45" s="9"/>
      <c r="J45" s="20"/>
      <c r="M45" s="158"/>
      <c r="N45" s="10"/>
      <c r="O45" s="10"/>
      <c r="P45" s="10"/>
      <c r="Q45" s="10"/>
    </row>
    <row r="46" spans="1:17" ht="15">
      <c r="A46" s="9"/>
      <c r="B46" s="31"/>
      <c r="C46" s="9"/>
      <c r="D46" s="31"/>
      <c r="E46" s="9"/>
      <c r="F46" s="35"/>
      <c r="G46" s="9"/>
      <c r="H46" s="35"/>
      <c r="I46" s="9"/>
      <c r="J46" s="20"/>
      <c r="M46" s="158"/>
      <c r="N46" s="10"/>
      <c r="O46" s="10"/>
      <c r="P46" s="10"/>
      <c r="Q46" s="10"/>
    </row>
    <row r="47" spans="1:17" ht="15">
      <c r="A47" s="9"/>
      <c r="B47" s="20"/>
      <c r="C47" s="9"/>
      <c r="D47" s="20"/>
      <c r="E47" s="9"/>
      <c r="F47" s="34"/>
      <c r="G47" s="9"/>
      <c r="H47" s="34"/>
      <c r="I47" s="9"/>
      <c r="J47" s="20"/>
      <c r="M47" s="158"/>
      <c r="N47" s="10"/>
      <c r="O47" s="10"/>
      <c r="P47" s="10"/>
      <c r="Q47" s="10"/>
    </row>
    <row r="48" spans="1:17" ht="15.75" thickBot="1">
      <c r="A48" s="9"/>
      <c r="B48" s="36">
        <f>SUM(B43:B46)</f>
        <v>5833</v>
      </c>
      <c r="C48" s="9"/>
      <c r="D48" s="36">
        <f>SUM(D43:D46)</f>
        <v>2858</v>
      </c>
      <c r="E48" s="9"/>
      <c r="F48" s="36">
        <f>SUM(F43:F46)</f>
        <v>17865</v>
      </c>
      <c r="G48" s="9"/>
      <c r="H48" s="36">
        <f>SUM(H43:H46)</f>
        <v>13772</v>
      </c>
      <c r="I48" s="9"/>
      <c r="J48" s="20"/>
      <c r="M48" s="158"/>
      <c r="N48" s="10"/>
      <c r="O48" s="10"/>
      <c r="P48" s="10"/>
      <c r="Q48" s="10"/>
    </row>
    <row r="49" spans="1:17" ht="15">
      <c r="A49" s="9"/>
      <c r="B49" s="9"/>
      <c r="C49" s="9"/>
      <c r="D49" s="9"/>
      <c r="E49" s="9"/>
      <c r="F49" s="9"/>
      <c r="G49" s="9"/>
      <c r="H49" s="9"/>
      <c r="I49" s="9"/>
      <c r="M49" s="158"/>
      <c r="N49" s="10"/>
      <c r="O49" s="10"/>
      <c r="P49" s="10"/>
      <c r="Q49" s="10"/>
    </row>
    <row r="50" spans="1:17" ht="15">
      <c r="A50" s="9"/>
      <c r="B50" s="37"/>
      <c r="C50" s="9"/>
      <c r="D50" s="37"/>
      <c r="E50" s="9"/>
      <c r="F50" s="9"/>
      <c r="G50" s="9"/>
      <c r="H50" s="9"/>
      <c r="I50" s="9"/>
      <c r="M50" s="158"/>
      <c r="N50" s="10"/>
      <c r="O50" s="10"/>
      <c r="P50" s="10"/>
      <c r="Q50" s="10"/>
    </row>
    <row r="51" spans="2:17" ht="15">
      <c r="B51" s="37"/>
      <c r="C51" s="9"/>
      <c r="D51" s="37"/>
      <c r="E51" s="9"/>
      <c r="F51" s="9"/>
      <c r="G51" s="9"/>
      <c r="H51" s="9"/>
      <c r="I51" s="9"/>
      <c r="M51" s="158"/>
      <c r="N51" s="10"/>
      <c r="O51" s="10"/>
      <c r="P51" s="10"/>
      <c r="Q51" s="10"/>
    </row>
    <row r="52" spans="2:17" ht="15">
      <c r="B52" s="37"/>
      <c r="C52" s="9"/>
      <c r="D52" s="37"/>
      <c r="E52" s="9"/>
      <c r="F52" s="9"/>
      <c r="G52" s="9"/>
      <c r="H52" s="9"/>
      <c r="I52" s="9"/>
      <c r="M52" s="158"/>
      <c r="N52" s="10"/>
      <c r="O52" s="10"/>
      <c r="P52" s="10"/>
      <c r="Q52" s="10"/>
    </row>
    <row r="53" spans="1:17" ht="15">
      <c r="A53" s="9" t="s">
        <v>142</v>
      </c>
      <c r="B53" s="37"/>
      <c r="C53" s="9"/>
      <c r="D53" s="37"/>
      <c r="E53" s="9"/>
      <c r="F53" s="9"/>
      <c r="G53" s="9"/>
      <c r="H53" s="9"/>
      <c r="I53" s="9"/>
      <c r="M53" s="158"/>
      <c r="N53" s="10"/>
      <c r="O53" s="10"/>
      <c r="P53" s="10"/>
      <c r="Q53" s="10"/>
    </row>
    <row r="54" spans="1:17" ht="15">
      <c r="A54" s="9" t="s">
        <v>160</v>
      </c>
      <c r="B54" s="38">
        <f>+B43/134000*100</f>
        <v>4.250746268656717</v>
      </c>
      <c r="C54" s="9"/>
      <c r="D54" s="38">
        <f>+D43/134000*100</f>
        <v>2.1380597014925375</v>
      </c>
      <c r="E54" s="9"/>
      <c r="F54" s="37">
        <f>F43/134000*100</f>
        <v>13.116417910447762</v>
      </c>
      <c r="G54" s="9"/>
      <c r="H54" s="37">
        <v>10.28</v>
      </c>
      <c r="I54" s="9"/>
      <c r="J54" s="38"/>
      <c r="M54" s="158"/>
      <c r="N54" s="10"/>
      <c r="O54" s="10"/>
      <c r="P54" s="10"/>
      <c r="Q54" s="10"/>
    </row>
    <row r="55" spans="1:17" ht="15">
      <c r="A55" s="160" t="s">
        <v>157</v>
      </c>
      <c r="B55" s="37"/>
      <c r="C55" s="9"/>
      <c r="D55" s="9"/>
      <c r="E55" s="9"/>
      <c r="F55" s="9"/>
      <c r="G55" s="9"/>
      <c r="H55" s="9"/>
      <c r="I55" s="9"/>
      <c r="M55" s="158"/>
      <c r="N55" s="10"/>
      <c r="O55" s="10"/>
      <c r="P55" s="10"/>
      <c r="Q55" s="10"/>
    </row>
    <row r="56" spans="1:17" ht="15">
      <c r="A56" s="9"/>
      <c r="B56" s="37"/>
      <c r="C56" s="9"/>
      <c r="D56" s="9"/>
      <c r="E56" s="9"/>
      <c r="F56" s="9"/>
      <c r="G56" s="9"/>
      <c r="H56" s="9"/>
      <c r="I56" s="9"/>
      <c r="M56" s="158"/>
      <c r="N56" s="10"/>
      <c r="O56" s="10"/>
      <c r="P56" s="10"/>
      <c r="Q56" s="10"/>
    </row>
    <row r="57" spans="1:17" ht="15">
      <c r="A57" s="9"/>
      <c r="B57" s="180"/>
      <c r="C57" s="181"/>
      <c r="D57" s="180"/>
      <c r="E57" s="180"/>
      <c r="F57" s="180"/>
      <c r="G57" s="180"/>
      <c r="H57" s="180"/>
      <c r="I57" s="180"/>
      <c r="J57" s="180"/>
      <c r="M57" s="158"/>
      <c r="N57" s="10"/>
      <c r="O57" s="10"/>
      <c r="P57" s="10"/>
      <c r="Q57" s="10"/>
    </row>
    <row r="58" spans="1:17" ht="15">
      <c r="A58" s="9"/>
      <c r="B58" s="38"/>
      <c r="C58" s="9"/>
      <c r="D58" s="39"/>
      <c r="E58" s="9"/>
      <c r="F58" s="37"/>
      <c r="G58" s="9"/>
      <c r="H58" s="39"/>
      <c r="I58" s="9"/>
      <c r="J58" s="38"/>
      <c r="M58" s="158"/>
      <c r="N58" s="10"/>
      <c r="O58" s="10"/>
      <c r="P58" s="10"/>
      <c r="Q58" s="10"/>
    </row>
    <row r="59" spans="1:17" ht="15">
      <c r="A59" s="9"/>
      <c r="B59" s="38"/>
      <c r="C59" s="9"/>
      <c r="D59" s="39"/>
      <c r="E59" s="9"/>
      <c r="F59" s="37"/>
      <c r="G59" s="9"/>
      <c r="H59" s="39"/>
      <c r="I59" s="9"/>
      <c r="M59" s="158"/>
      <c r="N59" s="10"/>
      <c r="O59" s="10"/>
      <c r="P59" s="10"/>
      <c r="Q59" s="10"/>
    </row>
    <row r="60" spans="1:17" ht="15">
      <c r="A60" s="9"/>
      <c r="B60" s="9"/>
      <c r="C60" s="9"/>
      <c r="D60" s="9"/>
      <c r="E60" s="9"/>
      <c r="F60" s="9"/>
      <c r="G60" s="9"/>
      <c r="H60" s="9"/>
      <c r="I60" s="9"/>
      <c r="N60" s="10"/>
      <c r="O60" s="10"/>
      <c r="P60" s="10"/>
      <c r="Q60" s="10"/>
    </row>
    <row r="61" spans="1:17" ht="15">
      <c r="A61" s="9"/>
      <c r="B61" s="9"/>
      <c r="C61" s="9"/>
      <c r="D61" s="9"/>
      <c r="E61" s="9"/>
      <c r="F61" s="9"/>
      <c r="G61" s="9"/>
      <c r="H61" s="9"/>
      <c r="I61" s="9"/>
      <c r="N61" s="10"/>
      <c r="O61" s="10"/>
      <c r="P61" s="10"/>
      <c r="Q61" s="10"/>
    </row>
    <row r="62" spans="1:17" ht="15">
      <c r="A62" s="9"/>
      <c r="B62" s="9"/>
      <c r="C62" s="9"/>
      <c r="D62" s="9"/>
      <c r="E62" s="9"/>
      <c r="F62" s="9"/>
      <c r="G62" s="9"/>
      <c r="H62" s="9"/>
      <c r="I62" s="9"/>
      <c r="N62" s="10"/>
      <c r="O62" s="10"/>
      <c r="P62" s="10"/>
      <c r="Q62" s="10"/>
    </row>
    <row r="63" spans="1:17" ht="15">
      <c r="A63" s="9"/>
      <c r="B63" s="9"/>
      <c r="C63" s="9"/>
      <c r="D63" s="9"/>
      <c r="E63" s="9"/>
      <c r="F63" s="9"/>
      <c r="G63" s="9"/>
      <c r="H63" s="9"/>
      <c r="I63" s="9"/>
      <c r="N63" s="10"/>
      <c r="O63" s="10"/>
      <c r="P63" s="10"/>
      <c r="Q63" s="10"/>
    </row>
    <row r="64" spans="1:17" ht="15">
      <c r="A64" s="9"/>
      <c r="B64" s="9"/>
      <c r="C64" s="9"/>
      <c r="D64" s="9"/>
      <c r="E64" s="9"/>
      <c r="F64" s="9"/>
      <c r="G64" s="9"/>
      <c r="H64" s="9"/>
      <c r="I64" s="9"/>
      <c r="N64" s="10"/>
      <c r="O64" s="10"/>
      <c r="P64" s="10"/>
      <c r="Q64" s="10"/>
    </row>
    <row r="65" spans="1:17" ht="15">
      <c r="A65" s="9"/>
      <c r="B65" s="9"/>
      <c r="C65" s="9"/>
      <c r="D65" s="9"/>
      <c r="E65" s="9"/>
      <c r="F65" s="9"/>
      <c r="G65" s="9"/>
      <c r="H65" s="9"/>
      <c r="I65" s="9"/>
      <c r="N65" s="10"/>
      <c r="O65" s="10"/>
      <c r="P65" s="10"/>
      <c r="Q65" s="10"/>
    </row>
    <row r="66" spans="1:17" ht="15">
      <c r="A66" s="9"/>
      <c r="B66" s="9"/>
      <c r="C66" s="9"/>
      <c r="D66" s="9"/>
      <c r="E66" s="9"/>
      <c r="F66" s="9"/>
      <c r="G66" s="9"/>
      <c r="H66" s="9"/>
      <c r="I66" s="9"/>
      <c r="N66" s="10"/>
      <c r="O66" s="10"/>
      <c r="P66" s="10"/>
      <c r="Q66" s="10"/>
    </row>
    <row r="67" spans="1:17" ht="15">
      <c r="A67" s="9"/>
      <c r="B67" s="9"/>
      <c r="C67" s="9"/>
      <c r="D67" s="9"/>
      <c r="E67" s="9"/>
      <c r="F67" s="9"/>
      <c r="G67" s="9"/>
      <c r="H67" s="9"/>
      <c r="I67" s="9"/>
      <c r="N67" s="10"/>
      <c r="O67" s="10"/>
      <c r="P67" s="10"/>
      <c r="Q67" s="10"/>
    </row>
    <row r="68" spans="1:17" ht="15">
      <c r="A68" s="9"/>
      <c r="B68" s="9"/>
      <c r="C68" s="9"/>
      <c r="D68" s="9"/>
      <c r="E68" s="9"/>
      <c r="F68" s="9"/>
      <c r="G68" s="9"/>
      <c r="H68" s="9"/>
      <c r="I68" s="9"/>
      <c r="N68" s="10"/>
      <c r="O68" s="10"/>
      <c r="P68" s="10"/>
      <c r="Q68" s="10"/>
    </row>
    <row r="69" spans="1:17" ht="15">
      <c r="A69" s="9"/>
      <c r="B69" s="9"/>
      <c r="C69" s="9"/>
      <c r="D69" s="9"/>
      <c r="E69" s="9"/>
      <c r="F69" s="9"/>
      <c r="G69" s="9"/>
      <c r="H69" s="9"/>
      <c r="I69" s="9"/>
      <c r="N69" s="10"/>
      <c r="O69" s="10"/>
      <c r="P69" s="10"/>
      <c r="Q69" s="10"/>
    </row>
    <row r="70" spans="1:17" ht="15">
      <c r="A70" s="9"/>
      <c r="B70" s="9"/>
      <c r="C70" s="9"/>
      <c r="D70" s="9"/>
      <c r="E70" s="9"/>
      <c r="F70" s="9"/>
      <c r="G70" s="9"/>
      <c r="H70" s="9"/>
      <c r="I70" s="9"/>
      <c r="N70" s="10"/>
      <c r="O70" s="10"/>
      <c r="P70" s="10"/>
      <c r="Q70" s="10"/>
    </row>
    <row r="71" spans="1:17" ht="15">
      <c r="A71" s="9"/>
      <c r="B71" s="9"/>
      <c r="C71" s="9"/>
      <c r="D71" s="9"/>
      <c r="E71" s="9"/>
      <c r="F71" s="9"/>
      <c r="G71" s="9"/>
      <c r="H71" s="9"/>
      <c r="I71" s="9"/>
      <c r="N71" s="10"/>
      <c r="O71" s="10"/>
      <c r="P71" s="10"/>
      <c r="Q71" s="10"/>
    </row>
    <row r="72" spans="1:17" ht="15">
      <c r="A72" s="9"/>
      <c r="B72" s="9"/>
      <c r="C72" s="9"/>
      <c r="D72" s="9"/>
      <c r="E72" s="9"/>
      <c r="F72" s="9"/>
      <c r="G72" s="9"/>
      <c r="H72" s="9"/>
      <c r="I72" s="9"/>
      <c r="N72" s="10"/>
      <c r="O72" s="10"/>
      <c r="P72" s="10"/>
      <c r="Q72" s="10"/>
    </row>
    <row r="73" spans="1:17" ht="15">
      <c r="A73" s="9"/>
      <c r="B73" s="9"/>
      <c r="C73" s="9"/>
      <c r="D73" s="9"/>
      <c r="E73" s="9"/>
      <c r="F73" s="9"/>
      <c r="G73" s="9"/>
      <c r="H73" s="9"/>
      <c r="I73" s="9"/>
      <c r="N73" s="10"/>
      <c r="O73" s="10"/>
      <c r="P73" s="10"/>
      <c r="Q73" s="10"/>
    </row>
    <row r="74" spans="1:17" ht="15">
      <c r="A74" s="9"/>
      <c r="B74" s="9"/>
      <c r="C74" s="9"/>
      <c r="D74" s="9"/>
      <c r="E74" s="9"/>
      <c r="F74" s="9"/>
      <c r="G74" s="9"/>
      <c r="H74" s="9"/>
      <c r="I74" s="9"/>
      <c r="N74" s="10"/>
      <c r="O74" s="10"/>
      <c r="P74" s="10"/>
      <c r="Q74" s="10"/>
    </row>
    <row r="75" spans="1:17" ht="15">
      <c r="A75" s="9"/>
      <c r="B75" s="9"/>
      <c r="C75" s="9"/>
      <c r="D75" s="9"/>
      <c r="E75" s="9"/>
      <c r="F75" s="9"/>
      <c r="G75" s="9"/>
      <c r="H75" s="9"/>
      <c r="I75" s="9"/>
      <c r="N75" s="10"/>
      <c r="O75" s="10"/>
      <c r="P75" s="10"/>
      <c r="Q75" s="10"/>
    </row>
    <row r="76" spans="1:17" ht="15">
      <c r="A76" s="9"/>
      <c r="B76" s="9"/>
      <c r="C76" s="9"/>
      <c r="D76" s="9"/>
      <c r="E76" s="9"/>
      <c r="F76" s="9"/>
      <c r="G76" s="9"/>
      <c r="H76" s="9"/>
      <c r="I76" s="9"/>
      <c r="N76" s="10"/>
      <c r="O76" s="10"/>
      <c r="P76" s="10"/>
      <c r="Q76" s="10"/>
    </row>
    <row r="77" spans="1:17" ht="15">
      <c r="A77" s="9"/>
      <c r="B77" s="9"/>
      <c r="C77" s="9"/>
      <c r="D77" s="9"/>
      <c r="E77" s="9"/>
      <c r="F77" s="9"/>
      <c r="G77" s="9"/>
      <c r="H77" s="9"/>
      <c r="I77" s="9"/>
      <c r="N77" s="10"/>
      <c r="O77" s="10"/>
      <c r="P77" s="10"/>
      <c r="Q77" s="10"/>
    </row>
    <row r="78" spans="1:17" ht="15">
      <c r="A78" s="9"/>
      <c r="B78" s="9"/>
      <c r="C78" s="9"/>
      <c r="D78" s="9"/>
      <c r="E78" s="9"/>
      <c r="F78" s="9"/>
      <c r="G78" s="9"/>
      <c r="H78" s="9"/>
      <c r="I78" s="9"/>
      <c r="N78" s="10"/>
      <c r="O78" s="10"/>
      <c r="P78" s="10"/>
      <c r="Q78" s="10"/>
    </row>
    <row r="79" spans="1:17" ht="15">
      <c r="A79" s="9"/>
      <c r="B79" s="9"/>
      <c r="C79" s="9"/>
      <c r="D79" s="9"/>
      <c r="E79" s="9"/>
      <c r="F79" s="9"/>
      <c r="G79" s="9"/>
      <c r="H79" s="9"/>
      <c r="I79" s="9"/>
      <c r="N79" s="10"/>
      <c r="O79" s="10"/>
      <c r="P79" s="10"/>
      <c r="Q79" s="10"/>
    </row>
    <row r="80" spans="1:17" ht="15">
      <c r="A80" s="9"/>
      <c r="B80" s="9"/>
      <c r="C80" s="9"/>
      <c r="D80" s="9"/>
      <c r="E80" s="9"/>
      <c r="F80" s="9"/>
      <c r="G80" s="9"/>
      <c r="H80" s="9"/>
      <c r="I80" s="9"/>
      <c r="N80" s="10"/>
      <c r="O80" s="10"/>
      <c r="P80" s="10"/>
      <c r="Q80" s="10"/>
    </row>
    <row r="81" spans="1:17" ht="15">
      <c r="A81" s="9"/>
      <c r="B81" s="9"/>
      <c r="C81" s="9"/>
      <c r="D81" s="9"/>
      <c r="E81" s="9"/>
      <c r="F81" s="9"/>
      <c r="G81" s="9"/>
      <c r="H81" s="9"/>
      <c r="I81" s="9"/>
      <c r="N81" s="10"/>
      <c r="O81" s="10"/>
      <c r="P81" s="10"/>
      <c r="Q81" s="10"/>
    </row>
    <row r="82" spans="1:17" ht="15">
      <c r="A82" s="9"/>
      <c r="B82" s="9"/>
      <c r="C82" s="9"/>
      <c r="D82" s="9"/>
      <c r="E82" s="9"/>
      <c r="F82" s="9"/>
      <c r="G82" s="9"/>
      <c r="H82" s="9"/>
      <c r="I82" s="9"/>
      <c r="N82" s="10"/>
      <c r="O82" s="10"/>
      <c r="P82" s="10"/>
      <c r="Q82" s="10"/>
    </row>
    <row r="83" spans="1:17" ht="15">
      <c r="A83" s="9"/>
      <c r="B83" s="9"/>
      <c r="C83" s="9"/>
      <c r="D83" s="9"/>
      <c r="E83" s="9"/>
      <c r="F83" s="9"/>
      <c r="G83" s="9"/>
      <c r="H83" s="9"/>
      <c r="I83" s="9"/>
      <c r="N83" s="10"/>
      <c r="O83" s="10"/>
      <c r="P83" s="10"/>
      <c r="Q83" s="10"/>
    </row>
    <row r="84" spans="1:17" ht="15">
      <c r="A84" s="9"/>
      <c r="B84" s="9"/>
      <c r="C84" s="9"/>
      <c r="D84" s="9"/>
      <c r="E84" s="9"/>
      <c r="F84" s="9"/>
      <c r="G84" s="9"/>
      <c r="H84" s="9"/>
      <c r="I84" s="9"/>
      <c r="N84" s="10"/>
      <c r="O84" s="10"/>
      <c r="P84" s="10"/>
      <c r="Q84" s="10"/>
    </row>
    <row r="85" spans="1:17" ht="15">
      <c r="A85" s="9"/>
      <c r="B85" s="9"/>
      <c r="C85" s="9"/>
      <c r="D85" s="9"/>
      <c r="E85" s="9"/>
      <c r="F85" s="9"/>
      <c r="G85" s="9"/>
      <c r="H85" s="9"/>
      <c r="I85" s="9"/>
      <c r="N85" s="10"/>
      <c r="O85" s="10"/>
      <c r="P85" s="10"/>
      <c r="Q85" s="10"/>
    </row>
    <row r="86" spans="1:17" ht="15">
      <c r="A86" s="9"/>
      <c r="B86" s="9"/>
      <c r="C86" s="9"/>
      <c r="D86" s="9"/>
      <c r="E86" s="9"/>
      <c r="F86" s="9"/>
      <c r="G86" s="9"/>
      <c r="H86" s="9"/>
      <c r="I86" s="9"/>
      <c r="N86" s="10"/>
      <c r="O86" s="10"/>
      <c r="P86" s="10"/>
      <c r="Q86" s="10"/>
    </row>
    <row r="87" spans="1:17" ht="15">
      <c r="A87" s="9"/>
      <c r="B87" s="9"/>
      <c r="C87" s="9"/>
      <c r="D87" s="9"/>
      <c r="E87" s="9"/>
      <c r="F87" s="9"/>
      <c r="G87" s="9"/>
      <c r="H87" s="9"/>
      <c r="I87" s="9"/>
      <c r="N87" s="10"/>
      <c r="O87" s="10"/>
      <c r="P87" s="10"/>
      <c r="Q87" s="10"/>
    </row>
    <row r="88" spans="1:17" ht="15">
      <c r="A88" s="9"/>
      <c r="B88" s="9"/>
      <c r="C88" s="9"/>
      <c r="D88" s="9"/>
      <c r="E88" s="9"/>
      <c r="F88" s="9"/>
      <c r="G88" s="9"/>
      <c r="H88" s="9"/>
      <c r="I88" s="9"/>
      <c r="N88" s="10"/>
      <c r="O88" s="10"/>
      <c r="P88" s="10"/>
      <c r="Q88" s="10"/>
    </row>
  </sheetData>
  <sheetProtection/>
  <mergeCells count="2">
    <mergeCell ref="F7:H7"/>
    <mergeCell ref="B7:D7"/>
  </mergeCells>
  <printOptions/>
  <pageMargins left="0.7" right="0.39" top="0.5" bottom="0.25" header="0.2" footer="0.2"/>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70"/>
  <sheetViews>
    <sheetView zoomScale="75" zoomScaleNormal="75" zoomScalePageLayoutView="0" workbookViewId="0" topLeftCell="A4">
      <selection activeCell="M15" sqref="M15"/>
    </sheetView>
  </sheetViews>
  <sheetFormatPr defaultColWidth="9.140625" defaultRowHeight="12.75"/>
  <cols>
    <col min="1" max="1" width="2.57421875" style="46" customWidth="1"/>
    <col min="2" max="2" width="50.8515625" style="41" customWidth="1"/>
    <col min="3" max="3" width="16.7109375" style="2" customWidth="1"/>
    <col min="4" max="4" width="7.00390625" style="50" customWidth="1"/>
    <col min="5" max="5" width="16.7109375" style="41" customWidth="1"/>
    <col min="6" max="6" width="1.7109375" style="41" customWidth="1"/>
    <col min="7" max="10" width="17.57421875" style="9" customWidth="1"/>
    <col min="11" max="16384" width="9.140625" style="45" customWidth="1"/>
  </cols>
  <sheetData>
    <row r="1" spans="1:10" s="83" customFormat="1" ht="18.75">
      <c r="A1" s="40" t="s">
        <v>14</v>
      </c>
      <c r="B1" s="41"/>
      <c r="C1" s="42"/>
      <c r="D1" s="43"/>
      <c r="E1" s="44"/>
      <c r="F1" s="41"/>
      <c r="G1" s="12"/>
      <c r="H1" s="12"/>
      <c r="I1" s="12"/>
      <c r="J1" s="12"/>
    </row>
    <row r="2" spans="1:10" s="83" customFormat="1" ht="15">
      <c r="A2" s="46"/>
      <c r="B2" s="41"/>
      <c r="C2" s="3"/>
      <c r="D2" s="47"/>
      <c r="E2" s="48"/>
      <c r="F2" s="41"/>
      <c r="G2" s="161"/>
      <c r="H2" s="161"/>
      <c r="I2" s="161"/>
      <c r="J2" s="161"/>
    </row>
    <row r="3" spans="1:10" s="83" customFormat="1" ht="15">
      <c r="A3" s="49" t="s">
        <v>143</v>
      </c>
      <c r="B3" s="41"/>
      <c r="C3" s="42"/>
      <c r="D3" s="43"/>
      <c r="E3" s="44"/>
      <c r="F3" s="41"/>
      <c r="G3" s="12"/>
      <c r="H3" s="12"/>
      <c r="I3" s="12"/>
      <c r="J3" s="12"/>
    </row>
    <row r="4" spans="1:10" s="83" customFormat="1" ht="15">
      <c r="A4" s="49" t="s">
        <v>215</v>
      </c>
      <c r="B4" s="41"/>
      <c r="C4" s="42"/>
      <c r="D4" s="43"/>
      <c r="E4" s="44"/>
      <c r="F4" s="41"/>
      <c r="G4" s="12"/>
      <c r="H4" s="12"/>
      <c r="I4" s="12"/>
      <c r="J4" s="12"/>
    </row>
    <row r="5" spans="1:10" s="83" customFormat="1" ht="15">
      <c r="A5" s="46"/>
      <c r="B5" s="52"/>
      <c r="C5" s="162" t="s">
        <v>125</v>
      </c>
      <c r="D5" s="53"/>
      <c r="E5" s="162" t="s">
        <v>125</v>
      </c>
      <c r="F5" s="41"/>
      <c r="G5" s="15"/>
      <c r="H5" s="15"/>
      <c r="I5" s="15"/>
      <c r="J5" s="15"/>
    </row>
    <row r="6" spans="1:10" s="83" customFormat="1" ht="15">
      <c r="A6" s="49"/>
      <c r="B6" s="54"/>
      <c r="C6" s="162" t="s">
        <v>216</v>
      </c>
      <c r="D6" s="55"/>
      <c r="E6" s="163" t="s">
        <v>192</v>
      </c>
      <c r="F6" s="54"/>
      <c r="G6" s="164"/>
      <c r="H6" s="164"/>
      <c r="I6" s="164"/>
      <c r="J6" s="164"/>
    </row>
    <row r="7" spans="1:10" s="83" customFormat="1" ht="14.25">
      <c r="A7" s="49"/>
      <c r="B7" s="54"/>
      <c r="C7" s="162" t="s">
        <v>8</v>
      </c>
      <c r="D7" s="57"/>
      <c r="E7" s="165" t="s">
        <v>8</v>
      </c>
      <c r="F7" s="54"/>
      <c r="G7" s="164"/>
      <c r="H7" s="164"/>
      <c r="I7" s="164"/>
      <c r="J7" s="164"/>
    </row>
    <row r="8" spans="1:10" s="83" customFormat="1" ht="15">
      <c r="A8" s="49"/>
      <c r="B8" s="54"/>
      <c r="C8" s="166" t="s">
        <v>218</v>
      </c>
      <c r="D8" s="167"/>
      <c r="E8" s="168" t="s">
        <v>16</v>
      </c>
      <c r="F8" s="54"/>
      <c r="G8" s="164"/>
      <c r="H8" s="164"/>
      <c r="I8" s="164"/>
      <c r="J8" s="164"/>
    </row>
    <row r="9" spans="1:10" s="83" customFormat="1" ht="14.25">
      <c r="A9" s="344" t="s">
        <v>144</v>
      </c>
      <c r="B9" s="344"/>
      <c r="C9" s="56"/>
      <c r="D9" s="57"/>
      <c r="E9" s="54"/>
      <c r="F9" s="54"/>
      <c r="G9" s="169"/>
      <c r="H9" s="169"/>
      <c r="I9" s="169"/>
      <c r="J9" s="169"/>
    </row>
    <row r="10" spans="1:10" s="83" customFormat="1" ht="15">
      <c r="A10" s="58" t="s">
        <v>145</v>
      </c>
      <c r="B10" s="41"/>
      <c r="C10" s="59"/>
      <c r="D10" s="53"/>
      <c r="E10" s="60"/>
      <c r="F10" s="41"/>
      <c r="G10" s="15"/>
      <c r="H10" s="15"/>
      <c r="I10" s="15"/>
      <c r="J10" s="15"/>
    </row>
    <row r="11" spans="1:10" s="83" customFormat="1" ht="15">
      <c r="A11" s="49"/>
      <c r="B11" s="41" t="s">
        <v>17</v>
      </c>
      <c r="C11" s="61">
        <v>21543</v>
      </c>
      <c r="D11" s="62"/>
      <c r="E11" s="63">
        <v>20938</v>
      </c>
      <c r="F11" s="41"/>
      <c r="G11" s="64"/>
      <c r="H11" s="64"/>
      <c r="I11" s="64"/>
      <c r="J11" s="64"/>
    </row>
    <row r="12" spans="1:10" s="83" customFormat="1" ht="15">
      <c r="A12" s="49"/>
      <c r="B12" s="46" t="s">
        <v>196</v>
      </c>
      <c r="C12" s="69">
        <v>2484</v>
      </c>
      <c r="D12" s="64"/>
      <c r="E12" s="20">
        <v>2523</v>
      </c>
      <c r="F12" s="41"/>
      <c r="G12" s="64"/>
      <c r="H12" s="64"/>
      <c r="I12" s="64"/>
      <c r="J12" s="64"/>
    </row>
    <row r="13" spans="1:10" s="83" customFormat="1" ht="15">
      <c r="A13" s="49"/>
      <c r="B13" s="41" t="s">
        <v>42</v>
      </c>
      <c r="C13" s="64">
        <v>7888</v>
      </c>
      <c r="D13" s="62"/>
      <c r="E13" s="70">
        <v>7888</v>
      </c>
      <c r="F13" s="41"/>
      <c r="G13" s="64"/>
      <c r="H13" s="64"/>
      <c r="I13" s="64"/>
      <c r="J13" s="64"/>
    </row>
    <row r="14" spans="1:10" s="83" customFormat="1" ht="15">
      <c r="A14" s="49"/>
      <c r="B14" s="41" t="s">
        <v>193</v>
      </c>
      <c r="C14" s="72">
        <v>1021</v>
      </c>
      <c r="D14" s="62"/>
      <c r="E14" s="73">
        <v>2772</v>
      </c>
      <c r="F14" s="41"/>
      <c r="G14" s="64"/>
      <c r="H14" s="64"/>
      <c r="I14" s="64"/>
      <c r="J14" s="64"/>
    </row>
    <row r="15" spans="1:10" s="83" customFormat="1" ht="15">
      <c r="A15" s="49"/>
      <c r="B15" s="58"/>
      <c r="C15" s="31">
        <f>SUM(C11:C14)</f>
        <v>32936</v>
      </c>
      <c r="D15" s="65"/>
      <c r="E15" s="73">
        <f>SUM(E11:E14)</f>
        <v>34121</v>
      </c>
      <c r="F15" s="58"/>
      <c r="G15" s="170"/>
      <c r="H15" s="170"/>
      <c r="I15" s="64"/>
      <c r="J15" s="64"/>
    </row>
    <row r="16" spans="1:10" s="83" customFormat="1" ht="15">
      <c r="A16" s="49"/>
      <c r="B16" s="58"/>
      <c r="C16" s="20"/>
      <c r="D16" s="65"/>
      <c r="E16" s="70"/>
      <c r="F16" s="58"/>
      <c r="G16" s="170"/>
      <c r="H16" s="170"/>
      <c r="I16" s="64"/>
      <c r="J16" s="64"/>
    </row>
    <row r="17" spans="1:10" s="83" customFormat="1" ht="15">
      <c r="A17" s="58" t="s">
        <v>146</v>
      </c>
      <c r="B17" s="41"/>
      <c r="C17" s="30"/>
      <c r="D17" s="67"/>
      <c r="E17" s="63"/>
      <c r="F17" s="41"/>
      <c r="G17" s="30"/>
      <c r="H17" s="30"/>
      <c r="I17" s="64"/>
      <c r="J17" s="64"/>
    </row>
    <row r="18" spans="1:10" s="83" customFormat="1" ht="15">
      <c r="A18" s="46"/>
      <c r="B18" s="41" t="s">
        <v>194</v>
      </c>
      <c r="C18" s="214">
        <v>0</v>
      </c>
      <c r="D18" s="50"/>
      <c r="E18" s="107">
        <v>825</v>
      </c>
      <c r="F18" s="41"/>
      <c r="G18" s="64"/>
      <c r="H18" s="64"/>
      <c r="I18" s="64"/>
      <c r="J18" s="64"/>
    </row>
    <row r="19" spans="1:10" s="83" customFormat="1" ht="15">
      <c r="A19" s="46"/>
      <c r="B19" s="46" t="s">
        <v>18</v>
      </c>
      <c r="C19" s="69">
        <v>137953</v>
      </c>
      <c r="D19" s="64"/>
      <c r="E19" s="20">
        <v>125025</v>
      </c>
      <c r="F19" s="41"/>
      <c r="G19" s="64"/>
      <c r="H19" s="64"/>
      <c r="I19" s="64"/>
      <c r="J19" s="64"/>
    </row>
    <row r="20" spans="1:14" s="83" customFormat="1" ht="15">
      <c r="A20" s="46"/>
      <c r="B20" s="46" t="s">
        <v>19</v>
      </c>
      <c r="C20" s="69">
        <v>4057</v>
      </c>
      <c r="D20" s="64"/>
      <c r="E20" s="20">
        <v>4149</v>
      </c>
      <c r="F20" s="41"/>
      <c r="G20" s="64"/>
      <c r="H20" s="64"/>
      <c r="I20" s="64"/>
      <c r="J20" s="64"/>
      <c r="M20" s="335"/>
      <c r="N20" s="339"/>
    </row>
    <row r="21" spans="1:10" s="83" customFormat="1" ht="15">
      <c r="A21" s="46"/>
      <c r="B21" s="46" t="s">
        <v>20</v>
      </c>
      <c r="C21" s="69">
        <v>5360</v>
      </c>
      <c r="D21" s="64"/>
      <c r="E21" s="20">
        <f>2522+10</f>
        <v>2532</v>
      </c>
      <c r="F21" s="41"/>
      <c r="G21" s="64"/>
      <c r="H21" s="64"/>
      <c r="I21" s="64"/>
      <c r="J21" s="64"/>
    </row>
    <row r="22" spans="1:10" s="83" customFormat="1" ht="15">
      <c r="A22" s="46"/>
      <c r="B22" s="46" t="s">
        <v>186</v>
      </c>
      <c r="C22" s="69">
        <v>955</v>
      </c>
      <c r="D22" s="64"/>
      <c r="E22" s="20">
        <v>623</v>
      </c>
      <c r="F22" s="41"/>
      <c r="G22" s="64"/>
      <c r="H22" s="64"/>
      <c r="I22" s="64"/>
      <c r="J22" s="64"/>
    </row>
    <row r="23" spans="1:10" s="83" customFormat="1" ht="15">
      <c r="A23" s="46"/>
      <c r="B23" s="46" t="s">
        <v>21</v>
      </c>
      <c r="C23" s="171">
        <v>13146</v>
      </c>
      <c r="D23" s="64"/>
      <c r="E23" s="31">
        <v>15207</v>
      </c>
      <c r="F23" s="41"/>
      <c r="G23" s="64"/>
      <c r="H23" s="64"/>
      <c r="I23" s="64"/>
      <c r="J23" s="64"/>
    </row>
    <row r="24" spans="1:10" s="83" customFormat="1" ht="15">
      <c r="A24" s="46"/>
      <c r="B24" s="46"/>
      <c r="C24" s="171">
        <f>SUM(C18:C23)</f>
        <v>161471</v>
      </c>
      <c r="D24" s="64"/>
      <c r="E24" s="171">
        <f>SUM(E18:E23)</f>
        <v>148361</v>
      </c>
      <c r="F24" s="41"/>
      <c r="G24" s="64"/>
      <c r="H24" s="64"/>
      <c r="I24" s="64"/>
      <c r="J24" s="64"/>
    </row>
    <row r="25" spans="1:10" s="83" customFormat="1" ht="15">
      <c r="A25" s="46"/>
      <c r="B25" s="46"/>
      <c r="C25" s="69"/>
      <c r="D25" s="64"/>
      <c r="E25" s="69"/>
      <c r="F25" s="41"/>
      <c r="G25" s="64"/>
      <c r="H25" s="64"/>
      <c r="I25" s="64"/>
      <c r="J25" s="64"/>
    </row>
    <row r="26" spans="1:10" s="83" customFormat="1" ht="15">
      <c r="A26" s="46"/>
      <c r="B26" s="68"/>
      <c r="C26" s="69"/>
      <c r="D26" s="62"/>
      <c r="E26" s="70"/>
      <c r="F26" s="41"/>
      <c r="G26" s="64"/>
      <c r="H26" s="64"/>
      <c r="I26" s="64"/>
      <c r="J26" s="64"/>
    </row>
    <row r="27" spans="1:10" s="83" customFormat="1" ht="15.75" thickBot="1">
      <c r="A27" s="344" t="s">
        <v>147</v>
      </c>
      <c r="B27" s="344"/>
      <c r="C27" s="215">
        <f>C15+C24</f>
        <v>194407</v>
      </c>
      <c r="D27" s="173"/>
      <c r="E27" s="215">
        <f>E15+E24</f>
        <v>182482</v>
      </c>
      <c r="F27" s="41"/>
      <c r="G27" s="30"/>
      <c r="H27" s="30"/>
      <c r="I27" s="64"/>
      <c r="J27" s="64"/>
    </row>
    <row r="28" spans="1:10" s="83" customFormat="1" ht="15">
      <c r="A28" s="49"/>
      <c r="B28" s="49"/>
      <c r="C28" s="30"/>
      <c r="D28" s="67"/>
      <c r="E28" s="30"/>
      <c r="F28" s="41"/>
      <c r="G28" s="30"/>
      <c r="H28" s="30"/>
      <c r="I28" s="64"/>
      <c r="J28" s="64"/>
    </row>
    <row r="29" spans="1:10" s="83" customFormat="1" ht="15">
      <c r="A29" s="49"/>
      <c r="B29" s="49"/>
      <c r="C29" s="30"/>
      <c r="D29" s="67"/>
      <c r="E29" s="30"/>
      <c r="F29" s="41"/>
      <c r="G29" s="30"/>
      <c r="H29" s="30"/>
      <c r="I29" s="64"/>
      <c r="J29" s="64"/>
    </row>
    <row r="30" spans="1:10" s="83" customFormat="1" ht="15">
      <c r="A30" s="344" t="s">
        <v>148</v>
      </c>
      <c r="B30" s="344"/>
      <c r="C30" s="30"/>
      <c r="D30" s="67"/>
      <c r="E30" s="30"/>
      <c r="F30" s="41"/>
      <c r="G30" s="30"/>
      <c r="H30" s="30"/>
      <c r="I30" s="64"/>
      <c r="J30" s="64"/>
    </row>
    <row r="31" spans="1:10" s="83" customFormat="1" ht="15">
      <c r="A31" s="49" t="s">
        <v>149</v>
      </c>
      <c r="B31" s="49"/>
      <c r="C31" s="30"/>
      <c r="D31" s="67"/>
      <c r="E31" s="30"/>
      <c r="F31" s="41"/>
      <c r="G31" s="30"/>
      <c r="H31" s="30"/>
      <c r="I31" s="64"/>
      <c r="J31" s="64"/>
    </row>
    <row r="32" spans="1:10" s="83" customFormat="1" ht="15">
      <c r="A32" s="49"/>
      <c r="B32" s="41" t="s">
        <v>27</v>
      </c>
      <c r="C32" s="61">
        <v>67000</v>
      </c>
      <c r="D32" s="67"/>
      <c r="E32" s="63">
        <v>67000</v>
      </c>
      <c r="F32" s="41"/>
      <c r="G32" s="30"/>
      <c r="H32" s="30"/>
      <c r="I32" s="64"/>
      <c r="J32" s="64"/>
    </row>
    <row r="33" spans="1:10" s="83" customFormat="1" ht="15">
      <c r="A33" s="49"/>
      <c r="B33" s="41" t="s">
        <v>28</v>
      </c>
      <c r="C33" s="63">
        <v>10436</v>
      </c>
      <c r="D33" s="67"/>
      <c r="E33" s="63">
        <v>10436</v>
      </c>
      <c r="F33" s="41"/>
      <c r="G33" s="30"/>
      <c r="H33" s="30"/>
      <c r="I33" s="64"/>
      <c r="J33" s="64"/>
    </row>
    <row r="34" spans="1:10" s="83" customFormat="1" ht="15">
      <c r="A34" s="49"/>
      <c r="B34" s="41" t="s">
        <v>195</v>
      </c>
      <c r="C34" s="63">
        <v>-391</v>
      </c>
      <c r="D34" s="67"/>
      <c r="E34" s="63">
        <v>45</v>
      </c>
      <c r="F34" s="41"/>
      <c r="G34" s="30"/>
      <c r="H34" s="30"/>
      <c r="I34" s="64"/>
      <c r="J34" s="64"/>
    </row>
    <row r="35" spans="1:10" s="83" customFormat="1" ht="15">
      <c r="A35" s="49"/>
      <c r="B35" s="41" t="s">
        <v>158</v>
      </c>
      <c r="C35" s="72">
        <v>42962</v>
      </c>
      <c r="D35" s="67"/>
      <c r="E35" s="73">
        <v>27831</v>
      </c>
      <c r="F35" s="41"/>
      <c r="G35" s="30"/>
      <c r="H35" s="30"/>
      <c r="I35" s="64"/>
      <c r="J35" s="64"/>
    </row>
    <row r="36" spans="1:10" s="83" customFormat="1" ht="15">
      <c r="A36" s="49"/>
      <c r="B36" s="49"/>
      <c r="C36" s="30">
        <f>SUM(C32:C35)</f>
        <v>120007</v>
      </c>
      <c r="D36" s="67"/>
      <c r="E36" s="30">
        <f>SUM(E32:E35)</f>
        <v>105312</v>
      </c>
      <c r="F36" s="41"/>
      <c r="G36" s="30"/>
      <c r="H36" s="30"/>
      <c r="I36" s="64"/>
      <c r="J36" s="64"/>
    </row>
    <row r="37" spans="1:10" s="83" customFormat="1" ht="15">
      <c r="A37" s="49"/>
      <c r="B37" s="49"/>
      <c r="C37" s="30"/>
      <c r="D37" s="67"/>
      <c r="E37" s="30"/>
      <c r="F37" s="41"/>
      <c r="G37" s="30"/>
      <c r="H37" s="30"/>
      <c r="I37" s="64"/>
      <c r="J37" s="64"/>
    </row>
    <row r="38" spans="1:10" s="83" customFormat="1" ht="15">
      <c r="A38" s="344" t="s">
        <v>150</v>
      </c>
      <c r="B38" s="344"/>
      <c r="C38" s="72">
        <v>1378</v>
      </c>
      <c r="D38" s="62"/>
      <c r="E38" s="73">
        <v>614</v>
      </c>
      <c r="F38" s="41"/>
      <c r="G38" s="30"/>
      <c r="H38" s="30"/>
      <c r="I38" s="64"/>
      <c r="J38" s="64"/>
    </row>
    <row r="39" spans="1:10" s="83" customFormat="1" ht="15">
      <c r="A39" s="49"/>
      <c r="B39" s="49"/>
      <c r="C39" s="30"/>
      <c r="D39" s="67"/>
      <c r="E39" s="30"/>
      <c r="F39" s="41"/>
      <c r="G39" s="30"/>
      <c r="H39" s="30"/>
      <c r="I39" s="64"/>
      <c r="J39" s="64"/>
    </row>
    <row r="40" spans="1:10" s="83" customFormat="1" ht="15">
      <c r="A40" s="344" t="s">
        <v>151</v>
      </c>
      <c r="B40" s="344"/>
      <c r="C40" s="172">
        <f>SUM(C36:C38)</f>
        <v>121385</v>
      </c>
      <c r="D40" s="173"/>
      <c r="E40" s="172">
        <f>SUM(E36:E38)</f>
        <v>105926</v>
      </c>
      <c r="F40" s="41"/>
      <c r="G40" s="30"/>
      <c r="H40" s="30"/>
      <c r="I40" s="64"/>
      <c r="J40" s="64"/>
    </row>
    <row r="41" spans="1:10" s="83" customFormat="1" ht="15">
      <c r="A41" s="49"/>
      <c r="B41" s="49"/>
      <c r="C41" s="30"/>
      <c r="D41" s="67"/>
      <c r="E41" s="30"/>
      <c r="F41" s="41"/>
      <c r="G41" s="30"/>
      <c r="H41" s="30"/>
      <c r="I41" s="64"/>
      <c r="J41" s="64"/>
    </row>
    <row r="42" spans="1:10" s="83" customFormat="1" ht="15">
      <c r="A42" s="49" t="s">
        <v>152</v>
      </c>
      <c r="B42" s="41"/>
      <c r="C42" s="30"/>
      <c r="D42" s="67"/>
      <c r="E42" s="30"/>
      <c r="F42" s="41"/>
      <c r="G42" s="30"/>
      <c r="H42" s="30"/>
      <c r="I42" s="64"/>
      <c r="J42" s="64"/>
    </row>
    <row r="43" spans="2:10" s="83" customFormat="1" ht="15">
      <c r="B43" s="46" t="s">
        <v>25</v>
      </c>
      <c r="C43" s="74">
        <v>0</v>
      </c>
      <c r="D43" s="67"/>
      <c r="E43" s="75">
        <v>251</v>
      </c>
      <c r="F43" s="41"/>
      <c r="G43" s="30"/>
      <c r="H43" s="30"/>
      <c r="I43" s="64"/>
      <c r="J43" s="64"/>
    </row>
    <row r="44" spans="2:10" s="83" customFormat="1" ht="15">
      <c r="B44" s="41" t="s">
        <v>29</v>
      </c>
      <c r="C44" s="74">
        <v>1953</v>
      </c>
      <c r="D44" s="67"/>
      <c r="E44" s="75">
        <v>1959</v>
      </c>
      <c r="F44" s="41"/>
      <c r="G44" s="30"/>
      <c r="H44" s="30"/>
      <c r="I44" s="64"/>
      <c r="J44" s="64"/>
    </row>
    <row r="45" spans="2:10" s="83" customFormat="1" ht="15">
      <c r="B45" s="41" t="s">
        <v>30</v>
      </c>
      <c r="C45" s="72">
        <v>104</v>
      </c>
      <c r="D45" s="67"/>
      <c r="E45" s="31">
        <v>366</v>
      </c>
      <c r="F45" s="41"/>
      <c r="G45" s="30"/>
      <c r="H45" s="30"/>
      <c r="I45" s="64"/>
      <c r="J45" s="64"/>
    </row>
    <row r="46" spans="1:10" s="83" customFormat="1" ht="15">
      <c r="A46" s="49"/>
      <c r="B46" s="49"/>
      <c r="C46" s="32">
        <f>SUM(C43:C45)</f>
        <v>2057</v>
      </c>
      <c r="D46" s="67"/>
      <c r="E46" s="32">
        <f>SUM(E43:E45)</f>
        <v>2576</v>
      </c>
      <c r="F46" s="41"/>
      <c r="G46" s="30"/>
      <c r="H46" s="30"/>
      <c r="I46" s="64"/>
      <c r="J46" s="64"/>
    </row>
    <row r="47" spans="1:10" s="83" customFormat="1" ht="15">
      <c r="A47" s="49"/>
      <c r="B47" s="49"/>
      <c r="C47" s="30"/>
      <c r="D47" s="67"/>
      <c r="E47" s="30"/>
      <c r="F47" s="41"/>
      <c r="G47" s="30"/>
      <c r="H47" s="30"/>
      <c r="I47" s="64"/>
      <c r="J47" s="64"/>
    </row>
    <row r="48" spans="1:10" s="83" customFormat="1" ht="15">
      <c r="A48" s="130" t="s">
        <v>153</v>
      </c>
      <c r="B48" s="41"/>
      <c r="C48" s="30"/>
      <c r="D48" s="67"/>
      <c r="E48" s="70"/>
      <c r="F48" s="41"/>
      <c r="G48" s="30"/>
      <c r="H48" s="30"/>
      <c r="I48" s="64"/>
      <c r="J48" s="64"/>
    </row>
    <row r="49" spans="1:10" s="83" customFormat="1" ht="15">
      <c r="A49" s="46"/>
      <c r="B49" s="46" t="s">
        <v>22</v>
      </c>
      <c r="C49" s="64">
        <v>23579</v>
      </c>
      <c r="D49" s="64"/>
      <c r="E49" s="20">
        <v>22652</v>
      </c>
      <c r="F49" s="41"/>
      <c r="G49" s="174"/>
      <c r="H49" s="64"/>
      <c r="I49" s="64"/>
      <c r="J49" s="64"/>
    </row>
    <row r="50" spans="1:10" s="83" customFormat="1" ht="15">
      <c r="A50" s="46"/>
      <c r="B50" s="46" t="s">
        <v>23</v>
      </c>
      <c r="C50" s="64">
        <v>11366</v>
      </c>
      <c r="D50" s="64"/>
      <c r="E50" s="20">
        <v>10502</v>
      </c>
      <c r="F50" s="41"/>
      <c r="G50" s="174"/>
      <c r="H50" s="64"/>
      <c r="I50" s="64"/>
      <c r="J50" s="64"/>
    </row>
    <row r="51" spans="1:10" s="83" customFormat="1" ht="15">
      <c r="A51" s="46"/>
      <c r="B51" s="46" t="s">
        <v>24</v>
      </c>
      <c r="C51" s="64">
        <v>34646</v>
      </c>
      <c r="D51" s="64"/>
      <c r="E51" s="20">
        <v>39618</v>
      </c>
      <c r="F51" s="41"/>
      <c r="G51" s="174"/>
      <c r="H51" s="64"/>
      <c r="I51" s="64"/>
      <c r="J51" s="64"/>
    </row>
    <row r="52" spans="1:10" s="83" customFormat="1" ht="15">
      <c r="A52" s="46"/>
      <c r="B52" s="46" t="s">
        <v>25</v>
      </c>
      <c r="C52" s="64">
        <v>572</v>
      </c>
      <c r="D52" s="64"/>
      <c r="E52" s="20">
        <v>277</v>
      </c>
      <c r="F52" s="41"/>
      <c r="G52" s="174"/>
      <c r="H52" s="64"/>
      <c r="I52" s="64"/>
      <c r="J52" s="64"/>
    </row>
    <row r="53" spans="1:10" s="83" customFormat="1" ht="15">
      <c r="A53" s="46"/>
      <c r="B53" s="41" t="s">
        <v>26</v>
      </c>
      <c r="C53" s="64">
        <v>144</v>
      </c>
      <c r="D53" s="64"/>
      <c r="E53" s="20">
        <v>757</v>
      </c>
      <c r="F53" s="41"/>
      <c r="G53" s="174"/>
      <c r="H53" s="64"/>
      <c r="I53" s="64"/>
      <c r="J53" s="64"/>
    </row>
    <row r="54" spans="1:10" s="83" customFormat="1" ht="15">
      <c r="A54" s="46"/>
      <c r="B54" s="46" t="s">
        <v>159</v>
      </c>
      <c r="C54" s="72">
        <v>658</v>
      </c>
      <c r="D54" s="64"/>
      <c r="E54" s="31">
        <v>174</v>
      </c>
      <c r="F54" s="41"/>
      <c r="G54" s="64"/>
      <c r="H54" s="64"/>
      <c r="I54" s="64"/>
      <c r="J54" s="64"/>
    </row>
    <row r="55" spans="1:10" s="83" customFormat="1" ht="15">
      <c r="A55" s="46"/>
      <c r="B55" s="71"/>
      <c r="C55" s="32">
        <f>SUM(C49:C54)</f>
        <v>70965</v>
      </c>
      <c r="D55" s="67"/>
      <c r="E55" s="32">
        <f>SUM(E49:E54)</f>
        <v>73980</v>
      </c>
      <c r="F55" s="41"/>
      <c r="G55" s="30"/>
      <c r="H55" s="30"/>
      <c r="I55" s="64"/>
      <c r="J55" s="64"/>
    </row>
    <row r="56" spans="1:10" s="83" customFormat="1" ht="15">
      <c r="A56" s="46"/>
      <c r="B56" s="41"/>
      <c r="C56" s="66"/>
      <c r="D56" s="67"/>
      <c r="E56" s="63"/>
      <c r="F56" s="41"/>
      <c r="G56" s="30"/>
      <c r="H56" s="30"/>
      <c r="I56" s="64"/>
      <c r="J56" s="64"/>
    </row>
    <row r="57" spans="1:10" s="83" customFormat="1" ht="15">
      <c r="A57" s="130" t="s">
        <v>154</v>
      </c>
      <c r="B57" s="41"/>
      <c r="C57" s="175">
        <f>C46+C55</f>
        <v>73022</v>
      </c>
      <c r="D57" s="173"/>
      <c r="E57" s="175">
        <f>E46+E55</f>
        <v>76556</v>
      </c>
      <c r="F57" s="41"/>
      <c r="G57" s="30"/>
      <c r="H57" s="30"/>
      <c r="I57" s="64"/>
      <c r="J57" s="64"/>
    </row>
    <row r="58" spans="1:10" s="83" customFormat="1" ht="15">
      <c r="A58" s="130"/>
      <c r="B58" s="41"/>
      <c r="C58" s="175"/>
      <c r="D58" s="173"/>
      <c r="E58" s="175"/>
      <c r="F58" s="41"/>
      <c r="G58" s="30"/>
      <c r="H58" s="30"/>
      <c r="I58" s="64"/>
      <c r="J58" s="64"/>
    </row>
    <row r="59" spans="1:10" s="83" customFormat="1" ht="15">
      <c r="A59" s="176"/>
      <c r="B59" s="50"/>
      <c r="C59" s="30"/>
      <c r="D59" s="67"/>
      <c r="E59" s="70"/>
      <c r="F59" s="41"/>
      <c r="G59" s="30"/>
      <c r="H59" s="30"/>
      <c r="I59" s="64"/>
      <c r="J59" s="64"/>
    </row>
    <row r="60" spans="1:10" s="83" customFormat="1" ht="15.75" thickBot="1">
      <c r="A60" s="130" t="s">
        <v>155</v>
      </c>
      <c r="B60" s="50"/>
      <c r="C60" s="215">
        <f>C40+C57</f>
        <v>194407</v>
      </c>
      <c r="D60" s="173"/>
      <c r="E60" s="215">
        <f>E40+E57</f>
        <v>182482</v>
      </c>
      <c r="F60" s="41"/>
      <c r="G60" s="30"/>
      <c r="H60" s="30"/>
      <c r="I60" s="64"/>
      <c r="J60" s="64"/>
    </row>
    <row r="61" spans="1:10" s="83" customFormat="1" ht="15">
      <c r="A61" s="176"/>
      <c r="B61" s="50"/>
      <c r="C61" s="30"/>
      <c r="D61" s="67"/>
      <c r="E61" s="70"/>
      <c r="F61" s="41"/>
      <c r="G61" s="30"/>
      <c r="H61" s="30"/>
      <c r="I61" s="64"/>
      <c r="J61" s="64"/>
    </row>
    <row r="62" spans="1:10" s="83" customFormat="1" ht="15">
      <c r="A62" s="46"/>
      <c r="B62" s="41"/>
      <c r="C62" s="66"/>
      <c r="D62" s="67"/>
      <c r="E62" s="63"/>
      <c r="F62" s="41"/>
      <c r="G62" s="30"/>
      <c r="H62" s="30"/>
      <c r="I62" s="64"/>
      <c r="J62" s="64"/>
    </row>
    <row r="63" spans="1:10" s="83" customFormat="1" ht="15">
      <c r="A63" s="71" t="s">
        <v>214</v>
      </c>
      <c r="B63" s="41"/>
      <c r="C63" s="331">
        <f>+C40/134000*100</f>
        <v>90.58582089552239</v>
      </c>
      <c r="D63" s="216"/>
      <c r="E63" s="331">
        <f>+E40/134000*100</f>
        <v>79.04925373134328</v>
      </c>
      <c r="F63" s="41"/>
      <c r="G63" s="9"/>
      <c r="H63" s="9"/>
      <c r="I63" s="64"/>
      <c r="J63" s="64"/>
    </row>
    <row r="64" spans="1:10" s="83" customFormat="1" ht="15">
      <c r="A64" s="46"/>
      <c r="B64" s="41"/>
      <c r="C64" s="2"/>
      <c r="D64" s="50"/>
      <c r="E64" s="41"/>
      <c r="F64" s="41"/>
      <c r="G64" s="9"/>
      <c r="H64" s="9"/>
      <c r="I64" s="64"/>
      <c r="J64" s="64"/>
    </row>
    <row r="65" spans="1:10" s="83" customFormat="1" ht="15">
      <c r="A65" s="33"/>
      <c r="B65" s="41"/>
      <c r="C65" s="2"/>
      <c r="D65" s="50"/>
      <c r="E65" s="41"/>
      <c r="F65" s="41"/>
      <c r="G65" s="9"/>
      <c r="H65" s="9"/>
      <c r="I65" s="64"/>
      <c r="J65" s="64"/>
    </row>
    <row r="66" spans="1:10" s="83" customFormat="1" ht="15">
      <c r="A66" s="46"/>
      <c r="B66" s="41"/>
      <c r="C66" s="2"/>
      <c r="D66" s="50"/>
      <c r="E66" s="41"/>
      <c r="F66" s="41"/>
      <c r="G66" s="9"/>
      <c r="H66" s="9"/>
      <c r="I66" s="64"/>
      <c r="J66" s="64"/>
    </row>
    <row r="67" spans="3:10" ht="15">
      <c r="C67" s="66"/>
      <c r="D67" s="67"/>
      <c r="E67" s="63"/>
      <c r="G67" s="30"/>
      <c r="H67" s="30"/>
      <c r="I67" s="64"/>
      <c r="J67" s="64"/>
    </row>
    <row r="68" spans="9:10" ht="15">
      <c r="I68" s="64"/>
      <c r="J68" s="64"/>
    </row>
    <row r="69" spans="9:10" ht="15">
      <c r="I69" s="64"/>
      <c r="J69" s="64"/>
    </row>
    <row r="70" spans="9:10" ht="15">
      <c r="I70" s="64"/>
      <c r="J70" s="64"/>
    </row>
  </sheetData>
  <sheetProtection/>
  <mergeCells count="5">
    <mergeCell ref="A9:B9"/>
    <mergeCell ref="A27:B27"/>
    <mergeCell ref="A38:B38"/>
    <mergeCell ref="A40:B40"/>
    <mergeCell ref="A30:B30"/>
  </mergeCells>
  <printOptions/>
  <pageMargins left="0.7" right="0.5" top="0.5" bottom="0.2" header="0.2" footer="0.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52"/>
  <sheetViews>
    <sheetView tabSelected="1" zoomScalePageLayoutView="0" workbookViewId="0" topLeftCell="A2">
      <pane xSplit="2" ySplit="10" topLeftCell="C12" activePane="bottomRight" state="frozen"/>
      <selection pane="topLeft" activeCell="M15" sqref="M15"/>
      <selection pane="topRight" activeCell="M15" sqref="M15"/>
      <selection pane="bottomLeft" activeCell="M15" sqref="M15"/>
      <selection pane="bottomRight" activeCell="Q22" sqref="Q22"/>
    </sheetView>
  </sheetViews>
  <sheetFormatPr defaultColWidth="9.140625" defaultRowHeight="12.75"/>
  <cols>
    <col min="1" max="1" width="1.57421875" style="125" customWidth="1"/>
    <col min="2" max="2" width="41.421875" style="108" customWidth="1"/>
    <col min="3" max="3" width="10.7109375" style="111" customWidth="1"/>
    <col min="4" max="4" width="2.140625" style="111" customWidth="1"/>
    <col min="5" max="5" width="10.00390625" style="111" customWidth="1"/>
    <col min="6" max="6" width="2.140625" style="111" customWidth="1"/>
    <col min="7" max="7" width="9.00390625" style="111" bestFit="1" customWidth="1"/>
    <col min="8" max="8" width="2.140625" style="111" customWidth="1"/>
    <col min="9" max="9" width="13.28125" style="111" bestFit="1" customWidth="1"/>
    <col min="10" max="10" width="2.140625" style="111" customWidth="1"/>
    <col min="11" max="11" width="9.8515625" style="111" bestFit="1" customWidth="1"/>
    <col min="12" max="12" width="2.140625" style="237" customWidth="1"/>
    <col min="13" max="13" width="9.7109375" style="125" bestFit="1" customWidth="1"/>
    <col min="14" max="14" width="2.140625" style="125" customWidth="1"/>
    <col min="15" max="15" width="9.8515625" style="125" bestFit="1" customWidth="1"/>
    <col min="16" max="16384" width="9.140625" style="125" customWidth="1"/>
  </cols>
  <sheetData>
    <row r="1" spans="2:21" s="83" customFormat="1" ht="20.25">
      <c r="B1" s="40" t="s">
        <v>14</v>
      </c>
      <c r="C1" s="76"/>
      <c r="D1" s="77"/>
      <c r="E1" s="78"/>
      <c r="F1" s="78"/>
      <c r="G1" s="78"/>
      <c r="H1" s="78"/>
      <c r="I1" s="77"/>
      <c r="J1" s="77"/>
      <c r="K1" s="79"/>
      <c r="L1" s="77"/>
      <c r="M1" s="48"/>
      <c r="N1" s="41"/>
      <c r="O1" s="41"/>
      <c r="P1" s="80"/>
      <c r="Q1" s="81"/>
      <c r="R1" s="81"/>
      <c r="S1" s="81"/>
      <c r="T1" s="81"/>
      <c r="U1" s="81"/>
    </row>
    <row r="2" spans="2:21" s="83" customFormat="1" ht="20.25">
      <c r="B2" s="40" t="s">
        <v>14</v>
      </c>
      <c r="C2" s="76"/>
      <c r="D2" s="77"/>
      <c r="E2" s="78"/>
      <c r="F2" s="78"/>
      <c r="G2" s="78"/>
      <c r="H2" s="78"/>
      <c r="I2" s="2"/>
      <c r="J2" s="77"/>
      <c r="K2" s="79"/>
      <c r="L2" s="77"/>
      <c r="M2" s="48"/>
      <c r="N2" s="41"/>
      <c r="O2" s="41"/>
      <c r="P2" s="80"/>
      <c r="Q2" s="81"/>
      <c r="R2" s="81"/>
      <c r="S2" s="81"/>
      <c r="T2" s="81"/>
      <c r="U2" s="81"/>
    </row>
    <row r="3" spans="2:21" s="83" customFormat="1" ht="20.25">
      <c r="B3" s="40"/>
      <c r="C3" s="76"/>
      <c r="D3" s="77"/>
      <c r="E3" s="78"/>
      <c r="F3" s="78"/>
      <c r="G3" s="78"/>
      <c r="H3" s="78"/>
      <c r="I3" s="2"/>
      <c r="J3" s="77"/>
      <c r="K3" s="79"/>
      <c r="L3" s="77"/>
      <c r="M3" s="48"/>
      <c r="N3" s="41"/>
      <c r="O3" s="41"/>
      <c r="P3" s="80"/>
      <c r="Q3" s="81"/>
      <c r="R3" s="81"/>
      <c r="S3" s="81"/>
      <c r="T3" s="81"/>
      <c r="U3" s="81"/>
    </row>
    <row r="4" spans="2:16" s="83" customFormat="1" ht="15">
      <c r="B4" s="86" t="s">
        <v>31</v>
      </c>
      <c r="C4" s="87"/>
      <c r="D4" s="78"/>
      <c r="E4" s="78"/>
      <c r="F4" s="78"/>
      <c r="G4" s="78"/>
      <c r="H4" s="78"/>
      <c r="I4" s="78"/>
      <c r="J4" s="78"/>
      <c r="K4" s="84"/>
      <c r="L4" s="78"/>
      <c r="M4" s="41"/>
      <c r="N4" s="41"/>
      <c r="O4" s="41"/>
      <c r="P4" s="82"/>
    </row>
    <row r="5" spans="2:16" s="83" customFormat="1" ht="15">
      <c r="B5" s="88" t="s">
        <v>215</v>
      </c>
      <c r="C5" s="85"/>
      <c r="D5" s="78"/>
      <c r="E5" s="78"/>
      <c r="F5" s="78"/>
      <c r="G5" s="78"/>
      <c r="H5" s="78"/>
      <c r="I5" s="78"/>
      <c r="J5" s="78"/>
      <c r="K5" s="84"/>
      <c r="L5" s="78"/>
      <c r="M5" s="41"/>
      <c r="N5" s="41"/>
      <c r="O5" s="41"/>
      <c r="P5" s="82"/>
    </row>
    <row r="6" spans="2:16" s="83" customFormat="1" ht="15">
      <c r="B6" s="88"/>
      <c r="C6" s="85"/>
      <c r="D6" s="78"/>
      <c r="E6" s="78"/>
      <c r="F6" s="78"/>
      <c r="G6" s="78"/>
      <c r="H6" s="78"/>
      <c r="I6" s="78"/>
      <c r="J6" s="78"/>
      <c r="K6" s="84"/>
      <c r="L6" s="78"/>
      <c r="M6" s="41"/>
      <c r="N6" s="41"/>
      <c r="O6" s="41"/>
      <c r="P6" s="82"/>
    </row>
    <row r="7" spans="2:16" s="83" customFormat="1" ht="15">
      <c r="B7" s="89"/>
      <c r="C7" s="85"/>
      <c r="D7" s="78"/>
      <c r="E7" s="78"/>
      <c r="F7" s="78"/>
      <c r="G7" s="78"/>
      <c r="H7" s="78"/>
      <c r="I7" s="78"/>
      <c r="J7" s="78"/>
      <c r="K7" s="84"/>
      <c r="L7" s="78"/>
      <c r="M7" s="2"/>
      <c r="N7" s="41"/>
      <c r="O7" s="41"/>
      <c r="P7" s="82"/>
    </row>
    <row r="8" spans="2:11" s="217" customFormat="1" ht="14.25">
      <c r="B8" s="90"/>
      <c r="D8" s="91"/>
      <c r="F8" s="91"/>
      <c r="G8" s="91"/>
      <c r="H8" s="91"/>
      <c r="I8" s="147" t="s">
        <v>128</v>
      </c>
      <c r="J8" s="91"/>
      <c r="K8" s="91"/>
    </row>
    <row r="9" spans="2:13" s="217" customFormat="1" ht="15">
      <c r="B9" s="92"/>
      <c r="C9" s="91" t="s">
        <v>32</v>
      </c>
      <c r="D9" s="91"/>
      <c r="E9" s="91" t="s">
        <v>32</v>
      </c>
      <c r="F9" s="91"/>
      <c r="G9" s="91" t="s">
        <v>129</v>
      </c>
      <c r="H9" s="91"/>
      <c r="I9" s="91" t="s">
        <v>33</v>
      </c>
      <c r="J9" s="91"/>
      <c r="M9" s="91" t="s">
        <v>130</v>
      </c>
    </row>
    <row r="10" spans="2:15" s="217" customFormat="1" ht="15">
      <c r="B10" s="92"/>
      <c r="C10" s="91" t="s">
        <v>34</v>
      </c>
      <c r="D10" s="91"/>
      <c r="E10" s="91" t="s">
        <v>35</v>
      </c>
      <c r="F10" s="91"/>
      <c r="G10" s="91" t="s">
        <v>36</v>
      </c>
      <c r="H10" s="91"/>
      <c r="I10" s="91" t="s">
        <v>131</v>
      </c>
      <c r="J10" s="91"/>
      <c r="K10" s="91" t="s">
        <v>37</v>
      </c>
      <c r="M10" s="91" t="s">
        <v>132</v>
      </c>
      <c r="O10" s="91" t="s">
        <v>37</v>
      </c>
    </row>
    <row r="11" spans="2:15" s="217" customFormat="1" ht="15">
      <c r="B11" s="92"/>
      <c r="C11" s="91" t="s">
        <v>8</v>
      </c>
      <c r="D11" s="91"/>
      <c r="E11" s="91" t="s">
        <v>8</v>
      </c>
      <c r="F11" s="91"/>
      <c r="G11" s="91" t="s">
        <v>8</v>
      </c>
      <c r="H11" s="91"/>
      <c r="I11" s="91" t="s">
        <v>8</v>
      </c>
      <c r="J11" s="91"/>
      <c r="K11" s="91" t="s">
        <v>8</v>
      </c>
      <c r="M11" s="91" t="s">
        <v>8</v>
      </c>
      <c r="O11" s="91" t="s">
        <v>8</v>
      </c>
    </row>
    <row r="12" spans="2:12" ht="12.75" customHeight="1">
      <c r="B12" s="93"/>
      <c r="C12" s="94"/>
      <c r="D12" s="95"/>
      <c r="E12" s="94"/>
      <c r="F12" s="91"/>
      <c r="G12" s="91"/>
      <c r="H12" s="91"/>
      <c r="I12" s="94"/>
      <c r="J12" s="91"/>
      <c r="K12" s="94"/>
      <c r="L12" s="125"/>
    </row>
    <row r="13" spans="2:15" ht="12.75" customHeight="1">
      <c r="B13" s="112" t="s">
        <v>123</v>
      </c>
      <c r="C13" s="96">
        <v>67000</v>
      </c>
      <c r="D13" s="96"/>
      <c r="E13" s="98">
        <v>10436</v>
      </c>
      <c r="F13" s="96"/>
      <c r="G13" s="218">
        <v>0</v>
      </c>
      <c r="H13" s="96"/>
      <c r="I13" s="98">
        <v>32394</v>
      </c>
      <c r="J13" s="96"/>
      <c r="K13" s="98">
        <f>+SUM(C13:I13)</f>
        <v>109830</v>
      </c>
      <c r="L13" s="219"/>
      <c r="M13" s="220">
        <v>513</v>
      </c>
      <c r="N13" s="220"/>
      <c r="O13" s="220">
        <f>SUM(K13+M13)</f>
        <v>110343</v>
      </c>
    </row>
    <row r="14" spans="2:15" ht="12.75" customHeight="1">
      <c r="B14" s="112"/>
      <c r="C14" s="96"/>
      <c r="D14" s="96"/>
      <c r="E14" s="98"/>
      <c r="F14" s="96"/>
      <c r="G14" s="218"/>
      <c r="H14" s="96"/>
      <c r="I14" s="98"/>
      <c r="J14" s="96"/>
      <c r="K14" s="101"/>
      <c r="L14" s="219"/>
      <c r="M14" s="220"/>
      <c r="N14" s="220"/>
      <c r="O14" s="220"/>
    </row>
    <row r="15" spans="2:15" ht="12.75" customHeight="1">
      <c r="B15" s="104" t="s">
        <v>199</v>
      </c>
      <c r="C15" s="212">
        <v>0</v>
      </c>
      <c r="D15" s="182"/>
      <c r="E15" s="212">
        <v>0</v>
      </c>
      <c r="F15" s="182"/>
      <c r="G15" s="101">
        <v>45</v>
      </c>
      <c r="H15" s="96"/>
      <c r="I15" s="101">
        <v>0</v>
      </c>
      <c r="J15" s="96"/>
      <c r="K15" s="101">
        <f>+SUM(C15:I15)</f>
        <v>45</v>
      </c>
      <c r="L15" s="219"/>
      <c r="M15" s="148">
        <v>0</v>
      </c>
      <c r="N15" s="220"/>
      <c r="O15" s="148">
        <f>SUM(K15+M15)</f>
        <v>45</v>
      </c>
    </row>
    <row r="16" spans="2:15" ht="12.75" customHeight="1">
      <c r="B16" s="93" t="s">
        <v>207</v>
      </c>
      <c r="C16" s="212">
        <v>0</v>
      </c>
      <c r="D16" s="182"/>
      <c r="E16" s="212">
        <v>0</v>
      </c>
      <c r="F16" s="182"/>
      <c r="G16" s="101">
        <v>0</v>
      </c>
      <c r="H16" s="96"/>
      <c r="I16" s="101">
        <v>0</v>
      </c>
      <c r="J16" s="96"/>
      <c r="K16" s="101">
        <f>+SUM(C16:I16)</f>
        <v>0</v>
      </c>
      <c r="L16" s="219"/>
      <c r="M16" s="148">
        <v>197</v>
      </c>
      <c r="N16" s="220"/>
      <c r="O16" s="148">
        <f>SUM(K16+M16)</f>
        <v>197</v>
      </c>
    </row>
    <row r="17" spans="2:15" ht="12.75" customHeight="1">
      <c r="B17" s="93" t="s">
        <v>197</v>
      </c>
      <c r="C17" s="212">
        <v>0</v>
      </c>
      <c r="D17" s="182"/>
      <c r="E17" s="212">
        <v>0</v>
      </c>
      <c r="F17" s="182"/>
      <c r="G17" s="101">
        <v>0</v>
      </c>
      <c r="H17" s="101"/>
      <c r="I17" s="128">
        <v>13768</v>
      </c>
      <c r="J17" s="101"/>
      <c r="K17" s="101">
        <f>+SUM(C17:I17)</f>
        <v>13768</v>
      </c>
      <c r="L17" s="101"/>
      <c r="M17" s="128">
        <v>4</v>
      </c>
      <c r="N17" s="101"/>
      <c r="O17" s="148">
        <f>SUM(K17+M17)</f>
        <v>13772</v>
      </c>
    </row>
    <row r="18" spans="2:15" ht="12.75" customHeight="1">
      <c r="B18" s="93" t="s">
        <v>38</v>
      </c>
      <c r="C18" s="212">
        <v>0</v>
      </c>
      <c r="D18" s="182"/>
      <c r="E18" s="212">
        <v>0</v>
      </c>
      <c r="F18" s="182"/>
      <c r="G18" s="101">
        <v>0</v>
      </c>
      <c r="H18" s="101"/>
      <c r="I18" s="128">
        <v>-18331</v>
      </c>
      <c r="J18" s="101"/>
      <c r="K18" s="101">
        <f>+SUM(C18:I18)</f>
        <v>-18331</v>
      </c>
      <c r="L18" s="101"/>
      <c r="M18" s="101">
        <v>-100</v>
      </c>
      <c r="N18" s="101"/>
      <c r="O18" s="148">
        <f>SUM(K18+M18)</f>
        <v>-18431</v>
      </c>
    </row>
    <row r="19" spans="3:15" ht="12.75" customHeight="1">
      <c r="C19" s="213"/>
      <c r="D19" s="213"/>
      <c r="E19" s="213"/>
      <c r="F19" s="213"/>
      <c r="G19" s="213"/>
      <c r="H19" s="213"/>
      <c r="I19" s="213"/>
      <c r="J19" s="213"/>
      <c r="K19" s="213"/>
      <c r="L19" s="221"/>
      <c r="M19" s="222"/>
      <c r="N19" s="222"/>
      <c r="O19" s="222"/>
    </row>
    <row r="20" spans="2:15" ht="12.75" customHeight="1">
      <c r="B20" s="93"/>
      <c r="C20" s="99"/>
      <c r="D20" s="100"/>
      <c r="E20" s="99"/>
      <c r="F20" s="100"/>
      <c r="G20" s="100"/>
      <c r="H20" s="100"/>
      <c r="I20" s="101"/>
      <c r="J20" s="100"/>
      <c r="K20" s="97"/>
      <c r="L20" s="125"/>
      <c r="M20" s="151"/>
      <c r="N20" s="151"/>
      <c r="O20" s="148"/>
    </row>
    <row r="21" spans="2:17" ht="12.75" customHeight="1">
      <c r="B21" s="112" t="s">
        <v>221</v>
      </c>
      <c r="C21" s="223">
        <f>SUM(C13:C19)</f>
        <v>67000</v>
      </c>
      <c r="D21" s="224"/>
      <c r="E21" s="223">
        <f>SUM(E13:E19)</f>
        <v>10436</v>
      </c>
      <c r="F21" s="224"/>
      <c r="G21" s="223">
        <f>SUM(G13:G17)</f>
        <v>45</v>
      </c>
      <c r="H21" s="224"/>
      <c r="I21" s="225">
        <f>SUM(I13:I19)</f>
        <v>27831</v>
      </c>
      <c r="J21" s="225"/>
      <c r="K21" s="225">
        <f>SUM(K13:K19)</f>
        <v>105312</v>
      </c>
      <c r="L21" s="225"/>
      <c r="M21" s="225">
        <f>SUM(M13:M18)</f>
        <v>614</v>
      </c>
      <c r="N21" s="225"/>
      <c r="O21" s="225">
        <f>SUM(O13:O19)</f>
        <v>105926</v>
      </c>
      <c r="P21" s="226"/>
      <c r="Q21" s="226"/>
    </row>
    <row r="22" spans="2:17" ht="12.75" customHeight="1">
      <c r="B22" s="93"/>
      <c r="C22" s="183"/>
      <c r="D22" s="182"/>
      <c r="E22" s="183"/>
      <c r="F22" s="182"/>
      <c r="G22" s="184"/>
      <c r="H22" s="184"/>
      <c r="I22" s="184"/>
      <c r="J22" s="184"/>
      <c r="K22" s="184"/>
      <c r="L22" s="227"/>
      <c r="M22" s="183"/>
      <c r="N22" s="105"/>
      <c r="O22" s="183"/>
      <c r="P22" s="226"/>
      <c r="Q22" s="226"/>
    </row>
    <row r="23" spans="2:17" ht="12.75" customHeight="1">
      <c r="B23" s="93"/>
      <c r="C23" s="183"/>
      <c r="D23" s="182"/>
      <c r="E23" s="183"/>
      <c r="F23" s="182"/>
      <c r="G23" s="184"/>
      <c r="H23" s="184"/>
      <c r="I23" s="184"/>
      <c r="J23" s="184"/>
      <c r="K23" s="184"/>
      <c r="L23" s="227"/>
      <c r="M23" s="183"/>
      <c r="N23" s="105"/>
      <c r="O23" s="183"/>
      <c r="P23" s="226"/>
      <c r="Q23" s="226"/>
    </row>
    <row r="24" spans="2:15" ht="12.75" customHeight="1">
      <c r="B24" s="102"/>
      <c r="C24" s="212"/>
      <c r="D24" s="182"/>
      <c r="E24" s="212"/>
      <c r="F24" s="182"/>
      <c r="G24" s="182"/>
      <c r="H24" s="182"/>
      <c r="I24" s="103"/>
      <c r="J24" s="182"/>
      <c r="K24" s="129"/>
      <c r="L24" s="226"/>
      <c r="M24" s="151"/>
      <c r="N24" s="151"/>
      <c r="O24" s="151"/>
    </row>
    <row r="25" spans="2:15" s="126" customFormat="1" ht="12.75" customHeight="1">
      <c r="B25" s="112" t="s">
        <v>198</v>
      </c>
      <c r="C25" s="228">
        <f>C21</f>
        <v>67000</v>
      </c>
      <c r="D25" s="228"/>
      <c r="E25" s="228">
        <f>E21</f>
        <v>10436</v>
      </c>
      <c r="F25" s="228"/>
      <c r="G25" s="228">
        <v>45</v>
      </c>
      <c r="H25" s="228"/>
      <c r="I25" s="228">
        <v>27831</v>
      </c>
      <c r="J25" s="228"/>
      <c r="K25" s="228">
        <f>SUM(C25:I25)</f>
        <v>105312</v>
      </c>
      <c r="L25" s="228"/>
      <c r="M25" s="228">
        <v>614</v>
      </c>
      <c r="N25" s="228"/>
      <c r="O25" s="228">
        <f>+K25+M25</f>
        <v>105926</v>
      </c>
    </row>
    <row r="26" spans="2:15" s="126" customFormat="1" ht="12.75" customHeight="1">
      <c r="B26" s="93"/>
      <c r="C26" s="107"/>
      <c r="D26" s="107"/>
      <c r="E26" s="107"/>
      <c r="F26" s="107"/>
      <c r="G26" s="107"/>
      <c r="H26" s="107"/>
      <c r="I26" s="107"/>
      <c r="J26" s="107"/>
      <c r="K26" s="107"/>
      <c r="L26" s="125"/>
      <c r="M26" s="148"/>
      <c r="N26" s="148"/>
      <c r="O26" s="148"/>
    </row>
    <row r="27" spans="2:15" ht="15">
      <c r="B27" s="104" t="s">
        <v>199</v>
      </c>
      <c r="C27" s="109">
        <v>0</v>
      </c>
      <c r="D27" s="109"/>
      <c r="E27" s="109">
        <v>0</v>
      </c>
      <c r="F27" s="109"/>
      <c r="G27" s="109">
        <v>-436</v>
      </c>
      <c r="H27" s="109"/>
      <c r="I27" s="109">
        <v>0</v>
      </c>
      <c r="J27" s="109"/>
      <c r="K27" s="107">
        <f>SUM(C27:I27)</f>
        <v>-436</v>
      </c>
      <c r="L27" s="125"/>
      <c r="M27" s="109">
        <v>-40</v>
      </c>
      <c r="N27" s="148"/>
      <c r="O27" s="148">
        <f>K27+M27</f>
        <v>-476</v>
      </c>
    </row>
    <row r="28" spans="2:15" ht="15">
      <c r="B28" s="93" t="s">
        <v>39</v>
      </c>
      <c r="C28" s="109">
        <v>0</v>
      </c>
      <c r="D28" s="109"/>
      <c r="E28" s="109">
        <v>0</v>
      </c>
      <c r="F28" s="109"/>
      <c r="G28" s="109">
        <v>0</v>
      </c>
      <c r="H28" s="109"/>
      <c r="I28" s="109">
        <v>17576</v>
      </c>
      <c r="J28" s="109"/>
      <c r="K28" s="109">
        <f>SUM(C28:I28)</f>
        <v>17576</v>
      </c>
      <c r="L28" s="229"/>
      <c r="M28" s="151">
        <v>289</v>
      </c>
      <c r="N28" s="151"/>
      <c r="O28" s="148">
        <f>K28+M28</f>
        <v>17865</v>
      </c>
    </row>
    <row r="29" spans="2:15" ht="15">
      <c r="B29" s="93" t="s">
        <v>38</v>
      </c>
      <c r="C29" s="109">
        <v>0</v>
      </c>
      <c r="D29" s="109"/>
      <c r="E29" s="109">
        <v>0</v>
      </c>
      <c r="F29" s="109"/>
      <c r="G29" s="109">
        <v>0</v>
      </c>
      <c r="H29" s="109"/>
      <c r="I29" s="109">
        <v>-2445</v>
      </c>
      <c r="J29" s="109"/>
      <c r="K29" s="109">
        <v>-2445</v>
      </c>
      <c r="L29" s="229"/>
      <c r="M29" s="109">
        <v>0</v>
      </c>
      <c r="N29" s="151"/>
      <c r="O29" s="148">
        <f>K29+M29</f>
        <v>-2445</v>
      </c>
    </row>
    <row r="30" spans="2:15" ht="15">
      <c r="B30" s="93" t="s">
        <v>237</v>
      </c>
      <c r="C30" s="109">
        <v>0</v>
      </c>
      <c r="D30" s="109"/>
      <c r="E30" s="109">
        <v>0</v>
      </c>
      <c r="F30" s="109"/>
      <c r="G30" s="109">
        <v>0</v>
      </c>
      <c r="H30" s="109"/>
      <c r="I30" s="109">
        <v>0</v>
      </c>
      <c r="J30" s="109"/>
      <c r="K30" s="109">
        <v>0</v>
      </c>
      <c r="L30" s="229"/>
      <c r="M30" s="109">
        <f>255+90</f>
        <v>345</v>
      </c>
      <c r="N30" s="151"/>
      <c r="O30" s="148">
        <f>K30+M30</f>
        <v>345</v>
      </c>
    </row>
    <row r="31" spans="2:15" ht="15">
      <c r="B31" s="93" t="s">
        <v>236</v>
      </c>
      <c r="C31" s="109">
        <v>0</v>
      </c>
      <c r="D31" s="109"/>
      <c r="E31" s="109">
        <v>0</v>
      </c>
      <c r="F31" s="109"/>
      <c r="G31" s="109">
        <v>0</v>
      </c>
      <c r="H31" s="109"/>
      <c r="I31" s="109">
        <v>0</v>
      </c>
      <c r="J31" s="109"/>
      <c r="K31" s="109">
        <v>0</v>
      </c>
      <c r="L31" s="229"/>
      <c r="M31" s="109">
        <v>170</v>
      </c>
      <c r="N31" s="151"/>
      <c r="O31" s="148">
        <f>K31+M31</f>
        <v>170</v>
      </c>
    </row>
    <row r="32" spans="2:15" ht="15">
      <c r="B32" s="93"/>
      <c r="C32" s="110"/>
      <c r="D32" s="110"/>
      <c r="E32" s="110"/>
      <c r="F32" s="110"/>
      <c r="G32" s="110"/>
      <c r="H32" s="110"/>
      <c r="I32" s="110"/>
      <c r="J32" s="110"/>
      <c r="K32" s="110"/>
      <c r="L32" s="222"/>
      <c r="M32" s="149"/>
      <c r="N32" s="149"/>
      <c r="O32" s="149"/>
    </row>
    <row r="33" spans="2:15" ht="15">
      <c r="B33" s="93"/>
      <c r="C33" s="109"/>
      <c r="D33" s="109"/>
      <c r="E33" s="109"/>
      <c r="F33" s="109"/>
      <c r="G33" s="109"/>
      <c r="H33" s="109"/>
      <c r="I33" s="109"/>
      <c r="J33" s="109"/>
      <c r="K33" s="109"/>
      <c r="L33" s="226"/>
      <c r="M33" s="151"/>
      <c r="N33" s="151"/>
      <c r="O33" s="151"/>
    </row>
    <row r="34" spans="2:15" ht="14.25">
      <c r="B34" s="112" t="s">
        <v>220</v>
      </c>
      <c r="C34" s="230">
        <f>SUM(C25:C32)</f>
        <v>67000</v>
      </c>
      <c r="D34" s="230"/>
      <c r="E34" s="230">
        <f>SUM(E25:E32)</f>
        <v>10436</v>
      </c>
      <c r="F34" s="230"/>
      <c r="G34" s="230">
        <f>SUM(G25:G32)</f>
        <v>-391</v>
      </c>
      <c r="H34" s="230"/>
      <c r="I34" s="230">
        <f>SUM(I25:I32)</f>
        <v>42962</v>
      </c>
      <c r="J34" s="230"/>
      <c r="K34" s="230">
        <f>SUM(K25:K32)</f>
        <v>120007</v>
      </c>
      <c r="L34" s="231"/>
      <c r="M34" s="230">
        <f>SUM(M25:M32)</f>
        <v>1378</v>
      </c>
      <c r="N34" s="232"/>
      <c r="O34" s="230">
        <f>SUM(O25:O32)</f>
        <v>121385</v>
      </c>
    </row>
    <row r="35" spans="2:15" ht="15">
      <c r="B35" s="102"/>
      <c r="C35" s="184"/>
      <c r="D35" s="184"/>
      <c r="E35" s="184"/>
      <c r="F35" s="184"/>
      <c r="G35" s="184"/>
      <c r="H35" s="184"/>
      <c r="I35" s="128"/>
      <c r="J35" s="184"/>
      <c r="K35" s="128"/>
      <c r="L35" s="233"/>
      <c r="M35" s="234"/>
      <c r="N35" s="226"/>
      <c r="O35" s="151"/>
    </row>
    <row r="36" spans="2:15" ht="15">
      <c r="B36" s="102"/>
      <c r="C36" s="109"/>
      <c r="D36" s="109"/>
      <c r="E36" s="109"/>
      <c r="F36" s="109"/>
      <c r="G36" s="109"/>
      <c r="H36" s="109"/>
      <c r="I36" s="109"/>
      <c r="J36" s="109"/>
      <c r="K36" s="109"/>
      <c r="L36" s="229"/>
      <c r="M36" s="151"/>
      <c r="N36" s="151"/>
      <c r="O36" s="151"/>
    </row>
    <row r="37" spans="2:15" ht="15">
      <c r="B37" s="102"/>
      <c r="C37" s="109"/>
      <c r="D37" s="109"/>
      <c r="E37" s="109"/>
      <c r="F37" s="109"/>
      <c r="G37" s="109"/>
      <c r="H37" s="109"/>
      <c r="I37" s="109"/>
      <c r="J37" s="109"/>
      <c r="K37" s="109"/>
      <c r="L37" s="229"/>
      <c r="M37" s="109"/>
      <c r="N37" s="151"/>
      <c r="O37" s="109"/>
    </row>
    <row r="38" spans="2:16" ht="15">
      <c r="B38" s="102"/>
      <c r="C38" s="109"/>
      <c r="D38" s="109"/>
      <c r="E38" s="109"/>
      <c r="F38" s="109"/>
      <c r="G38" s="109"/>
      <c r="H38" s="109"/>
      <c r="I38" s="109"/>
      <c r="J38" s="109"/>
      <c r="K38" s="109"/>
      <c r="L38" s="229"/>
      <c r="M38" s="109"/>
      <c r="N38" s="151"/>
      <c r="O38" s="109"/>
      <c r="P38" s="226"/>
    </row>
    <row r="39" spans="2:16" ht="15">
      <c r="B39" s="235"/>
      <c r="C39" s="109"/>
      <c r="D39" s="109"/>
      <c r="E39" s="236"/>
      <c r="F39" s="109"/>
      <c r="G39" s="109"/>
      <c r="H39" s="109"/>
      <c r="I39" s="109"/>
      <c r="J39" s="109"/>
      <c r="K39" s="109"/>
      <c r="L39" s="229"/>
      <c r="M39" s="151"/>
      <c r="N39" s="151"/>
      <c r="O39" s="151"/>
      <c r="P39" s="226"/>
    </row>
    <row r="40" spans="2:16" ht="15">
      <c r="B40" s="102"/>
      <c r="C40" s="109"/>
      <c r="D40" s="109"/>
      <c r="E40" s="109"/>
      <c r="F40" s="109"/>
      <c r="G40" s="109"/>
      <c r="H40" s="109"/>
      <c r="I40" s="109"/>
      <c r="J40" s="109"/>
      <c r="K40" s="109"/>
      <c r="L40" s="229"/>
      <c r="M40" s="151"/>
      <c r="N40" s="151"/>
      <c r="O40" s="151"/>
      <c r="P40" s="226"/>
    </row>
    <row r="41" spans="2:15" ht="12.75" customHeight="1">
      <c r="B41" s="114"/>
      <c r="C41" s="109"/>
      <c r="D41" s="109"/>
      <c r="E41" s="109"/>
      <c r="F41" s="109"/>
      <c r="G41" s="109"/>
      <c r="H41" s="109"/>
      <c r="I41" s="109"/>
      <c r="J41" s="109"/>
      <c r="K41" s="109"/>
      <c r="L41" s="229"/>
      <c r="M41" s="151"/>
      <c r="N41" s="151"/>
      <c r="O41" s="151"/>
    </row>
    <row r="42" spans="2:15" ht="12.75" customHeight="1">
      <c r="B42" s="93"/>
      <c r="C42" s="109"/>
      <c r="D42" s="109"/>
      <c r="E42" s="109"/>
      <c r="F42" s="109"/>
      <c r="G42" s="109"/>
      <c r="H42" s="109"/>
      <c r="I42" s="109"/>
      <c r="J42" s="109"/>
      <c r="K42" s="109"/>
      <c r="L42" s="229"/>
      <c r="M42" s="148"/>
      <c r="N42" s="148"/>
      <c r="O42" s="148"/>
    </row>
    <row r="43" ht="12.75" customHeight="1"/>
    <row r="44" spans="2:16" ht="12.75" customHeight="1">
      <c r="B44" s="93"/>
      <c r="C44" s="109"/>
      <c r="D44" s="109"/>
      <c r="E44" s="109"/>
      <c r="F44" s="109"/>
      <c r="G44" s="109"/>
      <c r="H44" s="109"/>
      <c r="I44" s="109"/>
      <c r="J44" s="109"/>
      <c r="K44" s="109"/>
      <c r="L44" s="229"/>
      <c r="M44" s="148"/>
      <c r="N44" s="148"/>
      <c r="O44" s="148"/>
      <c r="P44" s="226"/>
    </row>
    <row r="45" ht="12.75" customHeight="1"/>
    <row r="46" ht="12.75" customHeight="1"/>
    <row r="47" s="226" customFormat="1" ht="12.75" customHeight="1"/>
    <row r="48" ht="12.75" customHeight="1"/>
    <row r="49" ht="12.75" customHeight="1">
      <c r="L49" s="237" t="s">
        <v>200</v>
      </c>
    </row>
    <row r="50" ht="12.75" customHeight="1"/>
    <row r="51" spans="2:15" s="226" customFormat="1" ht="12.75" customHeight="1">
      <c r="B51" s="114"/>
      <c r="C51" s="109"/>
      <c r="D51" s="109"/>
      <c r="E51" s="109"/>
      <c r="F51" s="109"/>
      <c r="G51" s="109"/>
      <c r="H51" s="109"/>
      <c r="I51" s="109"/>
      <c r="J51" s="109"/>
      <c r="K51" s="109"/>
      <c r="L51" s="229"/>
      <c r="M51" s="151"/>
      <c r="N51" s="151"/>
      <c r="O51" s="151"/>
    </row>
    <row r="52" spans="2:15" s="226" customFormat="1" ht="12.75" customHeight="1">
      <c r="B52" s="114"/>
      <c r="C52" s="109"/>
      <c r="D52" s="109"/>
      <c r="E52" s="109"/>
      <c r="F52" s="109"/>
      <c r="G52" s="109"/>
      <c r="H52" s="109"/>
      <c r="I52" s="109"/>
      <c r="J52" s="109"/>
      <c r="K52" s="109"/>
      <c r="L52" s="229"/>
      <c r="M52" s="151"/>
      <c r="N52" s="151"/>
      <c r="O52" s="151"/>
    </row>
  </sheetData>
  <sheetProtection/>
  <printOptions/>
  <pageMargins left="0.4" right="0.38" top="0.8" bottom="0.72" header="0.49" footer="0.41"/>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C98"/>
  <sheetViews>
    <sheetView zoomScalePageLayoutView="0" workbookViewId="0" topLeftCell="A1">
      <selection activeCell="M15" sqref="M15"/>
    </sheetView>
  </sheetViews>
  <sheetFormatPr defaultColWidth="9.140625" defaultRowHeight="12.75"/>
  <cols>
    <col min="1" max="1" width="1.8515625" style="0" customWidth="1"/>
    <col min="2" max="2" width="70.00390625" style="0" customWidth="1"/>
    <col min="3" max="3" width="13.7109375" style="145"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146" customWidth="1"/>
    <col min="10" max="10" width="13.7109375" style="145" customWidth="1"/>
  </cols>
  <sheetData>
    <row r="1" spans="2:9" s="45" customFormat="1" ht="18.75">
      <c r="B1" s="40" t="s">
        <v>14</v>
      </c>
      <c r="I1" s="141"/>
    </row>
    <row r="2" spans="2:9" s="45" customFormat="1" ht="15">
      <c r="B2" s="46"/>
      <c r="I2" s="141"/>
    </row>
    <row r="3" spans="2:9" s="45" customFormat="1" ht="14.25">
      <c r="B3" s="49" t="s">
        <v>40</v>
      </c>
      <c r="I3" s="141"/>
    </row>
    <row r="4" spans="2:9" s="45" customFormat="1" ht="14.25">
      <c r="B4" s="11" t="s">
        <v>217</v>
      </c>
      <c r="I4" s="141"/>
    </row>
    <row r="5" spans="2:9" s="45" customFormat="1" ht="15">
      <c r="B5" s="51" t="s">
        <v>161</v>
      </c>
      <c r="I5" s="141"/>
    </row>
    <row r="6" spans="2:9" s="45" customFormat="1" ht="15">
      <c r="B6" s="51"/>
      <c r="I6" s="141"/>
    </row>
    <row r="7" spans="3:10" s="45" customFormat="1" ht="14.25">
      <c r="C7" s="54" t="s">
        <v>223</v>
      </c>
      <c r="D7" s="54"/>
      <c r="E7" s="54"/>
      <c r="F7" s="54"/>
      <c r="G7" s="54"/>
      <c r="H7" s="54"/>
      <c r="I7" s="54"/>
      <c r="J7" s="54" t="s">
        <v>222</v>
      </c>
    </row>
    <row r="8" spans="3:29" s="204" customFormat="1" ht="14.25">
      <c r="C8" s="143" t="s">
        <v>8</v>
      </c>
      <c r="D8" s="142" t="s">
        <v>126</v>
      </c>
      <c r="E8" s="143" t="s">
        <v>37</v>
      </c>
      <c r="F8" s="345" t="s">
        <v>127</v>
      </c>
      <c r="G8" s="345"/>
      <c r="H8" s="143" t="s">
        <v>37</v>
      </c>
      <c r="I8" s="144"/>
      <c r="J8" s="143" t="s">
        <v>8</v>
      </c>
      <c r="K8" s="205"/>
      <c r="L8" s="205"/>
      <c r="M8" s="205"/>
      <c r="N8" s="206"/>
      <c r="O8" s="206"/>
      <c r="P8" s="206"/>
      <c r="Q8" s="206"/>
      <c r="R8" s="206"/>
      <c r="S8" s="206"/>
      <c r="T8" s="206"/>
      <c r="U8" s="206"/>
      <c r="V8" s="206"/>
      <c r="W8" s="206"/>
      <c r="X8" s="206"/>
      <c r="Y8" s="206"/>
      <c r="Z8" s="206"/>
      <c r="AA8" s="206"/>
      <c r="AB8" s="206"/>
      <c r="AC8" s="206"/>
    </row>
    <row r="9" spans="2:29" s="204" customFormat="1" ht="14.25">
      <c r="B9" s="112" t="s">
        <v>162</v>
      </c>
      <c r="C9" s="143"/>
      <c r="D9" s="142"/>
      <c r="E9" s="143"/>
      <c r="F9" s="143"/>
      <c r="G9" s="143"/>
      <c r="H9" s="143"/>
      <c r="I9" s="144"/>
      <c r="J9" s="143"/>
      <c r="K9" s="205"/>
      <c r="L9" s="205"/>
      <c r="M9" s="205"/>
      <c r="N9" s="206"/>
      <c r="O9" s="206"/>
      <c r="P9" s="206"/>
      <c r="Q9" s="206"/>
      <c r="R9" s="206"/>
      <c r="S9" s="206"/>
      <c r="T9" s="206"/>
      <c r="U9" s="206"/>
      <c r="V9" s="206"/>
      <c r="W9" s="206"/>
      <c r="X9" s="206"/>
      <c r="Y9" s="206"/>
      <c r="Z9" s="206"/>
      <c r="AA9" s="206"/>
      <c r="AB9" s="206"/>
      <c r="AC9" s="206"/>
    </row>
    <row r="10" spans="2:13" ht="15">
      <c r="B10" s="93"/>
      <c r="C10" s="113"/>
      <c r="D10" s="93"/>
      <c r="E10" s="93"/>
      <c r="F10" s="93"/>
      <c r="G10" s="93"/>
      <c r="H10" s="93"/>
      <c r="I10" s="102"/>
      <c r="J10" s="113"/>
      <c r="K10" s="93"/>
      <c r="L10" s="93"/>
      <c r="M10" s="93"/>
    </row>
    <row r="11" spans="2:13" s="115" customFormat="1" ht="15">
      <c r="B11" s="104" t="s">
        <v>11</v>
      </c>
      <c r="C11" s="207">
        <v>22364</v>
      </c>
      <c r="D11" s="104"/>
      <c r="E11" s="104"/>
      <c r="F11" s="104"/>
      <c r="G11" s="104"/>
      <c r="H11" s="104"/>
      <c r="I11" s="114"/>
      <c r="J11" s="207">
        <v>17155</v>
      </c>
      <c r="K11" s="104"/>
      <c r="L11" s="104"/>
      <c r="M11" s="104"/>
    </row>
    <row r="12" spans="2:13" ht="15">
      <c r="B12" s="93"/>
      <c r="C12" s="116"/>
      <c r="D12" s="93"/>
      <c r="E12" s="93"/>
      <c r="F12" s="93"/>
      <c r="G12" s="93"/>
      <c r="H12" s="93"/>
      <c r="I12" s="102"/>
      <c r="J12" s="116"/>
      <c r="K12" s="93"/>
      <c r="L12" s="93"/>
      <c r="M12" s="93"/>
    </row>
    <row r="13" spans="2:13" ht="15">
      <c r="B13" s="93" t="s">
        <v>163</v>
      </c>
      <c r="C13" s="116"/>
      <c r="D13" s="93"/>
      <c r="E13" s="93"/>
      <c r="F13" s="93"/>
      <c r="G13" s="93"/>
      <c r="H13" s="93"/>
      <c r="I13" s="102"/>
      <c r="J13" s="116"/>
      <c r="K13" s="93"/>
      <c r="L13" s="93"/>
      <c r="M13" s="93"/>
    </row>
    <row r="14" spans="2:13" ht="15">
      <c r="B14" s="93" t="s">
        <v>164</v>
      </c>
      <c r="C14" s="116">
        <v>1850</v>
      </c>
      <c r="D14" s="93"/>
      <c r="E14" s="93"/>
      <c r="F14" s="93"/>
      <c r="G14" s="93"/>
      <c r="H14" s="93"/>
      <c r="I14" s="102"/>
      <c r="J14" s="116">
        <f>1774+102</f>
        <v>1876</v>
      </c>
      <c r="K14" s="93"/>
      <c r="L14" s="93"/>
      <c r="M14" s="93"/>
    </row>
    <row r="15" spans="2:13" ht="15">
      <c r="B15" s="93" t="s">
        <v>165</v>
      </c>
      <c r="C15" s="116">
        <v>2517</v>
      </c>
      <c r="D15" s="93"/>
      <c r="E15" s="93"/>
      <c r="F15" s="93"/>
      <c r="G15" s="93"/>
      <c r="H15" s="93"/>
      <c r="I15" s="102"/>
      <c r="J15" s="116">
        <f>115+1965</f>
        <v>2080</v>
      </c>
      <c r="K15" s="93"/>
      <c r="L15" s="93"/>
      <c r="M15" s="93"/>
    </row>
    <row r="16" spans="2:13" ht="15">
      <c r="B16" s="93" t="s">
        <v>166</v>
      </c>
      <c r="C16" s="107">
        <v>321</v>
      </c>
      <c r="D16" s="93"/>
      <c r="E16" s="93"/>
      <c r="F16" s="93"/>
      <c r="G16" s="93"/>
      <c r="H16" s="93"/>
      <c r="I16" s="102"/>
      <c r="J16" s="107">
        <v>386</v>
      </c>
      <c r="K16" s="93"/>
      <c r="L16" s="93"/>
      <c r="M16" s="93"/>
    </row>
    <row r="17" spans="2:13" ht="15">
      <c r="B17" s="93" t="s">
        <v>167</v>
      </c>
      <c r="C17" s="109">
        <v>-255</v>
      </c>
      <c r="D17" s="102"/>
      <c r="E17" s="102"/>
      <c r="F17" s="102"/>
      <c r="G17" s="102"/>
      <c r="H17" s="102"/>
      <c r="I17" s="102"/>
      <c r="J17" s="109">
        <f>-2558-320</f>
        <v>-2878</v>
      </c>
      <c r="K17" s="93"/>
      <c r="L17" s="93"/>
      <c r="M17" s="93"/>
    </row>
    <row r="18" spans="2:13" ht="15">
      <c r="B18" s="93" t="s">
        <v>226</v>
      </c>
      <c r="C18" s="110">
        <v>90</v>
      </c>
      <c r="D18" s="93"/>
      <c r="E18" s="93"/>
      <c r="F18" s="93"/>
      <c r="G18" s="93"/>
      <c r="H18" s="93"/>
      <c r="I18" s="102"/>
      <c r="J18" s="110">
        <v>0</v>
      </c>
      <c r="K18" s="93"/>
      <c r="L18" s="93"/>
      <c r="M18" s="93"/>
    </row>
    <row r="19" spans="2:13" ht="15">
      <c r="B19" s="93"/>
      <c r="C19" s="116"/>
      <c r="D19" s="93"/>
      <c r="E19" s="93"/>
      <c r="F19" s="93"/>
      <c r="G19" s="93"/>
      <c r="H19" s="93"/>
      <c r="I19" s="102"/>
      <c r="J19" s="116"/>
      <c r="K19" s="93"/>
      <c r="L19" s="93"/>
      <c r="M19" s="93"/>
    </row>
    <row r="20" spans="2:14" ht="15">
      <c r="B20" s="93" t="s">
        <v>168</v>
      </c>
      <c r="C20" s="116">
        <f>SUM(C11:C18)</f>
        <v>26887</v>
      </c>
      <c r="D20" s="116">
        <f aca="true" t="shared" si="0" ref="D20:I20">SUM(D11:D19)</f>
        <v>0</v>
      </c>
      <c r="E20" s="116">
        <f t="shared" si="0"/>
        <v>0</v>
      </c>
      <c r="F20" s="116">
        <f t="shared" si="0"/>
        <v>0</v>
      </c>
      <c r="G20" s="116">
        <f t="shared" si="0"/>
        <v>0</v>
      </c>
      <c r="H20" s="116">
        <f t="shared" si="0"/>
        <v>0</v>
      </c>
      <c r="I20" s="117">
        <f t="shared" si="0"/>
        <v>0</v>
      </c>
      <c r="J20" s="116">
        <f>SUM(J11:J18)</f>
        <v>18619</v>
      </c>
      <c r="K20" s="93"/>
      <c r="L20" s="93"/>
      <c r="M20" s="334"/>
      <c r="N20" s="338"/>
    </row>
    <row r="21" spans="2:13" ht="15">
      <c r="B21" s="93"/>
      <c r="C21" s="116"/>
      <c r="D21" s="93"/>
      <c r="E21" s="93"/>
      <c r="F21" s="93"/>
      <c r="G21" s="93"/>
      <c r="H21" s="93"/>
      <c r="I21" s="102"/>
      <c r="J21" s="116"/>
      <c r="K21" s="93"/>
      <c r="L21" s="93"/>
      <c r="M21" s="93"/>
    </row>
    <row r="22" spans="2:13" ht="15">
      <c r="B22" s="93" t="s">
        <v>18</v>
      </c>
      <c r="C22" s="116">
        <v>-12928</v>
      </c>
      <c r="D22" s="93"/>
      <c r="E22" s="93"/>
      <c r="F22" s="93"/>
      <c r="G22" s="93"/>
      <c r="H22" s="93"/>
      <c r="I22" s="102"/>
      <c r="J22" s="116">
        <v>-9184</v>
      </c>
      <c r="K22" s="93"/>
      <c r="L22" s="93"/>
      <c r="M22" s="93"/>
    </row>
    <row r="23" spans="2:13" ht="15">
      <c r="B23" s="93" t="s">
        <v>169</v>
      </c>
      <c r="C23" s="116">
        <v>-2736</v>
      </c>
      <c r="D23" s="93"/>
      <c r="E23" s="93"/>
      <c r="F23" s="93"/>
      <c r="G23" s="93"/>
      <c r="H23" s="93"/>
      <c r="I23" s="102"/>
      <c r="J23" s="116">
        <v>1197</v>
      </c>
      <c r="K23" s="93"/>
      <c r="L23" s="93"/>
      <c r="M23" s="93"/>
    </row>
    <row r="24" spans="2:13" ht="15">
      <c r="B24" s="93" t="s">
        <v>170</v>
      </c>
      <c r="C24" s="117">
        <v>1450</v>
      </c>
      <c r="D24" s="102"/>
      <c r="E24" s="102"/>
      <c r="F24" s="102"/>
      <c r="G24" s="102"/>
      <c r="H24" s="102"/>
      <c r="I24" s="102"/>
      <c r="J24" s="117">
        <v>14462</v>
      </c>
      <c r="K24" s="93"/>
      <c r="L24" s="93"/>
      <c r="M24" s="93"/>
    </row>
    <row r="25" spans="2:13" ht="15">
      <c r="B25" s="208" t="s">
        <v>171</v>
      </c>
      <c r="C25" s="110">
        <v>484</v>
      </c>
      <c r="D25" s="93"/>
      <c r="E25" s="93"/>
      <c r="F25" s="93"/>
      <c r="G25" s="93"/>
      <c r="H25" s="93"/>
      <c r="I25" s="102"/>
      <c r="J25" s="110">
        <v>-28</v>
      </c>
      <c r="K25" s="93"/>
      <c r="L25" s="93"/>
      <c r="M25" s="93"/>
    </row>
    <row r="26" spans="2:13" ht="15">
      <c r="B26" s="93"/>
      <c r="C26" s="116"/>
      <c r="D26" s="93"/>
      <c r="E26" s="93"/>
      <c r="F26" s="93"/>
      <c r="G26" s="93"/>
      <c r="H26" s="93"/>
      <c r="I26" s="102"/>
      <c r="J26" s="116"/>
      <c r="K26" s="93"/>
      <c r="L26" s="93"/>
      <c r="M26" s="93"/>
    </row>
    <row r="27" spans="2:13" ht="15">
      <c r="B27" s="93" t="s">
        <v>172</v>
      </c>
      <c r="C27" s="116">
        <f>SUM(C20:C25)</f>
        <v>13157</v>
      </c>
      <c r="D27" s="116">
        <f aca="true" t="shared" si="1" ref="D27:I27">SUM(D20:D24)</f>
        <v>0</v>
      </c>
      <c r="E27" s="116">
        <f t="shared" si="1"/>
        <v>0</v>
      </c>
      <c r="F27" s="116">
        <f t="shared" si="1"/>
        <v>0</v>
      </c>
      <c r="G27" s="116">
        <f t="shared" si="1"/>
        <v>0</v>
      </c>
      <c r="H27" s="116">
        <f t="shared" si="1"/>
        <v>0</v>
      </c>
      <c r="I27" s="117">
        <f t="shared" si="1"/>
        <v>0</v>
      </c>
      <c r="J27" s="116">
        <f>SUM(J20:J25)</f>
        <v>25066</v>
      </c>
      <c r="K27" s="93"/>
      <c r="L27" s="93"/>
      <c r="M27" s="93"/>
    </row>
    <row r="28" spans="2:13" ht="15">
      <c r="B28" s="93"/>
      <c r="C28" s="116"/>
      <c r="D28" s="93"/>
      <c r="E28" s="93"/>
      <c r="F28" s="93"/>
      <c r="G28" s="93"/>
      <c r="H28" s="93"/>
      <c r="I28" s="102"/>
      <c r="J28" s="116"/>
      <c r="K28" s="93"/>
      <c r="L28" s="93"/>
      <c r="M28" s="93"/>
    </row>
    <row r="29" spans="2:13" ht="15">
      <c r="B29" s="93" t="s">
        <v>173</v>
      </c>
      <c r="C29" s="116">
        <v>-2517</v>
      </c>
      <c r="D29" s="93"/>
      <c r="E29" s="93"/>
      <c r="F29" s="93"/>
      <c r="G29" s="93"/>
      <c r="H29" s="93"/>
      <c r="I29" s="102"/>
      <c r="J29" s="116">
        <v>-2080</v>
      </c>
      <c r="K29" s="93"/>
      <c r="L29" s="93"/>
      <c r="M29" s="93"/>
    </row>
    <row r="30" spans="2:13" ht="15">
      <c r="B30" s="93" t="s">
        <v>174</v>
      </c>
      <c r="C30" s="117">
        <v>-3955</v>
      </c>
      <c r="D30" s="93"/>
      <c r="E30" s="93"/>
      <c r="F30" s="93"/>
      <c r="G30" s="93"/>
      <c r="H30" s="93"/>
      <c r="I30" s="102"/>
      <c r="J30" s="117">
        <f>-5823+25</f>
        <v>-5798</v>
      </c>
      <c r="K30" s="93"/>
      <c r="L30" s="93"/>
      <c r="M30" s="93"/>
    </row>
    <row r="31" spans="2:13" ht="15">
      <c r="B31" s="104"/>
      <c r="C31" s="209"/>
      <c r="D31" s="93"/>
      <c r="E31" s="93"/>
      <c r="F31" s="93"/>
      <c r="G31" s="93"/>
      <c r="H31" s="93"/>
      <c r="I31" s="102"/>
      <c r="J31" s="209"/>
      <c r="K31" s="93"/>
      <c r="L31" s="93"/>
      <c r="M31" s="93"/>
    </row>
    <row r="32" spans="2:13" ht="15">
      <c r="B32" s="93"/>
      <c r="C32" s="117"/>
      <c r="D32" s="93"/>
      <c r="E32" s="93"/>
      <c r="F32" s="93"/>
      <c r="G32" s="93"/>
      <c r="H32" s="93"/>
      <c r="I32" s="102"/>
      <c r="J32" s="117"/>
      <c r="K32" s="93"/>
      <c r="L32" s="93"/>
      <c r="M32" s="93"/>
    </row>
    <row r="33" spans="2:13" ht="15">
      <c r="B33" s="93" t="s">
        <v>211</v>
      </c>
      <c r="C33" s="118">
        <f>SUM(C27:C31)</f>
        <v>6685</v>
      </c>
      <c r="D33" s="210">
        <f aca="true" t="shared" si="2" ref="D33:I33">SUM(D27:D32)</f>
        <v>0</v>
      </c>
      <c r="E33" s="210">
        <f t="shared" si="2"/>
        <v>0</v>
      </c>
      <c r="F33" s="210">
        <f t="shared" si="2"/>
        <v>0</v>
      </c>
      <c r="G33" s="210">
        <f t="shared" si="2"/>
        <v>0</v>
      </c>
      <c r="H33" s="210">
        <f t="shared" si="2"/>
        <v>0</v>
      </c>
      <c r="I33" s="117">
        <f t="shared" si="2"/>
        <v>0</v>
      </c>
      <c r="J33" s="118">
        <f>SUM(J27:J31)</f>
        <v>17188</v>
      </c>
      <c r="K33" s="93"/>
      <c r="L33" s="93"/>
      <c r="M33" s="93"/>
    </row>
    <row r="34" spans="2:13" ht="15">
      <c r="B34" s="93"/>
      <c r="C34" s="116"/>
      <c r="D34" s="93"/>
      <c r="E34" s="93"/>
      <c r="F34" s="93"/>
      <c r="G34" s="93"/>
      <c r="H34" s="93"/>
      <c r="I34" s="102"/>
      <c r="J34" s="116"/>
      <c r="K34" s="93"/>
      <c r="L34" s="93"/>
      <c r="M34" s="93"/>
    </row>
    <row r="35" spans="2:13" ht="15">
      <c r="B35" s="112" t="s">
        <v>176</v>
      </c>
      <c r="C35" s="116"/>
      <c r="D35" s="93"/>
      <c r="E35" s="93"/>
      <c r="F35" s="93"/>
      <c r="G35" s="93"/>
      <c r="H35" s="93"/>
      <c r="I35" s="102"/>
      <c r="J35" s="116"/>
      <c r="K35" s="93"/>
      <c r="L35" s="93"/>
      <c r="M35" s="93"/>
    </row>
    <row r="36" spans="2:13" ht="15">
      <c r="B36" s="93"/>
      <c r="C36" s="116"/>
      <c r="D36" s="93"/>
      <c r="E36" s="93"/>
      <c r="F36" s="93"/>
      <c r="G36" s="93"/>
      <c r="H36" s="93"/>
      <c r="I36" s="102"/>
      <c r="J36" s="116"/>
      <c r="K36" s="93"/>
      <c r="L36" s="93"/>
      <c r="M36" s="93"/>
    </row>
    <row r="37" spans="2:13" ht="15">
      <c r="B37" s="93" t="s">
        <v>227</v>
      </c>
      <c r="C37" s="107">
        <v>0</v>
      </c>
      <c r="D37" s="93"/>
      <c r="E37" s="93"/>
      <c r="F37" s="93"/>
      <c r="G37" s="93"/>
      <c r="H37" s="93"/>
      <c r="I37" s="102"/>
      <c r="J37" s="107">
        <v>52</v>
      </c>
      <c r="K37" s="93"/>
      <c r="L37" s="93"/>
      <c r="M37" s="93"/>
    </row>
    <row r="38" spans="2:13" ht="15">
      <c r="B38" s="93" t="s">
        <v>177</v>
      </c>
      <c r="C38" s="116">
        <v>-3398</v>
      </c>
      <c r="D38" s="93"/>
      <c r="E38" s="93"/>
      <c r="F38" s="93"/>
      <c r="G38" s="93"/>
      <c r="H38" s="93"/>
      <c r="I38" s="102"/>
      <c r="J38" s="116">
        <v>-4379</v>
      </c>
      <c r="K38" s="93"/>
      <c r="L38" s="93"/>
      <c r="M38" s="93"/>
    </row>
    <row r="39" spans="2:13" ht="15.75" customHeight="1">
      <c r="B39" s="93" t="s">
        <v>178</v>
      </c>
      <c r="C39" s="109">
        <v>2243</v>
      </c>
      <c r="D39" s="93"/>
      <c r="E39" s="93"/>
      <c r="F39" s="93"/>
      <c r="G39" s="93"/>
      <c r="H39" s="93"/>
      <c r="I39" s="102"/>
      <c r="J39" s="109">
        <f>4798+1950</f>
        <v>6748</v>
      </c>
      <c r="K39" s="93"/>
      <c r="L39" s="93"/>
      <c r="M39" s="93"/>
    </row>
    <row r="40" spans="2:13" ht="15">
      <c r="B40" s="93"/>
      <c r="C40" s="150"/>
      <c r="D40" s="106"/>
      <c r="E40" s="106"/>
      <c r="F40" s="106"/>
      <c r="G40" s="106"/>
      <c r="H40" s="106"/>
      <c r="I40" s="106"/>
      <c r="J40" s="150"/>
      <c r="K40" s="93"/>
      <c r="L40" s="93"/>
      <c r="M40" s="93"/>
    </row>
    <row r="41" spans="2:13" ht="15">
      <c r="B41" s="93"/>
      <c r="C41" s="117"/>
      <c r="D41" s="93"/>
      <c r="E41" s="93"/>
      <c r="F41" s="93"/>
      <c r="G41" s="93"/>
      <c r="H41" s="93"/>
      <c r="I41" s="102"/>
      <c r="J41" s="117"/>
      <c r="K41" s="93"/>
      <c r="L41" s="93"/>
      <c r="M41" s="93"/>
    </row>
    <row r="42" spans="2:13" ht="15">
      <c r="B42" s="93" t="s">
        <v>210</v>
      </c>
      <c r="C42" s="118">
        <f>SUM(C37:C41)</f>
        <v>-1155</v>
      </c>
      <c r="D42" s="210">
        <f aca="true" t="shared" si="3" ref="D42:I42">SUM(D38:D41)</f>
        <v>0</v>
      </c>
      <c r="E42" s="210">
        <f t="shared" si="3"/>
        <v>0</v>
      </c>
      <c r="F42" s="210">
        <f t="shared" si="3"/>
        <v>0</v>
      </c>
      <c r="G42" s="210">
        <f t="shared" si="3"/>
        <v>0</v>
      </c>
      <c r="H42" s="210">
        <f t="shared" si="3"/>
        <v>0</v>
      </c>
      <c r="I42" s="117">
        <f t="shared" si="3"/>
        <v>0</v>
      </c>
      <c r="J42" s="118">
        <f>SUM(J37:J41)</f>
        <v>2421</v>
      </c>
      <c r="K42" s="93"/>
      <c r="L42" s="93"/>
      <c r="M42" s="93"/>
    </row>
    <row r="43" spans="2:13" ht="15">
      <c r="B43" s="93"/>
      <c r="C43" s="117"/>
      <c r="D43" s="117"/>
      <c r="E43" s="117"/>
      <c r="F43" s="117"/>
      <c r="G43" s="117"/>
      <c r="H43" s="117"/>
      <c r="I43" s="117"/>
      <c r="J43" s="117"/>
      <c r="K43" s="93"/>
      <c r="L43" s="93"/>
      <c r="M43" s="93"/>
    </row>
    <row r="44" spans="2:13" ht="15">
      <c r="B44" s="112" t="s">
        <v>179</v>
      </c>
      <c r="C44" s="116"/>
      <c r="D44" s="93"/>
      <c r="E44" s="93"/>
      <c r="F44" s="93"/>
      <c r="G44" s="93"/>
      <c r="H44" s="93"/>
      <c r="I44" s="102"/>
      <c r="J44" s="116"/>
      <c r="K44" s="93"/>
      <c r="L44" s="93"/>
      <c r="M44" s="93"/>
    </row>
    <row r="45" spans="2:13" ht="15">
      <c r="B45" s="112"/>
      <c r="C45" s="116"/>
      <c r="D45" s="93"/>
      <c r="E45" s="93"/>
      <c r="F45" s="93"/>
      <c r="G45" s="93"/>
      <c r="H45" s="93"/>
      <c r="I45" s="102"/>
      <c r="J45" s="116"/>
      <c r="K45" s="93"/>
      <c r="L45" s="93"/>
      <c r="M45" s="93"/>
    </row>
    <row r="46" spans="2:13" ht="15">
      <c r="B46" s="104" t="s">
        <v>175</v>
      </c>
      <c r="C46" s="330">
        <v>-2445</v>
      </c>
      <c r="D46" s="102"/>
      <c r="E46" s="102"/>
      <c r="F46" s="102"/>
      <c r="G46" s="102"/>
      <c r="H46" s="102"/>
      <c r="I46" s="102"/>
      <c r="J46" s="330">
        <v>-18331</v>
      </c>
      <c r="K46" s="93"/>
      <c r="L46" s="93"/>
      <c r="M46" s="93"/>
    </row>
    <row r="47" spans="2:13" ht="15">
      <c r="B47" s="104" t="s">
        <v>224</v>
      </c>
      <c r="C47" s="330">
        <v>0</v>
      </c>
      <c r="D47" s="102"/>
      <c r="E47" s="102"/>
      <c r="F47" s="102"/>
      <c r="G47" s="102"/>
      <c r="H47" s="102"/>
      <c r="I47" s="102"/>
      <c r="J47" s="330">
        <v>-100</v>
      </c>
      <c r="K47" s="93"/>
      <c r="L47" s="93"/>
      <c r="M47" s="93"/>
    </row>
    <row r="48" spans="2:13" ht="15">
      <c r="B48" s="93" t="s">
        <v>180</v>
      </c>
      <c r="C48" s="107">
        <v>0</v>
      </c>
      <c r="D48" s="93"/>
      <c r="E48" s="93"/>
      <c r="F48" s="93"/>
      <c r="G48" s="93"/>
      <c r="H48" s="93"/>
      <c r="I48" s="102"/>
      <c r="J48" s="107">
        <v>7100</v>
      </c>
      <c r="K48" s="93"/>
      <c r="L48" s="93"/>
      <c r="M48" s="93"/>
    </row>
    <row r="49" spans="2:13" ht="15">
      <c r="B49" s="93" t="s">
        <v>181</v>
      </c>
      <c r="C49" s="116">
        <v>-456</v>
      </c>
      <c r="D49" s="93"/>
      <c r="E49" s="93"/>
      <c r="F49" s="93"/>
      <c r="G49" s="93"/>
      <c r="H49" s="93"/>
      <c r="I49" s="102"/>
      <c r="J49" s="116">
        <v>-228</v>
      </c>
      <c r="K49" s="93"/>
      <c r="L49" s="93"/>
      <c r="M49" s="93"/>
    </row>
    <row r="50" spans="2:13" ht="15">
      <c r="B50" s="93" t="s">
        <v>182</v>
      </c>
      <c r="C50" s="116">
        <v>-5115</v>
      </c>
      <c r="D50" s="93"/>
      <c r="E50" s="93"/>
      <c r="F50" s="93"/>
      <c r="G50" s="93"/>
      <c r="H50" s="93"/>
      <c r="I50" s="102"/>
      <c r="J50" s="116">
        <v>-562</v>
      </c>
      <c r="K50" s="93"/>
      <c r="L50" s="93"/>
      <c r="M50" s="93"/>
    </row>
    <row r="51" spans="2:13" ht="15">
      <c r="B51" s="93" t="s">
        <v>228</v>
      </c>
      <c r="C51" s="109">
        <v>425</v>
      </c>
      <c r="D51" s="102"/>
      <c r="E51" s="102"/>
      <c r="F51" s="102"/>
      <c r="G51" s="102"/>
      <c r="H51" s="102"/>
      <c r="I51" s="102"/>
      <c r="J51" s="109">
        <v>0</v>
      </c>
      <c r="K51" s="93"/>
      <c r="L51" s="93"/>
      <c r="M51" s="93"/>
    </row>
    <row r="52" spans="2:13" ht="15">
      <c r="B52" s="93"/>
      <c r="C52" s="118"/>
      <c r="D52" s="93"/>
      <c r="E52" s="93"/>
      <c r="F52" s="93"/>
      <c r="G52" s="93"/>
      <c r="H52" s="93"/>
      <c r="I52" s="102"/>
      <c r="J52" s="118"/>
      <c r="K52" s="93"/>
      <c r="L52" s="93"/>
      <c r="M52" s="93"/>
    </row>
    <row r="53" spans="2:13" ht="15">
      <c r="B53" s="93" t="s">
        <v>212</v>
      </c>
      <c r="C53" s="118">
        <f>SUM(C46:C52)</f>
        <v>-7591</v>
      </c>
      <c r="D53" s="210">
        <f aca="true" t="shared" si="4" ref="D53:I53">SUM(D49:D52)</f>
        <v>0</v>
      </c>
      <c r="E53" s="210">
        <f t="shared" si="4"/>
        <v>0</v>
      </c>
      <c r="F53" s="210">
        <f t="shared" si="4"/>
        <v>0</v>
      </c>
      <c r="G53" s="210">
        <f t="shared" si="4"/>
        <v>0</v>
      </c>
      <c r="H53" s="210">
        <f t="shared" si="4"/>
        <v>0</v>
      </c>
      <c r="I53" s="117">
        <f t="shared" si="4"/>
        <v>0</v>
      </c>
      <c r="J53" s="118">
        <f>SUM(J46:J52)</f>
        <v>-12121</v>
      </c>
      <c r="K53" s="93"/>
      <c r="L53" s="93"/>
      <c r="M53" s="93"/>
    </row>
    <row r="54" spans="2:13" ht="15">
      <c r="B54" s="93"/>
      <c r="C54" s="116"/>
      <c r="D54" s="93"/>
      <c r="E54" s="93"/>
      <c r="F54" s="93"/>
      <c r="G54" s="93"/>
      <c r="H54" s="93"/>
      <c r="I54" s="102"/>
      <c r="J54" s="116"/>
      <c r="K54" s="93"/>
      <c r="L54" s="93"/>
      <c r="M54" s="93"/>
    </row>
    <row r="55" spans="2:13" ht="15">
      <c r="B55" s="112" t="s">
        <v>213</v>
      </c>
      <c r="C55" s="116">
        <f aca="true" t="shared" si="5" ref="C55:J55">C33+C42+C53</f>
        <v>-2061</v>
      </c>
      <c r="D55" s="116">
        <f t="shared" si="5"/>
        <v>0</v>
      </c>
      <c r="E55" s="116">
        <f t="shared" si="5"/>
        <v>0</v>
      </c>
      <c r="F55" s="116">
        <f t="shared" si="5"/>
        <v>0</v>
      </c>
      <c r="G55" s="116">
        <f t="shared" si="5"/>
        <v>0</v>
      </c>
      <c r="H55" s="116">
        <f t="shared" si="5"/>
        <v>0</v>
      </c>
      <c r="I55" s="117">
        <f t="shared" si="5"/>
        <v>0</v>
      </c>
      <c r="J55" s="116">
        <f t="shared" si="5"/>
        <v>7488</v>
      </c>
      <c r="K55" s="93"/>
      <c r="L55" s="93"/>
      <c r="M55" s="93"/>
    </row>
    <row r="56" spans="2:13" ht="15">
      <c r="B56" s="93"/>
      <c r="C56" s="116"/>
      <c r="D56" s="93"/>
      <c r="E56" s="93"/>
      <c r="F56" s="93"/>
      <c r="G56" s="93"/>
      <c r="H56" s="93"/>
      <c r="I56" s="102"/>
      <c r="J56" s="116"/>
      <c r="K56" s="93"/>
      <c r="L56" s="93"/>
      <c r="M56" s="93"/>
    </row>
    <row r="57" spans="2:13" ht="15">
      <c r="B57" s="93" t="s">
        <v>225</v>
      </c>
      <c r="C57" s="107">
        <v>0</v>
      </c>
      <c r="D57" s="93"/>
      <c r="E57" s="93"/>
      <c r="F57" s="93"/>
      <c r="G57" s="93"/>
      <c r="H57" s="93"/>
      <c r="I57" s="102"/>
      <c r="J57" s="116">
        <v>112</v>
      </c>
      <c r="K57" s="93"/>
      <c r="L57" s="93"/>
      <c r="M57" s="93"/>
    </row>
    <row r="58" spans="2:13" ht="15">
      <c r="B58" s="112" t="s">
        <v>183</v>
      </c>
      <c r="C58" s="118">
        <v>15207</v>
      </c>
      <c r="D58" s="116" t="e">
        <f>#REF!</f>
        <v>#REF!</v>
      </c>
      <c r="E58" s="116" t="e">
        <f>#REF!</f>
        <v>#REF!</v>
      </c>
      <c r="F58" s="116" t="e">
        <f>#REF!</f>
        <v>#REF!</v>
      </c>
      <c r="G58" s="116" t="e">
        <f>#REF!</f>
        <v>#REF!</v>
      </c>
      <c r="H58" s="116" t="e">
        <f>#REF!</f>
        <v>#REF!</v>
      </c>
      <c r="I58" s="117"/>
      <c r="J58" s="118">
        <v>7607</v>
      </c>
      <c r="K58" s="93"/>
      <c r="L58" s="93"/>
      <c r="M58" s="93"/>
    </row>
    <row r="59" spans="2:13" ht="15">
      <c r="B59" s="112"/>
      <c r="C59" s="117"/>
      <c r="D59" s="93"/>
      <c r="E59" s="93"/>
      <c r="F59" s="93"/>
      <c r="G59" s="93"/>
      <c r="H59" s="93"/>
      <c r="I59" s="102"/>
      <c r="J59" s="117"/>
      <c r="K59" s="93"/>
      <c r="L59" s="93"/>
      <c r="M59" s="93"/>
    </row>
    <row r="60" spans="2:13" ht="15.75" thickBot="1">
      <c r="B60" s="112" t="s">
        <v>184</v>
      </c>
      <c r="C60" s="119">
        <f aca="true" t="shared" si="6" ref="C60:J60">SUM(C55:C59)</f>
        <v>13146</v>
      </c>
      <c r="D60" s="120" t="e">
        <f t="shared" si="6"/>
        <v>#REF!</v>
      </c>
      <c r="E60" s="120" t="e">
        <f t="shared" si="6"/>
        <v>#REF!</v>
      </c>
      <c r="F60" s="120" t="e">
        <f t="shared" si="6"/>
        <v>#REF!</v>
      </c>
      <c r="G60" s="120" t="e">
        <f t="shared" si="6"/>
        <v>#REF!</v>
      </c>
      <c r="H60" s="120" t="e">
        <f t="shared" si="6"/>
        <v>#REF!</v>
      </c>
      <c r="I60" s="121">
        <f t="shared" si="6"/>
        <v>0</v>
      </c>
      <c r="J60" s="119">
        <f t="shared" si="6"/>
        <v>15207</v>
      </c>
      <c r="K60" s="93"/>
      <c r="L60" s="93"/>
      <c r="M60" s="93"/>
    </row>
    <row r="61" spans="2:13" ht="15">
      <c r="B61" s="93"/>
      <c r="C61" s="116"/>
      <c r="D61" s="93"/>
      <c r="E61" s="93"/>
      <c r="F61" s="93"/>
      <c r="G61" s="93"/>
      <c r="H61" s="93"/>
      <c r="I61" s="102"/>
      <c r="J61" s="116"/>
      <c r="K61" s="93"/>
      <c r="L61" s="93"/>
      <c r="M61" s="93"/>
    </row>
    <row r="62" spans="2:13" ht="15">
      <c r="B62" s="93"/>
      <c r="C62" s="116"/>
      <c r="D62" s="93"/>
      <c r="E62" s="93"/>
      <c r="F62" s="93"/>
      <c r="G62" s="93"/>
      <c r="H62" s="93"/>
      <c r="I62" s="102"/>
      <c r="J62" s="116"/>
      <c r="K62" s="93"/>
      <c r="L62" s="93"/>
      <c r="M62" s="93"/>
    </row>
    <row r="63" spans="2:13" ht="15">
      <c r="B63" s="112" t="s">
        <v>185</v>
      </c>
      <c r="C63" s="116"/>
      <c r="D63" s="93"/>
      <c r="E63" s="93"/>
      <c r="F63" s="93"/>
      <c r="G63" s="93"/>
      <c r="H63" s="93"/>
      <c r="I63" s="102"/>
      <c r="J63" s="116"/>
      <c r="K63" s="93"/>
      <c r="L63" s="93"/>
      <c r="M63" s="93"/>
    </row>
    <row r="64" spans="2:13" ht="15">
      <c r="B64" s="93"/>
      <c r="C64" s="116"/>
      <c r="D64" s="93"/>
      <c r="E64" s="93"/>
      <c r="F64" s="93"/>
      <c r="G64" s="93"/>
      <c r="H64" s="93"/>
      <c r="I64" s="102"/>
      <c r="J64" s="116"/>
      <c r="K64" s="93"/>
      <c r="L64" s="93"/>
      <c r="M64" s="93"/>
    </row>
    <row r="65" spans="2:13" ht="15.75" thickBot="1">
      <c r="B65" s="93" t="s">
        <v>41</v>
      </c>
      <c r="C65" s="119">
        <v>13146</v>
      </c>
      <c r="D65" s="93"/>
      <c r="E65" s="93"/>
      <c r="F65" s="93"/>
      <c r="G65" s="93"/>
      <c r="H65" s="93"/>
      <c r="I65" s="102"/>
      <c r="J65" s="119">
        <v>15207</v>
      </c>
      <c r="K65" s="93"/>
      <c r="L65" s="93"/>
      <c r="M65" s="93"/>
    </row>
    <row r="66" spans="2:13" ht="15">
      <c r="B66" s="93"/>
      <c r="C66" s="211"/>
      <c r="D66" s="93"/>
      <c r="E66" s="93"/>
      <c r="F66" s="93"/>
      <c r="G66" s="93"/>
      <c r="H66" s="93"/>
      <c r="I66" s="102"/>
      <c r="J66" s="211"/>
      <c r="K66" s="93"/>
      <c r="L66" s="93"/>
      <c r="M66" s="93"/>
    </row>
    <row r="67" spans="2:13" ht="15.75" thickBot="1">
      <c r="B67" s="93"/>
      <c r="C67" s="121"/>
      <c r="D67" s="120">
        <f aca="true" t="shared" si="7" ref="D67:I67">SUM(D65:D66)</f>
        <v>0</v>
      </c>
      <c r="E67" s="120">
        <f t="shared" si="7"/>
        <v>0</v>
      </c>
      <c r="F67" s="120">
        <f t="shared" si="7"/>
        <v>0</v>
      </c>
      <c r="G67" s="120">
        <f t="shared" si="7"/>
        <v>0</v>
      </c>
      <c r="H67" s="120">
        <f t="shared" si="7"/>
        <v>0</v>
      </c>
      <c r="I67" s="121">
        <f t="shared" si="7"/>
        <v>0</v>
      </c>
      <c r="J67" s="121"/>
      <c r="K67" s="93"/>
      <c r="L67" s="93"/>
      <c r="M67" s="93"/>
    </row>
    <row r="68" spans="2:13" ht="15.75" thickTop="1">
      <c r="B68" s="93"/>
      <c r="C68" s="121"/>
      <c r="D68" s="121"/>
      <c r="E68" s="121"/>
      <c r="F68" s="121"/>
      <c r="G68" s="121"/>
      <c r="H68" s="121"/>
      <c r="I68" s="121"/>
      <c r="J68" s="121"/>
      <c r="K68" s="93"/>
      <c r="L68" s="93"/>
      <c r="M68" s="93"/>
    </row>
    <row r="69" spans="2:13" ht="15">
      <c r="B69" s="93"/>
      <c r="C69" s="121"/>
      <c r="D69" s="121"/>
      <c r="E69" s="121"/>
      <c r="F69" s="121"/>
      <c r="G69" s="121"/>
      <c r="H69" s="121"/>
      <c r="I69" s="121"/>
      <c r="J69" s="121"/>
      <c r="K69" s="93"/>
      <c r="L69" s="93"/>
      <c r="M69" s="93"/>
    </row>
    <row r="70" spans="2:13" ht="15">
      <c r="B70" s="93"/>
      <c r="C70" s="116"/>
      <c r="D70" s="93"/>
      <c r="E70" s="93"/>
      <c r="F70" s="93"/>
      <c r="G70" s="93"/>
      <c r="H70" s="93"/>
      <c r="I70" s="102"/>
      <c r="J70" s="116"/>
      <c r="K70" s="93"/>
      <c r="L70" s="93"/>
      <c r="M70" s="93"/>
    </row>
    <row r="71" spans="2:13" ht="15">
      <c r="B71" s="93"/>
      <c r="C71" s="116"/>
      <c r="D71" s="116" t="e">
        <f aca="true" t="shared" si="8" ref="D71:I71">D60-D67</f>
        <v>#REF!</v>
      </c>
      <c r="E71" s="116" t="e">
        <f t="shared" si="8"/>
        <v>#REF!</v>
      </c>
      <c r="F71" s="116" t="e">
        <f t="shared" si="8"/>
        <v>#REF!</v>
      </c>
      <c r="G71" s="116" t="e">
        <f t="shared" si="8"/>
        <v>#REF!</v>
      </c>
      <c r="H71" s="116" t="e">
        <f t="shared" si="8"/>
        <v>#REF!</v>
      </c>
      <c r="I71" s="117">
        <f t="shared" si="8"/>
        <v>0</v>
      </c>
      <c r="J71" s="116"/>
      <c r="K71" s="93"/>
      <c r="L71" s="93"/>
      <c r="M71" s="93"/>
    </row>
    <row r="72" spans="2:13" ht="15">
      <c r="B72" s="93"/>
      <c r="C72" s="113"/>
      <c r="D72" s="93"/>
      <c r="E72" s="93"/>
      <c r="F72" s="93"/>
      <c r="G72" s="93"/>
      <c r="H72" s="93"/>
      <c r="I72" s="102"/>
      <c r="J72" s="113"/>
      <c r="K72" s="93"/>
      <c r="L72" s="93"/>
      <c r="M72" s="93"/>
    </row>
    <row r="73" spans="2:13" ht="15">
      <c r="B73" s="93"/>
      <c r="C73" s="113"/>
      <c r="D73" s="93"/>
      <c r="E73" s="93"/>
      <c r="F73" s="93"/>
      <c r="G73" s="93"/>
      <c r="H73" s="93"/>
      <c r="I73" s="102"/>
      <c r="J73" s="113"/>
      <c r="K73" s="93"/>
      <c r="L73" s="93"/>
      <c r="M73" s="93"/>
    </row>
    <row r="74" spans="2:13" ht="15">
      <c r="B74" s="93"/>
      <c r="C74" s="113"/>
      <c r="D74" s="93"/>
      <c r="E74" s="93"/>
      <c r="F74" s="93"/>
      <c r="G74" s="93"/>
      <c r="H74" s="93"/>
      <c r="I74" s="102"/>
      <c r="J74" s="113"/>
      <c r="K74" s="93"/>
      <c r="L74" s="93"/>
      <c r="M74" s="93"/>
    </row>
    <row r="75" spans="2:13" ht="15">
      <c r="B75" s="93"/>
      <c r="C75" s="113"/>
      <c r="D75" s="93"/>
      <c r="E75" s="93"/>
      <c r="F75" s="93"/>
      <c r="G75" s="93"/>
      <c r="H75" s="93"/>
      <c r="I75" s="102"/>
      <c r="J75" s="113"/>
      <c r="K75" s="93"/>
      <c r="L75" s="93"/>
      <c r="M75" s="93"/>
    </row>
    <row r="76" spans="2:13" ht="15">
      <c r="B76" s="93"/>
      <c r="C76" s="113"/>
      <c r="D76" s="93"/>
      <c r="E76" s="93"/>
      <c r="F76" s="93"/>
      <c r="G76" s="93"/>
      <c r="H76" s="93"/>
      <c r="I76" s="102"/>
      <c r="J76" s="113"/>
      <c r="K76" s="93"/>
      <c r="L76" s="93"/>
      <c r="M76" s="93"/>
    </row>
    <row r="77" spans="2:13" ht="15">
      <c r="B77" s="122"/>
      <c r="C77" s="113"/>
      <c r="D77" s="93"/>
      <c r="E77" s="93"/>
      <c r="F77" s="93"/>
      <c r="G77" s="93"/>
      <c r="H77" s="93"/>
      <c r="I77" s="102"/>
      <c r="J77" s="113"/>
      <c r="K77" s="93"/>
      <c r="L77" s="93"/>
      <c r="M77" s="93"/>
    </row>
    <row r="78" spans="2:13" ht="15">
      <c r="B78" s="122"/>
      <c r="C78" s="113"/>
      <c r="D78" s="93"/>
      <c r="E78" s="93"/>
      <c r="F78" s="93"/>
      <c r="G78" s="93"/>
      <c r="H78" s="93"/>
      <c r="I78" s="102"/>
      <c r="J78" s="113"/>
      <c r="K78" s="93"/>
      <c r="L78" s="93"/>
      <c r="M78" s="93"/>
    </row>
    <row r="79" spans="2:13" ht="15">
      <c r="B79" s="93"/>
      <c r="C79" s="113"/>
      <c r="D79" s="93"/>
      <c r="E79" s="93"/>
      <c r="F79" s="93"/>
      <c r="G79" s="93"/>
      <c r="H79" s="93"/>
      <c r="I79" s="102"/>
      <c r="J79" s="113"/>
      <c r="K79" s="93"/>
      <c r="L79" s="93"/>
      <c r="M79" s="93"/>
    </row>
    <row r="80" spans="2:13" ht="15">
      <c r="B80" s="93"/>
      <c r="C80" s="113"/>
      <c r="D80" s="93"/>
      <c r="E80" s="93"/>
      <c r="F80" s="93"/>
      <c r="G80" s="93"/>
      <c r="H80" s="93"/>
      <c r="I80" s="102"/>
      <c r="J80" s="113"/>
      <c r="K80" s="93"/>
      <c r="L80" s="93"/>
      <c r="M80" s="93"/>
    </row>
    <row r="81" spans="2:13" ht="15">
      <c r="B81" s="93"/>
      <c r="C81" s="113"/>
      <c r="D81" s="93"/>
      <c r="E81" s="93"/>
      <c r="F81" s="93"/>
      <c r="G81" s="93"/>
      <c r="H81" s="93"/>
      <c r="I81" s="102"/>
      <c r="J81" s="113"/>
      <c r="K81" s="93"/>
      <c r="L81" s="93"/>
      <c r="M81" s="93"/>
    </row>
    <row r="82" spans="2:13" ht="15">
      <c r="B82" s="93"/>
      <c r="C82" s="113"/>
      <c r="D82" s="93"/>
      <c r="E82" s="93"/>
      <c r="F82" s="93"/>
      <c r="G82" s="93"/>
      <c r="H82" s="93"/>
      <c r="I82" s="102"/>
      <c r="J82" s="113"/>
      <c r="K82" s="93"/>
      <c r="L82" s="93"/>
      <c r="M82" s="93"/>
    </row>
    <row r="83" spans="2:13" ht="15">
      <c r="B83" s="93"/>
      <c r="C83" s="113"/>
      <c r="D83" s="93"/>
      <c r="E83" s="93"/>
      <c r="F83" s="93"/>
      <c r="G83" s="93"/>
      <c r="H83" s="93"/>
      <c r="I83" s="102"/>
      <c r="J83" s="113"/>
      <c r="K83" s="93"/>
      <c r="L83" s="93"/>
      <c r="M83" s="93"/>
    </row>
    <row r="84" spans="2:13" ht="15">
      <c r="B84" s="93"/>
      <c r="C84" s="113"/>
      <c r="D84" s="93"/>
      <c r="E84" s="93"/>
      <c r="F84" s="93"/>
      <c r="G84" s="93"/>
      <c r="H84" s="93"/>
      <c r="I84" s="102"/>
      <c r="J84" s="113"/>
      <c r="K84" s="93"/>
      <c r="L84" s="93"/>
      <c r="M84" s="93"/>
    </row>
    <row r="85" spans="2:13" ht="15">
      <c r="B85" s="93"/>
      <c r="C85" s="113"/>
      <c r="D85" s="93"/>
      <c r="E85" s="93"/>
      <c r="F85" s="93"/>
      <c r="G85" s="93"/>
      <c r="H85" s="93"/>
      <c r="I85" s="102"/>
      <c r="J85" s="113"/>
      <c r="K85" s="93"/>
      <c r="L85" s="93"/>
      <c r="M85" s="93"/>
    </row>
    <row r="86" spans="2:13" ht="15">
      <c r="B86" s="93"/>
      <c r="C86" s="113"/>
      <c r="D86" s="93"/>
      <c r="E86" s="93"/>
      <c r="F86" s="93"/>
      <c r="G86" s="93"/>
      <c r="H86" s="93"/>
      <c r="I86" s="102"/>
      <c r="J86" s="113"/>
      <c r="K86" s="93"/>
      <c r="L86" s="93"/>
      <c r="M86" s="93"/>
    </row>
    <row r="87" spans="2:13" ht="15">
      <c r="B87" s="93"/>
      <c r="C87" s="113"/>
      <c r="D87" s="93"/>
      <c r="E87" s="93"/>
      <c r="F87" s="93"/>
      <c r="G87" s="93"/>
      <c r="H87" s="93"/>
      <c r="I87" s="102"/>
      <c r="J87" s="113"/>
      <c r="K87" s="93"/>
      <c r="L87" s="93"/>
      <c r="M87" s="93"/>
    </row>
    <row r="88" spans="2:13" ht="15">
      <c r="B88" s="93"/>
      <c r="C88" s="113"/>
      <c r="D88" s="93"/>
      <c r="E88" s="93"/>
      <c r="F88" s="93"/>
      <c r="G88" s="93"/>
      <c r="H88" s="93"/>
      <c r="I88" s="102"/>
      <c r="J88" s="113"/>
      <c r="K88" s="93"/>
      <c r="L88" s="93"/>
      <c r="M88" s="93"/>
    </row>
    <row r="89" spans="2:13" ht="15">
      <c r="B89" s="93"/>
      <c r="C89" s="113"/>
      <c r="D89" s="93"/>
      <c r="E89" s="93"/>
      <c r="F89" s="93"/>
      <c r="G89" s="93"/>
      <c r="H89" s="93"/>
      <c r="I89" s="102"/>
      <c r="J89" s="113"/>
      <c r="K89" s="93"/>
      <c r="L89" s="93"/>
      <c r="M89" s="93"/>
    </row>
    <row r="90" spans="2:13" ht="15">
      <c r="B90" s="93"/>
      <c r="C90" s="113"/>
      <c r="D90" s="93"/>
      <c r="E90" s="93"/>
      <c r="F90" s="93"/>
      <c r="G90" s="93"/>
      <c r="H90" s="93"/>
      <c r="I90" s="102"/>
      <c r="J90" s="113"/>
      <c r="K90" s="93"/>
      <c r="L90" s="93"/>
      <c r="M90" s="93"/>
    </row>
    <row r="91" spans="2:13" ht="15">
      <c r="B91" s="93"/>
      <c r="C91" s="113"/>
      <c r="D91" s="93"/>
      <c r="E91" s="93"/>
      <c r="F91" s="93"/>
      <c r="G91" s="93"/>
      <c r="H91" s="93"/>
      <c r="I91" s="102"/>
      <c r="J91" s="113"/>
      <c r="K91" s="93"/>
      <c r="L91" s="93"/>
      <c r="M91" s="93"/>
    </row>
    <row r="92" spans="2:13" ht="15">
      <c r="B92" s="93"/>
      <c r="C92" s="113"/>
      <c r="D92" s="93"/>
      <c r="E92" s="93"/>
      <c r="F92" s="93"/>
      <c r="G92" s="93"/>
      <c r="H92" s="93"/>
      <c r="I92" s="102"/>
      <c r="J92" s="113"/>
      <c r="K92" s="93"/>
      <c r="L92" s="93"/>
      <c r="M92" s="93"/>
    </row>
    <row r="93" spans="2:13" ht="15">
      <c r="B93" s="93"/>
      <c r="C93" s="113"/>
      <c r="D93" s="93"/>
      <c r="E93" s="93"/>
      <c r="F93" s="93"/>
      <c r="G93" s="93"/>
      <c r="H93" s="93"/>
      <c r="I93" s="102"/>
      <c r="J93" s="113"/>
      <c r="K93" s="93"/>
      <c r="L93" s="93"/>
      <c r="M93" s="93"/>
    </row>
    <row r="94" spans="2:13" ht="15">
      <c r="B94" s="93"/>
      <c r="C94" s="113"/>
      <c r="D94" s="93"/>
      <c r="E94" s="93"/>
      <c r="F94" s="93"/>
      <c r="G94" s="93"/>
      <c r="H94" s="93"/>
      <c r="I94" s="102"/>
      <c r="J94" s="113"/>
      <c r="K94" s="93"/>
      <c r="L94" s="93"/>
      <c r="M94" s="93"/>
    </row>
    <row r="95" spans="2:13" ht="15">
      <c r="B95" s="93"/>
      <c r="C95" s="113"/>
      <c r="D95" s="93"/>
      <c r="E95" s="93"/>
      <c r="F95" s="93"/>
      <c r="G95" s="93"/>
      <c r="H95" s="93"/>
      <c r="I95" s="102"/>
      <c r="J95" s="113"/>
      <c r="K95" s="93"/>
      <c r="L95" s="93"/>
      <c r="M95" s="93"/>
    </row>
    <row r="96" spans="2:13" ht="15">
      <c r="B96" s="93"/>
      <c r="C96" s="113"/>
      <c r="D96" s="93"/>
      <c r="E96" s="93"/>
      <c r="F96" s="93"/>
      <c r="G96" s="93"/>
      <c r="H96" s="93"/>
      <c r="I96" s="102"/>
      <c r="J96" s="113"/>
      <c r="K96" s="93"/>
      <c r="L96" s="93"/>
      <c r="M96" s="93"/>
    </row>
    <row r="97" spans="2:13" ht="15">
      <c r="B97" s="93"/>
      <c r="C97" s="113"/>
      <c r="D97" s="93"/>
      <c r="E97" s="93"/>
      <c r="F97" s="93"/>
      <c r="G97" s="93"/>
      <c r="H97" s="93"/>
      <c r="I97" s="102"/>
      <c r="J97" s="113"/>
      <c r="K97" s="93"/>
      <c r="L97" s="93"/>
      <c r="M97" s="93"/>
    </row>
    <row r="98" spans="2:10" ht="15">
      <c r="B98" s="93"/>
      <c r="C98" s="113"/>
      <c r="D98" s="93"/>
      <c r="E98" s="93"/>
      <c r="F98" s="93"/>
      <c r="G98" s="93"/>
      <c r="H98" s="93"/>
      <c r="I98" s="102"/>
      <c r="J98" s="113"/>
    </row>
  </sheetData>
  <sheetProtection/>
  <mergeCells count="1">
    <mergeCell ref="F8:G8"/>
  </mergeCells>
  <printOptions/>
  <pageMargins left="0.7" right="0.5" top="0.3" bottom="0.25" header="0.2" footer="0.2"/>
  <pageSetup fitToHeight="1" fitToWidth="1" horizontalDpi="600" verticalDpi="600" orientation="portrait" paperSize="9" scale="77" r:id="rId2"/>
  <drawing r:id="rId1"/>
</worksheet>
</file>

<file path=xl/worksheets/sheet5.xml><?xml version="1.0" encoding="utf-8"?>
<worksheet xmlns="http://schemas.openxmlformats.org/spreadsheetml/2006/main" xmlns:r="http://schemas.openxmlformats.org/officeDocument/2006/relationships">
  <dimension ref="A1:P281"/>
  <sheetViews>
    <sheetView view="pageBreakPreview" zoomScaleNormal="90" zoomScaleSheetLayoutView="100" zoomScalePageLayoutView="0" workbookViewId="0" topLeftCell="A154">
      <selection activeCell="M15" sqref="M15"/>
    </sheetView>
  </sheetViews>
  <sheetFormatPr defaultColWidth="9.140625" defaultRowHeight="12.75"/>
  <cols>
    <col min="1" max="1" width="4.8515625" style="280" customWidth="1"/>
    <col min="2" max="2" width="3.00390625" style="280" customWidth="1"/>
    <col min="3" max="3" width="1.421875" style="280" customWidth="1"/>
    <col min="4" max="4" width="31.7109375" style="280" customWidth="1"/>
    <col min="5" max="5" width="15.28125" style="280" customWidth="1"/>
    <col min="6" max="6" width="15.8515625" style="280" customWidth="1"/>
    <col min="7" max="7" width="15.28125" style="280" customWidth="1"/>
    <col min="8" max="8" width="16.140625" style="280" customWidth="1"/>
    <col min="9" max="9" width="21.57421875" style="278" customWidth="1"/>
    <col min="10" max="12" width="9.140625" style="278" customWidth="1"/>
    <col min="13" max="13" width="11.00390625" style="278" customWidth="1"/>
    <col min="14" max="16384" width="9.140625" style="278" customWidth="1"/>
  </cols>
  <sheetData>
    <row r="1" spans="1:8" ht="15.75">
      <c r="A1" s="347"/>
      <c r="B1" s="347"/>
      <c r="C1" s="347"/>
      <c r="D1" s="347"/>
      <c r="E1" s="347"/>
      <c r="F1" s="347"/>
      <c r="G1" s="347"/>
      <c r="H1" s="347"/>
    </row>
    <row r="2" spans="1:8" ht="15.75">
      <c r="A2" s="279" t="s">
        <v>43</v>
      </c>
      <c r="B2" s="277"/>
      <c r="C2" s="277"/>
      <c r="D2" s="277"/>
      <c r="E2" s="277"/>
      <c r="F2" s="277"/>
      <c r="G2" s="277"/>
      <c r="H2" s="277"/>
    </row>
    <row r="3" spans="1:8" ht="15.75">
      <c r="A3" s="277"/>
      <c r="B3" s="277"/>
      <c r="C3" s="277"/>
      <c r="D3" s="277"/>
      <c r="E3" s="277"/>
      <c r="F3" s="277"/>
      <c r="G3" s="277"/>
      <c r="H3" s="277"/>
    </row>
    <row r="4" spans="1:3" ht="15.75">
      <c r="A4" s="281" t="s">
        <v>44</v>
      </c>
      <c r="B4" s="282" t="s">
        <v>156</v>
      </c>
      <c r="C4" s="282"/>
    </row>
    <row r="5" spans="1:3" ht="15.75">
      <c r="A5" s="281"/>
      <c r="B5" s="282"/>
      <c r="C5" s="282"/>
    </row>
    <row r="6" spans="1:3" ht="15.75">
      <c r="A6" s="281"/>
      <c r="B6" s="282"/>
      <c r="C6" s="282"/>
    </row>
    <row r="7" spans="1:3" ht="15.75">
      <c r="A7" s="281"/>
      <c r="B7" s="282"/>
      <c r="C7" s="282"/>
    </row>
    <row r="8" spans="1:3" ht="15.75">
      <c r="A8" s="281"/>
      <c r="B8" s="282"/>
      <c r="C8" s="282"/>
    </row>
    <row r="9" spans="1:3" ht="15.75">
      <c r="A9" s="281"/>
      <c r="B9" s="282"/>
      <c r="C9" s="282"/>
    </row>
    <row r="10" spans="1:3" ht="15.75">
      <c r="A10" s="281"/>
      <c r="B10" s="282"/>
      <c r="C10" s="282"/>
    </row>
    <row r="11" spans="1:3" ht="15.75">
      <c r="A11" s="281"/>
      <c r="B11" s="282"/>
      <c r="C11" s="282"/>
    </row>
    <row r="12" spans="1:3" ht="15.75">
      <c r="A12" s="281"/>
      <c r="B12" s="282"/>
      <c r="C12" s="282"/>
    </row>
    <row r="13" spans="1:3" ht="15.75">
      <c r="A13" s="281"/>
      <c r="B13" s="282"/>
      <c r="C13" s="282"/>
    </row>
    <row r="14" spans="1:3" ht="15.75">
      <c r="A14" s="281"/>
      <c r="B14" s="282"/>
      <c r="C14" s="282"/>
    </row>
    <row r="15" spans="1:3" ht="15.75">
      <c r="A15" s="281"/>
      <c r="B15" s="282"/>
      <c r="C15" s="282"/>
    </row>
    <row r="16" spans="1:3" ht="15.75">
      <c r="A16" s="281"/>
      <c r="B16" s="282"/>
      <c r="C16" s="282"/>
    </row>
    <row r="17" spans="1:3" ht="15.75">
      <c r="A17" s="281"/>
      <c r="B17" s="282"/>
      <c r="C17" s="282"/>
    </row>
    <row r="18" spans="1:3" ht="15.75">
      <c r="A18" s="281"/>
      <c r="B18" s="282"/>
      <c r="C18" s="282"/>
    </row>
    <row r="19" spans="1:3" ht="15.75">
      <c r="A19" s="281"/>
      <c r="B19" s="282"/>
      <c r="C19" s="282"/>
    </row>
    <row r="20" spans="1:14" ht="15.75">
      <c r="A20" s="281"/>
      <c r="B20" s="282"/>
      <c r="C20" s="282"/>
      <c r="M20" s="333"/>
      <c r="N20" s="337"/>
    </row>
    <row r="21" spans="1:3" ht="15.75">
      <c r="A21" s="281"/>
      <c r="B21" s="282"/>
      <c r="C21" s="282"/>
    </row>
    <row r="22" spans="1:3" ht="15.75">
      <c r="A22" s="281"/>
      <c r="B22" s="282"/>
      <c r="C22" s="282"/>
    </row>
    <row r="23" spans="1:3" ht="15.75">
      <c r="A23" s="286"/>
      <c r="B23" s="282"/>
      <c r="C23" s="282"/>
    </row>
    <row r="24" spans="1:3" ht="15.75">
      <c r="A24" s="281"/>
      <c r="B24" s="282"/>
      <c r="C24" s="282"/>
    </row>
    <row r="25" spans="1:3" ht="15.75">
      <c r="A25" s="281"/>
      <c r="B25" s="282"/>
      <c r="C25" s="282"/>
    </row>
    <row r="26" spans="1:3" ht="15.75">
      <c r="A26" s="281"/>
      <c r="B26" s="282"/>
      <c r="C26" s="282"/>
    </row>
    <row r="27" spans="1:3" ht="15.75">
      <c r="A27" s="281"/>
      <c r="B27" s="282"/>
      <c r="C27" s="282"/>
    </row>
    <row r="28" spans="1:3" ht="15.75">
      <c r="A28" s="281"/>
      <c r="B28" s="282"/>
      <c r="C28" s="282"/>
    </row>
    <row r="29" spans="1:3" ht="15.75">
      <c r="A29" s="281"/>
      <c r="B29" s="282"/>
      <c r="C29" s="282"/>
    </row>
    <row r="30" spans="1:3" ht="15.75">
      <c r="A30" s="281"/>
      <c r="B30" s="282"/>
      <c r="C30" s="282"/>
    </row>
    <row r="31" spans="1:3" ht="15.75">
      <c r="A31" s="281"/>
      <c r="B31" s="282"/>
      <c r="C31" s="282"/>
    </row>
    <row r="32" spans="1:3" ht="15.75">
      <c r="A32" s="281"/>
      <c r="B32" s="282"/>
      <c r="C32" s="282"/>
    </row>
    <row r="33" spans="1:3" ht="15.75">
      <c r="A33" s="281"/>
      <c r="B33" s="282"/>
      <c r="C33" s="282"/>
    </row>
    <row r="34" spans="1:3" ht="15.75">
      <c r="A34" s="281"/>
      <c r="B34" s="282"/>
      <c r="C34" s="282"/>
    </row>
    <row r="35" spans="1:3" ht="15.75">
      <c r="A35" s="281"/>
      <c r="B35" s="282"/>
      <c r="C35" s="282"/>
    </row>
    <row r="36" spans="1:3" ht="15.75">
      <c r="A36" s="281"/>
      <c r="B36" s="282"/>
      <c r="C36" s="282"/>
    </row>
    <row r="37" spans="1:3" ht="15.75">
      <c r="A37" s="281"/>
      <c r="B37" s="282"/>
      <c r="C37" s="282"/>
    </row>
    <row r="38" spans="1:3" ht="15.75">
      <c r="A38" s="281" t="s">
        <v>45</v>
      </c>
      <c r="B38" s="282" t="s">
        <v>46</v>
      </c>
      <c r="C38" s="282"/>
    </row>
    <row r="39" spans="1:3" ht="15.75">
      <c r="A39" s="281"/>
      <c r="B39" s="282"/>
      <c r="C39" s="282"/>
    </row>
    <row r="40" spans="1:3" ht="15.75">
      <c r="A40" s="281"/>
      <c r="B40" s="282"/>
      <c r="C40" s="282"/>
    </row>
    <row r="41" spans="1:3" ht="15.75">
      <c r="A41" s="281"/>
      <c r="B41" s="282"/>
      <c r="C41" s="282"/>
    </row>
    <row r="42" spans="1:3" ht="15.75">
      <c r="A42" s="281"/>
      <c r="B42" s="282"/>
      <c r="C42" s="282"/>
    </row>
    <row r="43" spans="1:5" ht="15.75">
      <c r="A43" s="281" t="s">
        <v>47</v>
      </c>
      <c r="B43" s="282" t="s">
        <v>48</v>
      </c>
      <c r="C43" s="282"/>
      <c r="E43" s="278"/>
    </row>
    <row r="44" spans="1:3" ht="15.75">
      <c r="A44" s="281"/>
      <c r="B44" s="282"/>
      <c r="C44" s="282"/>
    </row>
    <row r="45" spans="1:3" ht="15.75">
      <c r="A45" s="281"/>
      <c r="B45" s="282"/>
      <c r="C45" s="282"/>
    </row>
    <row r="46" spans="1:3" ht="15.75">
      <c r="A46" s="281"/>
      <c r="B46" s="282"/>
      <c r="C46" s="282"/>
    </row>
    <row r="47" spans="1:3" ht="15.75">
      <c r="A47" s="281" t="s">
        <v>49</v>
      </c>
      <c r="B47" s="282" t="s">
        <v>50</v>
      </c>
      <c r="C47" s="282"/>
    </row>
    <row r="48" spans="1:3" ht="15.75">
      <c r="A48" s="281"/>
      <c r="B48" s="282"/>
      <c r="C48" s="282"/>
    </row>
    <row r="49" spans="1:3" ht="15.75">
      <c r="A49" s="281"/>
      <c r="B49" s="282"/>
      <c r="C49" s="282"/>
    </row>
    <row r="50" spans="1:3" ht="15.75">
      <c r="A50" s="281"/>
      <c r="B50" s="282"/>
      <c r="C50" s="282"/>
    </row>
    <row r="51" spans="1:3" ht="15.75">
      <c r="A51" s="281"/>
      <c r="B51" s="282"/>
      <c r="C51" s="282"/>
    </row>
    <row r="52" spans="1:3" ht="15.75">
      <c r="A52" s="283" t="s">
        <v>51</v>
      </c>
      <c r="B52" s="282" t="s">
        <v>52</v>
      </c>
      <c r="C52" s="282"/>
    </row>
    <row r="53" spans="1:3" ht="15.75">
      <c r="A53" s="281"/>
      <c r="B53" s="282"/>
      <c r="C53" s="282"/>
    </row>
    <row r="54" spans="1:3" ht="15.75">
      <c r="A54" s="281"/>
      <c r="B54" s="282"/>
      <c r="C54" s="282"/>
    </row>
    <row r="55" spans="1:3" ht="15.75">
      <c r="A55" s="281"/>
      <c r="B55" s="282"/>
      <c r="C55" s="282"/>
    </row>
    <row r="56" spans="1:3" ht="15.75">
      <c r="A56" s="281" t="s">
        <v>53</v>
      </c>
      <c r="B56" s="282" t="s">
        <v>54</v>
      </c>
      <c r="C56" s="282"/>
    </row>
    <row r="57" spans="1:3" ht="15.75">
      <c r="A57" s="281"/>
      <c r="B57" s="282"/>
      <c r="C57" s="282"/>
    </row>
    <row r="58" spans="1:3" ht="15.75">
      <c r="A58" s="281"/>
      <c r="B58" s="282"/>
      <c r="C58" s="282"/>
    </row>
    <row r="59" spans="1:3" ht="15.75">
      <c r="A59" s="281"/>
      <c r="B59" s="282"/>
      <c r="C59" s="282"/>
    </row>
    <row r="60" spans="1:3" ht="15.75">
      <c r="A60" s="281"/>
      <c r="B60" s="282"/>
      <c r="C60" s="282"/>
    </row>
    <row r="61" spans="1:5" ht="15.75">
      <c r="A61" s="329" t="s">
        <v>57</v>
      </c>
      <c r="B61" s="291" t="s">
        <v>38</v>
      </c>
      <c r="C61" s="291"/>
      <c r="D61" s="292"/>
      <c r="E61" s="285"/>
    </row>
    <row r="62" spans="1:3" ht="15.75">
      <c r="A62" s="281"/>
      <c r="B62" s="282"/>
      <c r="C62" s="282"/>
    </row>
    <row r="63" spans="1:3" ht="15.75">
      <c r="A63" s="281"/>
      <c r="B63" s="282"/>
      <c r="C63" s="282"/>
    </row>
    <row r="64" spans="1:3" ht="15.75">
      <c r="A64" s="281"/>
      <c r="B64" s="282"/>
      <c r="C64" s="282"/>
    </row>
    <row r="65" spans="1:10" ht="15.75">
      <c r="A65" s="286" t="s">
        <v>208</v>
      </c>
      <c r="B65" s="282" t="s">
        <v>58</v>
      </c>
      <c r="C65" s="282"/>
      <c r="E65" s="287"/>
      <c r="F65" s="287"/>
      <c r="G65" s="287"/>
      <c r="J65" s="288"/>
    </row>
    <row r="66" spans="1:10" ht="15.75">
      <c r="A66" s="283"/>
      <c r="B66" s="282"/>
      <c r="C66" s="282"/>
      <c r="E66" s="287"/>
      <c r="F66" s="287"/>
      <c r="G66" s="287"/>
      <c r="J66" s="288"/>
    </row>
    <row r="67" spans="2:10" ht="15.75">
      <c r="B67" s="289" t="s">
        <v>59</v>
      </c>
      <c r="E67" s="287"/>
      <c r="F67" s="287"/>
      <c r="G67" s="287"/>
      <c r="J67" s="288"/>
    </row>
    <row r="68" spans="2:10" ht="15.75">
      <c r="B68" s="289"/>
      <c r="E68" s="287"/>
      <c r="F68" s="287"/>
      <c r="G68" s="287"/>
      <c r="J68" s="288"/>
    </row>
    <row r="69" spans="1:3" ht="15.75">
      <c r="A69" s="283" t="s">
        <v>60</v>
      </c>
      <c r="B69" s="282" t="s">
        <v>61</v>
      </c>
      <c r="C69" s="282"/>
    </row>
    <row r="70" spans="1:3" ht="15.75">
      <c r="A70" s="281"/>
      <c r="B70" s="282"/>
      <c r="C70" s="282"/>
    </row>
    <row r="71" spans="1:3" ht="15.75">
      <c r="A71" s="281"/>
      <c r="B71" s="280" t="s">
        <v>62</v>
      </c>
      <c r="C71" s="282"/>
    </row>
    <row r="72" spans="1:3" ht="15.75">
      <c r="A72" s="281"/>
      <c r="C72" s="282"/>
    </row>
    <row r="73" spans="1:4" ht="15.75">
      <c r="A73" s="281" t="s">
        <v>63</v>
      </c>
      <c r="B73" s="282" t="s">
        <v>64</v>
      </c>
      <c r="C73" s="278"/>
      <c r="D73" s="282"/>
    </row>
    <row r="74" spans="1:4" ht="15.75">
      <c r="A74" s="281"/>
      <c r="B74" s="282"/>
      <c r="C74" s="278"/>
      <c r="D74" s="282"/>
    </row>
    <row r="75" spans="1:4" ht="15.75">
      <c r="A75" s="281"/>
      <c r="B75" s="282"/>
      <c r="C75" s="278"/>
      <c r="D75" s="282"/>
    </row>
    <row r="76" spans="1:4" ht="15.75">
      <c r="A76" s="281"/>
      <c r="B76" s="282"/>
      <c r="C76" s="278"/>
      <c r="D76" s="282"/>
    </row>
    <row r="77" spans="1:3" ht="15.75">
      <c r="A77" s="281" t="s">
        <v>65</v>
      </c>
      <c r="B77" s="282" t="s">
        <v>66</v>
      </c>
      <c r="C77" s="282"/>
    </row>
    <row r="79" spans="1:3" ht="15.75">
      <c r="A79" s="281"/>
      <c r="B79" s="280" t="s">
        <v>120</v>
      </c>
      <c r="C79" s="282"/>
    </row>
    <row r="80" spans="1:3" ht="15.75">
      <c r="A80" s="281"/>
      <c r="B80" s="282"/>
      <c r="C80" s="282"/>
    </row>
    <row r="81" spans="1:3" ht="15.75">
      <c r="A81" s="281"/>
      <c r="B81" s="282"/>
      <c r="C81" s="282"/>
    </row>
    <row r="82" spans="1:3" ht="15.75">
      <c r="A82" s="281"/>
      <c r="B82" s="282"/>
      <c r="C82" s="282"/>
    </row>
    <row r="83" spans="1:3" ht="15.75">
      <c r="A83" s="281"/>
      <c r="B83" s="282"/>
      <c r="C83" s="282"/>
    </row>
    <row r="84" spans="1:3" ht="15.75">
      <c r="A84" s="281"/>
      <c r="B84" s="282"/>
      <c r="C84" s="282"/>
    </row>
    <row r="85" spans="1:3" ht="15.75">
      <c r="A85" s="281"/>
      <c r="B85" s="282"/>
      <c r="C85" s="282"/>
    </row>
    <row r="86" spans="1:3" ht="15.75">
      <c r="A86" s="281"/>
      <c r="B86" s="282"/>
      <c r="C86" s="282"/>
    </row>
    <row r="87" spans="1:3" ht="15.75">
      <c r="A87" s="281"/>
      <c r="B87" s="282"/>
      <c r="C87" s="282"/>
    </row>
    <row r="88" spans="1:3" ht="15.75">
      <c r="A88" s="281"/>
      <c r="B88" s="282"/>
      <c r="C88" s="282"/>
    </row>
    <row r="89" spans="1:3" ht="15.75">
      <c r="A89" s="281"/>
      <c r="B89" s="280" t="s">
        <v>121</v>
      </c>
      <c r="C89" s="282"/>
    </row>
    <row r="90" spans="1:3" ht="15.75">
      <c r="A90" s="281"/>
      <c r="B90" s="282"/>
      <c r="C90" s="282"/>
    </row>
    <row r="91" spans="1:3" ht="15.75">
      <c r="A91" s="281"/>
      <c r="B91" s="282"/>
      <c r="C91" s="282"/>
    </row>
    <row r="92" spans="1:3" ht="15.75">
      <c r="A92" s="281"/>
      <c r="B92" s="282"/>
      <c r="C92" s="282"/>
    </row>
    <row r="93" spans="1:3" ht="15.75">
      <c r="A93" s="281"/>
      <c r="B93" s="282"/>
      <c r="C93" s="282"/>
    </row>
    <row r="94" spans="1:3" ht="15.75">
      <c r="A94" s="281" t="s">
        <v>67</v>
      </c>
      <c r="B94" s="282" t="s">
        <v>68</v>
      </c>
      <c r="C94" s="282"/>
    </row>
    <row r="95" spans="1:3" ht="15.75">
      <c r="A95" s="281"/>
      <c r="B95" s="278"/>
      <c r="C95" s="282"/>
    </row>
    <row r="96" spans="1:3" ht="15.75">
      <c r="A96" s="281"/>
      <c r="B96" s="280" t="s">
        <v>231</v>
      </c>
      <c r="C96" s="282"/>
    </row>
    <row r="97" spans="1:3" ht="15.75">
      <c r="A97" s="281"/>
      <c r="C97" s="282"/>
    </row>
    <row r="98" spans="1:3" ht="15.75">
      <c r="A98" s="281"/>
      <c r="C98" s="282"/>
    </row>
    <row r="99" ht="15.75">
      <c r="A99" s="279" t="s">
        <v>188</v>
      </c>
    </row>
    <row r="100" ht="15.75">
      <c r="A100" s="279" t="s">
        <v>187</v>
      </c>
    </row>
    <row r="102" spans="1:3" ht="15.75">
      <c r="A102" s="281" t="s">
        <v>69</v>
      </c>
      <c r="B102" s="282" t="s">
        <v>70</v>
      </c>
      <c r="C102" s="282"/>
    </row>
    <row r="104" spans="2:3" ht="15.75">
      <c r="B104" s="282"/>
      <c r="C104" s="282"/>
    </row>
    <row r="105" spans="2:3" ht="15.75">
      <c r="B105" s="282"/>
      <c r="C105" s="282"/>
    </row>
    <row r="106" spans="2:3" ht="15.75">
      <c r="B106" s="282"/>
      <c r="C106" s="282"/>
    </row>
    <row r="107" spans="2:3" ht="15.75">
      <c r="B107" s="282"/>
      <c r="C107" s="282"/>
    </row>
    <row r="108" spans="2:3" ht="15.75">
      <c r="B108" s="282"/>
      <c r="C108" s="282"/>
    </row>
    <row r="109" spans="2:9" ht="15.75">
      <c r="B109" s="282"/>
      <c r="C109" s="282"/>
      <c r="I109" s="290"/>
    </row>
    <row r="110" spans="2:9" ht="15.75">
      <c r="B110" s="282"/>
      <c r="C110" s="282"/>
      <c r="I110" s="290"/>
    </row>
    <row r="111" ht="15.75" hidden="1"/>
    <row r="112" spans="1:3" ht="15.75">
      <c r="A112" s="281" t="s">
        <v>71</v>
      </c>
      <c r="B112" s="282" t="s">
        <v>209</v>
      </c>
      <c r="C112" s="282"/>
    </row>
    <row r="113" spans="2:3" ht="15.75">
      <c r="B113" s="282"/>
      <c r="C113" s="282"/>
    </row>
    <row r="114" spans="1:9" ht="15.75">
      <c r="A114" s="281"/>
      <c r="B114" s="282"/>
      <c r="C114" s="282"/>
      <c r="I114" s="290"/>
    </row>
    <row r="115" spans="1:9" ht="15.75">
      <c r="A115" s="281"/>
      <c r="B115" s="282"/>
      <c r="C115" s="282"/>
      <c r="I115" s="326"/>
    </row>
    <row r="116" spans="2:3" ht="15.75">
      <c r="B116" s="282"/>
      <c r="C116" s="282"/>
    </row>
    <row r="117" spans="2:3" ht="15.75">
      <c r="B117" s="282"/>
      <c r="C117" s="282"/>
    </row>
    <row r="118" spans="2:3" ht="15.75">
      <c r="B118" s="282"/>
      <c r="C118" s="282"/>
    </row>
    <row r="119" spans="2:3" ht="15.75">
      <c r="B119" s="282"/>
      <c r="C119" s="282"/>
    </row>
    <row r="120" spans="2:3" ht="15.75">
      <c r="B120" s="282"/>
      <c r="C120" s="282"/>
    </row>
    <row r="121" spans="1:5" ht="15.75">
      <c r="A121" s="283" t="s">
        <v>72</v>
      </c>
      <c r="B121" s="282" t="s">
        <v>229</v>
      </c>
      <c r="C121" s="282"/>
      <c r="E121" s="286"/>
    </row>
    <row r="122" spans="2:3" ht="15.75">
      <c r="B122" s="282"/>
      <c r="C122" s="282"/>
    </row>
    <row r="123" spans="2:3" ht="15.75">
      <c r="B123" s="282"/>
      <c r="C123" s="282"/>
    </row>
    <row r="124" spans="2:3" ht="21" customHeight="1">
      <c r="B124" s="282"/>
      <c r="C124" s="282"/>
    </row>
    <row r="125" spans="2:3" ht="15.75">
      <c r="B125" s="282"/>
      <c r="C125" s="282"/>
    </row>
    <row r="126" spans="1:8" ht="15.75">
      <c r="A126" s="281" t="s">
        <v>73</v>
      </c>
      <c r="B126" s="286" t="s">
        <v>74</v>
      </c>
      <c r="C126" s="291"/>
      <c r="D126" s="291"/>
      <c r="E126" s="292"/>
      <c r="F126" s="292"/>
      <c r="G126" s="292"/>
      <c r="H126" s="292"/>
    </row>
    <row r="127" spans="1:8" ht="15.75">
      <c r="A127" s="281"/>
      <c r="B127" s="281"/>
      <c r="C127" s="291"/>
      <c r="D127" s="291"/>
      <c r="E127" s="292"/>
      <c r="F127" s="292"/>
      <c r="G127" s="292"/>
      <c r="H127" s="292"/>
    </row>
    <row r="128" spans="1:8" ht="15.75">
      <c r="A128" s="281"/>
      <c r="B128" s="281"/>
      <c r="C128" s="291"/>
      <c r="D128" s="291"/>
      <c r="E128" s="292"/>
      <c r="F128" s="292"/>
      <c r="G128" s="292"/>
      <c r="H128" s="292"/>
    </row>
    <row r="129" spans="1:8" ht="15.75">
      <c r="A129" s="281"/>
      <c r="B129" s="281"/>
      <c r="C129" s="291"/>
      <c r="D129" s="291"/>
      <c r="E129" s="292"/>
      <c r="F129" s="292"/>
      <c r="G129" s="292"/>
      <c r="H129" s="292"/>
    </row>
    <row r="130" spans="1:3" ht="15.75">
      <c r="A130" s="281" t="s">
        <v>75</v>
      </c>
      <c r="B130" s="282" t="s">
        <v>12</v>
      </c>
      <c r="C130" s="282"/>
    </row>
    <row r="131" spans="1:15" ht="16.5">
      <c r="A131" s="281"/>
      <c r="B131" s="282"/>
      <c r="C131" s="282"/>
      <c r="E131" s="348" t="s">
        <v>76</v>
      </c>
      <c r="F131" s="348"/>
      <c r="G131" s="348" t="s">
        <v>77</v>
      </c>
      <c r="H131" s="348"/>
      <c r="I131" s="186"/>
      <c r="J131" s="186"/>
      <c r="K131" s="185"/>
      <c r="L131" s="346"/>
      <c r="M131" s="346"/>
      <c r="N131" s="346"/>
      <c r="O131" s="346"/>
    </row>
    <row r="132" spans="1:15" ht="16.5">
      <c r="A132" s="281"/>
      <c r="B132" s="282"/>
      <c r="C132" s="282"/>
      <c r="E132" s="287" t="s">
        <v>238</v>
      </c>
      <c r="F132" s="287" t="s">
        <v>239</v>
      </c>
      <c r="G132" s="287" t="s">
        <v>238</v>
      </c>
      <c r="H132" s="287" t="s">
        <v>239</v>
      </c>
      <c r="I132" s="186"/>
      <c r="J132" s="186"/>
      <c r="K132" s="185"/>
      <c r="L132" s="188"/>
      <c r="M132" s="188"/>
      <c r="N132" s="188"/>
      <c r="O132" s="188"/>
    </row>
    <row r="133" spans="1:15" ht="16.5">
      <c r="A133" s="281"/>
      <c r="B133" s="282"/>
      <c r="C133" s="282"/>
      <c r="E133" s="287" t="s">
        <v>56</v>
      </c>
      <c r="F133" s="287" t="s">
        <v>56</v>
      </c>
      <c r="G133" s="287" t="s">
        <v>80</v>
      </c>
      <c r="H133" s="280" t="s">
        <v>81</v>
      </c>
      <c r="I133" s="186"/>
      <c r="J133" s="186"/>
      <c r="K133" s="185"/>
      <c r="L133" s="188"/>
      <c r="M133" s="188"/>
      <c r="N133" s="188"/>
      <c r="O133" s="185"/>
    </row>
    <row r="134" spans="2:15" ht="16.5">
      <c r="B134" s="282"/>
      <c r="C134" s="282"/>
      <c r="E134" s="294" t="s">
        <v>223</v>
      </c>
      <c r="F134" s="294" t="s">
        <v>222</v>
      </c>
      <c r="G134" s="294" t="s">
        <v>223</v>
      </c>
      <c r="H134" s="294" t="s">
        <v>222</v>
      </c>
      <c r="I134" s="186"/>
      <c r="J134" s="186"/>
      <c r="K134" s="185"/>
      <c r="L134" s="190"/>
      <c r="M134" s="190"/>
      <c r="N134" s="190"/>
      <c r="O134" s="190"/>
    </row>
    <row r="135" spans="1:15" ht="16.5">
      <c r="A135" s="281"/>
      <c r="B135" s="282"/>
      <c r="C135" s="282"/>
      <c r="E135" s="293" t="s">
        <v>8</v>
      </c>
      <c r="F135" s="293" t="s">
        <v>8</v>
      </c>
      <c r="G135" s="293" t="s">
        <v>8</v>
      </c>
      <c r="H135" s="293" t="s">
        <v>8</v>
      </c>
      <c r="I135" s="186"/>
      <c r="J135" s="186"/>
      <c r="K135" s="185"/>
      <c r="L135" s="191"/>
      <c r="M135" s="191"/>
      <c r="N135" s="191"/>
      <c r="O135" s="191"/>
    </row>
    <row r="136" spans="1:15" ht="16.5">
      <c r="A136" s="281"/>
      <c r="B136" s="282"/>
      <c r="C136" s="280" t="s">
        <v>82</v>
      </c>
      <c r="E136" s="293"/>
      <c r="F136" s="293"/>
      <c r="G136" s="293"/>
      <c r="H136" s="293"/>
      <c r="I136" s="186"/>
      <c r="J136" s="186"/>
      <c r="K136" s="185"/>
      <c r="L136" s="189"/>
      <c r="M136" s="189"/>
      <c r="N136" s="189"/>
      <c r="O136" s="189"/>
    </row>
    <row r="137" spans="1:15" ht="16.5">
      <c r="A137" s="295"/>
      <c r="C137" s="296" t="s">
        <v>83</v>
      </c>
      <c r="E137" s="297">
        <v>1543</v>
      </c>
      <c r="F137" s="298">
        <v>803</v>
      </c>
      <c r="G137" s="297">
        <v>5898</v>
      </c>
      <c r="H137" s="299">
        <v>6423</v>
      </c>
      <c r="I137" s="186"/>
      <c r="J137" s="185"/>
      <c r="K137" s="185"/>
      <c r="L137" s="189"/>
      <c r="M137" s="189"/>
      <c r="N137" s="189"/>
      <c r="O137" s="189"/>
    </row>
    <row r="138" spans="1:15" ht="16.5">
      <c r="A138" s="295"/>
      <c r="C138" s="296" t="s">
        <v>84</v>
      </c>
      <c r="E138" s="297">
        <v>-474</v>
      </c>
      <c r="F138" s="300">
        <v>0</v>
      </c>
      <c r="G138" s="297">
        <v>-1144</v>
      </c>
      <c r="H138" s="297">
        <v>-178</v>
      </c>
      <c r="I138" s="185"/>
      <c r="J138" s="192"/>
      <c r="K138" s="185"/>
      <c r="L138" s="193"/>
      <c r="M138" s="194"/>
      <c r="N138" s="193"/>
      <c r="O138" s="195"/>
    </row>
    <row r="139" spans="1:15" ht="16.5">
      <c r="A139" s="281"/>
      <c r="B139" s="282"/>
      <c r="D139" s="278"/>
      <c r="I139" s="185"/>
      <c r="J139" s="192"/>
      <c r="K139" s="185"/>
      <c r="L139" s="193"/>
      <c r="M139" s="196"/>
      <c r="N139" s="193"/>
      <c r="O139" s="195"/>
    </row>
    <row r="140" spans="1:15" ht="16.5">
      <c r="A140" s="281"/>
      <c r="B140" s="282"/>
      <c r="C140" s="280" t="s">
        <v>30</v>
      </c>
      <c r="D140" s="278"/>
      <c r="E140" s="301"/>
      <c r="F140" s="301"/>
      <c r="I140" s="186"/>
      <c r="J140" s="185"/>
      <c r="K140" s="187"/>
      <c r="L140" s="185"/>
      <c r="M140" s="185"/>
      <c r="N140" s="185"/>
      <c r="O140" s="185"/>
    </row>
    <row r="141" spans="1:15" ht="16.5">
      <c r="A141" s="281"/>
      <c r="B141" s="282"/>
      <c r="C141" s="296" t="s">
        <v>83</v>
      </c>
      <c r="D141" s="278"/>
      <c r="E141" s="301">
        <v>-255</v>
      </c>
      <c r="F141" s="301">
        <v>0</v>
      </c>
      <c r="G141" s="297">
        <v>-255</v>
      </c>
      <c r="H141" s="297">
        <v>-2704</v>
      </c>
      <c r="I141" s="186"/>
      <c r="J141" s="185"/>
      <c r="K141" s="187"/>
      <c r="L141" s="197"/>
      <c r="M141" s="197"/>
      <c r="N141" s="185"/>
      <c r="O141" s="185"/>
    </row>
    <row r="142" spans="1:15" ht="16.5">
      <c r="A142" s="281"/>
      <c r="B142" s="282"/>
      <c r="C142" s="296" t="s">
        <v>85</v>
      </c>
      <c r="D142" s="278"/>
      <c r="E142" s="301">
        <v>0</v>
      </c>
      <c r="F142" s="301">
        <v>0</v>
      </c>
      <c r="G142" s="302">
        <v>0</v>
      </c>
      <c r="H142" s="297">
        <v>-158</v>
      </c>
      <c r="I142" s="186"/>
      <c r="J142" s="192"/>
      <c r="K142" s="187"/>
      <c r="L142" s="197"/>
      <c r="M142" s="197"/>
      <c r="N142" s="198"/>
      <c r="O142" s="198"/>
    </row>
    <row r="143" spans="1:15" ht="16.5">
      <c r="A143" s="281"/>
      <c r="B143" s="282"/>
      <c r="D143" s="278"/>
      <c r="E143" s="303"/>
      <c r="F143" s="303"/>
      <c r="G143" s="303"/>
      <c r="H143" s="303"/>
      <c r="I143" s="186"/>
      <c r="J143" s="192"/>
      <c r="K143" s="187"/>
      <c r="L143" s="197"/>
      <c r="M143" s="197"/>
      <c r="N143" s="198"/>
      <c r="O143" s="198"/>
    </row>
    <row r="144" spans="1:15" ht="17.25" thickBot="1">
      <c r="A144" s="281"/>
      <c r="B144" s="282"/>
      <c r="C144" s="282"/>
      <c r="E144" s="304">
        <f>SUM(E137:E143)</f>
        <v>814</v>
      </c>
      <c r="F144" s="304">
        <f>SUM(F137:F143)</f>
        <v>803</v>
      </c>
      <c r="G144" s="304">
        <f>SUM(G137:G143)</f>
        <v>4499</v>
      </c>
      <c r="H144" s="304">
        <f>SUM(H137:H143)</f>
        <v>3383</v>
      </c>
      <c r="I144" s="186"/>
      <c r="J144" s="186"/>
      <c r="K144" s="192"/>
      <c r="L144" s="327"/>
      <c r="M144" s="327"/>
      <c r="N144" s="328"/>
      <c r="O144" s="328"/>
    </row>
    <row r="145" spans="1:15" ht="16.5">
      <c r="A145" s="281"/>
      <c r="B145" s="282"/>
      <c r="C145" s="282"/>
      <c r="E145" s="313"/>
      <c r="F145" s="313"/>
      <c r="G145" s="313"/>
      <c r="H145" s="313"/>
      <c r="I145" s="186"/>
      <c r="J145" s="186"/>
      <c r="K145" s="192"/>
      <c r="L145" s="327"/>
      <c r="M145" s="327"/>
      <c r="N145" s="328"/>
      <c r="O145" s="328"/>
    </row>
    <row r="146" spans="1:3" ht="15.75">
      <c r="A146" s="281" t="s">
        <v>86</v>
      </c>
      <c r="B146" s="282" t="s">
        <v>87</v>
      </c>
      <c r="C146" s="282"/>
    </row>
    <row r="147" spans="1:3" ht="15.75">
      <c r="A147" s="278"/>
      <c r="B147" s="282"/>
      <c r="C147" s="282"/>
    </row>
    <row r="148" spans="1:3" ht="15.75">
      <c r="A148" s="278"/>
      <c r="B148" s="282"/>
      <c r="C148" s="282"/>
    </row>
    <row r="149" spans="1:3" ht="15.75">
      <c r="A149" s="278"/>
      <c r="B149" s="282"/>
      <c r="C149" s="282"/>
    </row>
    <row r="150" spans="1:3" ht="15.75">
      <c r="A150" s="281" t="s">
        <v>88</v>
      </c>
      <c r="B150" s="282" t="s">
        <v>89</v>
      </c>
      <c r="C150" s="282"/>
    </row>
    <row r="151" spans="1:3" ht="15.75">
      <c r="A151" s="281"/>
      <c r="B151" s="282"/>
      <c r="C151" s="282"/>
    </row>
    <row r="152" spans="2:3" ht="15.75">
      <c r="B152" s="305" t="s">
        <v>120</v>
      </c>
      <c r="C152" s="282"/>
    </row>
    <row r="153" spans="1:3" ht="15.75">
      <c r="A153" s="295"/>
      <c r="B153" s="282"/>
      <c r="C153" s="282"/>
    </row>
    <row r="154" spans="1:3" ht="15.75">
      <c r="A154" s="295"/>
      <c r="B154" s="282"/>
      <c r="C154" s="282"/>
    </row>
    <row r="155" spans="1:3" ht="15.75">
      <c r="A155" s="278"/>
      <c r="B155" s="305" t="s">
        <v>121</v>
      </c>
      <c r="C155" s="282"/>
    </row>
    <row r="156" spans="1:3" ht="15.75">
      <c r="A156" s="281"/>
      <c r="B156" s="282"/>
      <c r="C156" s="282"/>
    </row>
    <row r="157" spans="1:3" ht="15.75">
      <c r="A157" s="281" t="s">
        <v>90</v>
      </c>
      <c r="B157" s="282" t="s">
        <v>91</v>
      </c>
      <c r="C157" s="282"/>
    </row>
    <row r="158" spans="1:3" ht="15.75">
      <c r="A158" s="281"/>
      <c r="B158" s="282"/>
      <c r="C158" s="282"/>
    </row>
    <row r="159" spans="1:3" ht="15.75">
      <c r="A159" s="286"/>
      <c r="B159" s="306"/>
      <c r="C159" s="282"/>
    </row>
    <row r="160" spans="1:3" ht="15.75">
      <c r="A160" s="281"/>
      <c r="B160" s="307"/>
      <c r="C160" s="282"/>
    </row>
    <row r="161" spans="1:3" ht="15.75">
      <c r="A161" s="281" t="s">
        <v>92</v>
      </c>
      <c r="B161" s="282" t="s">
        <v>93</v>
      </c>
      <c r="C161" s="282"/>
    </row>
    <row r="162" spans="1:3" ht="15.75">
      <c r="A162" s="281"/>
      <c r="B162" s="282"/>
      <c r="C162" s="282"/>
    </row>
    <row r="163" spans="1:3" ht="15.75">
      <c r="A163" s="281"/>
      <c r="C163" s="282"/>
    </row>
    <row r="164" spans="1:3" ht="15.75">
      <c r="A164" s="281"/>
      <c r="B164" s="282"/>
      <c r="C164" s="282"/>
    </row>
    <row r="165" spans="1:3" ht="15.75">
      <c r="A165" s="281"/>
      <c r="B165" s="282"/>
      <c r="C165" s="282"/>
    </row>
    <row r="166" spans="1:7" ht="15.75">
      <c r="A166" s="308"/>
      <c r="B166" s="308"/>
      <c r="C166" s="309"/>
      <c r="D166" s="284"/>
      <c r="E166" s="284"/>
      <c r="F166" s="278"/>
      <c r="G166" s="310" t="s">
        <v>94</v>
      </c>
    </row>
    <row r="167" spans="1:7" ht="15.75">
      <c r="A167" s="308"/>
      <c r="B167" s="308"/>
      <c r="C167" s="309"/>
      <c r="D167" s="284"/>
      <c r="E167" s="284"/>
      <c r="F167" s="278"/>
      <c r="G167" s="311" t="s">
        <v>8</v>
      </c>
    </row>
    <row r="168" spans="1:7" ht="15.75">
      <c r="A168" s="308"/>
      <c r="B168" s="308"/>
      <c r="C168" s="312" t="s">
        <v>95</v>
      </c>
      <c r="D168" s="284"/>
      <c r="E168" s="284"/>
      <c r="F168" s="278"/>
      <c r="G168" s="310"/>
    </row>
    <row r="169" spans="1:7" ht="15.75">
      <c r="A169" s="308"/>
      <c r="B169" s="308"/>
      <c r="D169" s="284" t="s">
        <v>96</v>
      </c>
      <c r="E169" s="313"/>
      <c r="F169" s="278"/>
      <c r="G169" s="314">
        <v>572</v>
      </c>
    </row>
    <row r="170" spans="1:7" ht="15.75">
      <c r="A170" s="308"/>
      <c r="B170" s="308"/>
      <c r="D170" s="315" t="s">
        <v>97</v>
      </c>
      <c r="E170" s="284"/>
      <c r="F170" s="278"/>
      <c r="G170" s="316">
        <v>34646</v>
      </c>
    </row>
    <row r="171" spans="1:7" ht="15.75">
      <c r="A171" s="308"/>
      <c r="B171" s="308"/>
      <c r="C171" s="309"/>
      <c r="D171" s="284"/>
      <c r="E171" s="313"/>
      <c r="F171" s="278"/>
      <c r="G171" s="314">
        <f>SUM(G169:G170)</f>
        <v>35218</v>
      </c>
    </row>
    <row r="172" spans="1:7" ht="15.75">
      <c r="A172" s="308"/>
      <c r="B172" s="308"/>
      <c r="C172" s="284"/>
      <c r="D172" s="284"/>
      <c r="E172" s="284"/>
      <c r="F172" s="278"/>
      <c r="G172" s="317"/>
    </row>
    <row r="173" spans="2:7" ht="15.75">
      <c r="B173" s="308"/>
      <c r="C173" s="312" t="s">
        <v>98</v>
      </c>
      <c r="D173" s="284"/>
      <c r="E173" s="310"/>
      <c r="F173" s="278"/>
      <c r="G173" s="318"/>
    </row>
    <row r="174" spans="1:7" ht="15.75">
      <c r="A174" s="308"/>
      <c r="B174" s="308"/>
      <c r="D174" s="284" t="s">
        <v>99</v>
      </c>
      <c r="E174" s="313"/>
      <c r="F174" s="278"/>
      <c r="G174" s="319">
        <v>1953</v>
      </c>
    </row>
    <row r="175" spans="1:7" ht="15.75">
      <c r="A175" s="308"/>
      <c r="B175" s="308"/>
      <c r="C175" s="309"/>
      <c r="D175" s="284"/>
      <c r="E175" s="313"/>
      <c r="F175" s="278"/>
      <c r="G175" s="314"/>
    </row>
    <row r="176" spans="1:7" ht="15.75">
      <c r="A176" s="308"/>
      <c r="B176" s="308"/>
      <c r="C176" s="308"/>
      <c r="E176" s="280" t="s">
        <v>37</v>
      </c>
      <c r="F176" s="278"/>
      <c r="G176" s="320">
        <f>SUM(G171:G174)</f>
        <v>37171</v>
      </c>
    </row>
    <row r="177" spans="1:6" ht="15.75">
      <c r="A177" s="308"/>
      <c r="B177" s="308"/>
      <c r="C177" s="308"/>
      <c r="F177" s="321"/>
    </row>
    <row r="178" spans="1:3" ht="15.75">
      <c r="A178" s="283" t="s">
        <v>100</v>
      </c>
      <c r="B178" s="282" t="s">
        <v>101</v>
      </c>
      <c r="C178" s="282"/>
    </row>
    <row r="179" spans="1:3" ht="15.75">
      <c r="A179" s="281"/>
      <c r="B179" s="282"/>
      <c r="C179" s="282"/>
    </row>
    <row r="180" spans="1:3" ht="15.75">
      <c r="A180" s="281"/>
      <c r="B180" s="282"/>
      <c r="C180" s="282"/>
    </row>
    <row r="181" ht="15.75">
      <c r="A181" s="281"/>
    </row>
    <row r="182" ht="15.75">
      <c r="A182" s="281"/>
    </row>
    <row r="183" spans="1:3" ht="15.75">
      <c r="A183" s="283" t="s">
        <v>102</v>
      </c>
      <c r="B183" s="282" t="s">
        <v>103</v>
      </c>
      <c r="C183" s="282"/>
    </row>
    <row r="184" spans="2:3" ht="15.75">
      <c r="B184" s="282"/>
      <c r="C184" s="282"/>
    </row>
    <row r="185" spans="2:3" ht="15.75">
      <c r="B185" s="282"/>
      <c r="C185" s="282"/>
    </row>
    <row r="186" spans="2:3" ht="15.75">
      <c r="B186" s="282"/>
      <c r="C186" s="282"/>
    </row>
    <row r="187" spans="1:8" ht="15.75">
      <c r="A187" s="283" t="s">
        <v>104</v>
      </c>
      <c r="B187" s="282" t="s">
        <v>38</v>
      </c>
      <c r="C187" s="282"/>
      <c r="E187" s="278"/>
      <c r="F187" s="278"/>
      <c r="G187" s="278"/>
      <c r="H187" s="278"/>
    </row>
    <row r="188" spans="1:8" ht="15">
      <c r="A188" s="278"/>
      <c r="B188" s="278"/>
      <c r="C188" s="278"/>
      <c r="D188" s="278"/>
      <c r="E188" s="278"/>
      <c r="F188" s="278"/>
      <c r="G188" s="278"/>
      <c r="H188" s="278"/>
    </row>
    <row r="189" spans="1:8" ht="15">
      <c r="A189" s="278"/>
      <c r="B189" s="278"/>
      <c r="C189" s="278"/>
      <c r="D189" s="278"/>
      <c r="E189" s="278"/>
      <c r="F189" s="278"/>
      <c r="G189" s="278"/>
      <c r="H189" s="278"/>
    </row>
    <row r="190" spans="1:8" ht="15">
      <c r="A190" s="278"/>
      <c r="B190" s="278"/>
      <c r="C190" s="278"/>
      <c r="D190" s="278"/>
      <c r="E190" s="278"/>
      <c r="F190" s="278"/>
      <c r="G190" s="278"/>
      <c r="H190" s="278"/>
    </row>
    <row r="191" spans="1:8" ht="15">
      <c r="A191" s="278"/>
      <c r="B191" s="278"/>
      <c r="C191" s="278"/>
      <c r="D191" s="278"/>
      <c r="E191" s="278"/>
      <c r="F191" s="278"/>
      <c r="G191" s="278"/>
      <c r="H191" s="278"/>
    </row>
    <row r="192" spans="1:2" ht="15.75">
      <c r="A192" s="281" t="s">
        <v>105</v>
      </c>
      <c r="B192" s="282" t="s">
        <v>106</v>
      </c>
    </row>
    <row r="193" spans="1:2" ht="15.75">
      <c r="A193" s="281"/>
      <c r="B193" s="282"/>
    </row>
    <row r="194" ht="15.75">
      <c r="A194" s="308"/>
    </row>
    <row r="195" ht="15.75">
      <c r="A195" s="308"/>
    </row>
    <row r="196" ht="15.75">
      <c r="A196" s="308"/>
    </row>
    <row r="197" spans="1:8" ht="15.75">
      <c r="A197" s="308"/>
      <c r="E197" s="278"/>
      <c r="F197" s="278"/>
      <c r="G197" s="278"/>
      <c r="H197" s="278"/>
    </row>
    <row r="198" spans="1:16" ht="16.5">
      <c r="A198" s="308"/>
      <c r="E198" s="293" t="s">
        <v>190</v>
      </c>
      <c r="F198" s="293"/>
      <c r="G198" s="293" t="s">
        <v>191</v>
      </c>
      <c r="H198" s="293"/>
      <c r="I198" s="199"/>
      <c r="J198" s="185"/>
      <c r="K198" s="185"/>
      <c r="L198" s="185"/>
      <c r="M198" s="189"/>
      <c r="N198" s="189"/>
      <c r="O198" s="189"/>
      <c r="P198" s="189"/>
    </row>
    <row r="199" spans="1:16" ht="16.5">
      <c r="A199" s="308"/>
      <c r="E199" s="287" t="s">
        <v>55</v>
      </c>
      <c r="F199" s="287" t="s">
        <v>78</v>
      </c>
      <c r="G199" s="287" t="s">
        <v>55</v>
      </c>
      <c r="H199" s="287" t="s">
        <v>78</v>
      </c>
      <c r="I199" s="199"/>
      <c r="J199" s="185"/>
      <c r="K199" s="185"/>
      <c r="L199" s="185"/>
      <c r="M199" s="188"/>
      <c r="N199" s="188"/>
      <c r="O199" s="188"/>
      <c r="P199" s="188"/>
    </row>
    <row r="200" spans="1:16" ht="16.5">
      <c r="A200" s="308"/>
      <c r="E200" s="287" t="s">
        <v>79</v>
      </c>
      <c r="F200" s="287" t="s">
        <v>79</v>
      </c>
      <c r="G200" s="287" t="s">
        <v>79</v>
      </c>
      <c r="H200" s="287" t="s">
        <v>79</v>
      </c>
      <c r="I200" s="199"/>
      <c r="J200" s="185"/>
      <c r="K200" s="185"/>
      <c r="L200" s="185"/>
      <c r="M200" s="188"/>
      <c r="N200" s="188"/>
      <c r="O200" s="188"/>
      <c r="P200" s="188"/>
    </row>
    <row r="201" spans="1:16" ht="16.5">
      <c r="A201" s="308"/>
      <c r="E201" s="287" t="s">
        <v>56</v>
      </c>
      <c r="F201" s="287" t="s">
        <v>56</v>
      </c>
      <c r="G201" s="287" t="s">
        <v>80</v>
      </c>
      <c r="H201" s="280" t="s">
        <v>81</v>
      </c>
      <c r="I201" s="199"/>
      <c r="J201" s="185"/>
      <c r="K201" s="185"/>
      <c r="L201" s="185"/>
      <c r="M201" s="188"/>
      <c r="N201" s="188"/>
      <c r="O201" s="188"/>
      <c r="P201" s="185"/>
    </row>
    <row r="202" spans="1:16" ht="16.5">
      <c r="A202" s="308"/>
      <c r="E202" s="294" t="s">
        <v>223</v>
      </c>
      <c r="F202" s="294" t="s">
        <v>222</v>
      </c>
      <c r="G202" s="294" t="s">
        <v>223</v>
      </c>
      <c r="H202" s="294" t="s">
        <v>222</v>
      </c>
      <c r="I202" s="199"/>
      <c r="J202" s="185"/>
      <c r="K202" s="185"/>
      <c r="L202" s="185"/>
      <c r="M202" s="190"/>
      <c r="N202" s="190"/>
      <c r="O202" s="190"/>
      <c r="P202" s="190"/>
    </row>
    <row r="203" spans="1:16" ht="16.5">
      <c r="A203" s="308"/>
      <c r="E203" s="293" t="s">
        <v>8</v>
      </c>
      <c r="F203" s="293" t="s">
        <v>8</v>
      </c>
      <c r="G203" s="293" t="s">
        <v>8</v>
      </c>
      <c r="H203" s="293" t="s">
        <v>8</v>
      </c>
      <c r="I203" s="199"/>
      <c r="J203" s="185"/>
      <c r="K203" s="185"/>
      <c r="L203" s="185"/>
      <c r="M203" s="189"/>
      <c r="N203" s="189"/>
      <c r="O203" s="189"/>
      <c r="P203" s="189"/>
    </row>
    <row r="204" spans="1:16" ht="16.5">
      <c r="A204" s="308"/>
      <c r="E204" s="278"/>
      <c r="F204" s="278"/>
      <c r="G204" s="278"/>
      <c r="H204" s="278"/>
      <c r="I204" s="199"/>
      <c r="J204" s="185"/>
      <c r="K204" s="185"/>
      <c r="L204" s="185"/>
      <c r="M204" s="187"/>
      <c r="N204" s="187"/>
      <c r="O204" s="187"/>
      <c r="P204" s="187"/>
    </row>
    <row r="205" spans="1:16" ht="16.5">
      <c r="A205" s="308"/>
      <c r="E205" s="297">
        <v>5696</v>
      </c>
      <c r="F205" s="297">
        <v>2865</v>
      </c>
      <c r="G205" s="297">
        <v>17576</v>
      </c>
      <c r="H205" s="297">
        <v>13768</v>
      </c>
      <c r="I205" s="199"/>
      <c r="J205" s="185"/>
      <c r="K205" s="185"/>
      <c r="L205" s="185"/>
      <c r="M205" s="193"/>
      <c r="N205" s="193"/>
      <c r="O205" s="193"/>
      <c r="P205" s="193"/>
    </row>
    <row r="206" spans="1:16" ht="16.5">
      <c r="A206" s="308"/>
      <c r="E206" s="297"/>
      <c r="F206" s="297"/>
      <c r="G206" s="278"/>
      <c r="H206" s="127"/>
      <c r="I206" s="199"/>
      <c r="J206" s="185"/>
      <c r="K206" s="185"/>
      <c r="L206" s="185"/>
      <c r="M206" s="193"/>
      <c r="N206" s="193"/>
      <c r="O206" s="187"/>
      <c r="P206" s="187"/>
    </row>
    <row r="207" spans="1:16" ht="16.5">
      <c r="A207" s="308"/>
      <c r="E207" s="297"/>
      <c r="F207" s="297"/>
      <c r="G207" s="322"/>
      <c r="H207" s="323"/>
      <c r="I207" s="199"/>
      <c r="J207" s="185"/>
      <c r="K207" s="185"/>
      <c r="L207" s="185"/>
      <c r="M207" s="193"/>
      <c r="N207" s="200"/>
      <c r="O207" s="201"/>
      <c r="P207" s="201"/>
    </row>
    <row r="208" spans="1:16" ht="16.5">
      <c r="A208" s="308"/>
      <c r="E208" s="297">
        <v>134000</v>
      </c>
      <c r="F208" s="297">
        <v>134000</v>
      </c>
      <c r="G208" s="297">
        <v>134000</v>
      </c>
      <c r="H208" s="297">
        <v>134000</v>
      </c>
      <c r="I208" s="199"/>
      <c r="J208" s="185"/>
      <c r="K208" s="185"/>
      <c r="L208" s="185"/>
      <c r="M208" s="193"/>
      <c r="N208" s="194"/>
      <c r="O208" s="193"/>
      <c r="P208" s="194"/>
    </row>
    <row r="209" spans="1:16" ht="16.5">
      <c r="A209" s="308"/>
      <c r="E209" s="278"/>
      <c r="F209" s="278"/>
      <c r="G209" s="278"/>
      <c r="H209" s="278"/>
      <c r="I209" s="199"/>
      <c r="J209" s="185"/>
      <c r="K209" s="185"/>
      <c r="L209" s="185"/>
      <c r="M209" s="187"/>
      <c r="N209" s="187"/>
      <c r="O209" s="187"/>
      <c r="P209" s="187"/>
    </row>
    <row r="210" spans="1:16" ht="16.5">
      <c r="A210" s="308"/>
      <c r="E210" s="324"/>
      <c r="F210" s="324"/>
      <c r="G210" s="278"/>
      <c r="H210" s="278"/>
      <c r="I210" s="199"/>
      <c r="J210" s="185"/>
      <c r="K210" s="185"/>
      <c r="L210" s="185"/>
      <c r="M210" s="202"/>
      <c r="N210" s="202"/>
      <c r="O210" s="187"/>
      <c r="P210" s="187"/>
    </row>
    <row r="211" spans="1:16" ht="16.5">
      <c r="A211" s="308"/>
      <c r="B211" s="280" t="s">
        <v>124</v>
      </c>
      <c r="D211" s="278"/>
      <c r="E211" s="325">
        <f>E205/E208*100</f>
        <v>4.250746268656717</v>
      </c>
      <c r="F211" s="325">
        <f>F205/F208*100</f>
        <v>2.1380597014925375</v>
      </c>
      <c r="G211" s="325">
        <f>G205/G208*100</f>
        <v>13.116417910447762</v>
      </c>
      <c r="H211" s="325">
        <v>10.28</v>
      </c>
      <c r="I211" s="199"/>
      <c r="J211" s="185"/>
      <c r="K211" s="185"/>
      <c r="L211" s="187"/>
      <c r="M211" s="203"/>
      <c r="N211" s="203"/>
      <c r="O211" s="203"/>
      <c r="P211" s="203"/>
    </row>
    <row r="213" ht="15.75">
      <c r="A213" s="282" t="s">
        <v>189</v>
      </c>
    </row>
    <row r="214" spans="5:8" ht="15.75">
      <c r="E214" s="278"/>
      <c r="F214" s="278"/>
      <c r="G214" s="278"/>
      <c r="H214" s="278"/>
    </row>
    <row r="215" spans="5:8" ht="15.75">
      <c r="E215" s="278"/>
      <c r="F215" s="278"/>
      <c r="G215" s="278"/>
      <c r="H215" s="278"/>
    </row>
    <row r="216" spans="1:8" ht="15.75">
      <c r="A216" s="282" t="s">
        <v>107</v>
      </c>
      <c r="B216" s="308"/>
      <c r="C216" s="308"/>
      <c r="E216" s="278"/>
      <c r="F216" s="278"/>
      <c r="G216" s="278"/>
      <c r="H216" s="278"/>
    </row>
    <row r="217" spans="1:8" ht="15.75">
      <c r="A217" s="280" t="s">
        <v>108</v>
      </c>
      <c r="B217" s="308"/>
      <c r="C217" s="308"/>
      <c r="E217" s="278"/>
      <c r="F217" s="278"/>
      <c r="G217" s="278"/>
      <c r="H217" s="278"/>
    </row>
    <row r="218" spans="1:8" ht="15.75">
      <c r="A218" s="280" t="s">
        <v>109</v>
      </c>
      <c r="B218" s="308"/>
      <c r="C218" s="308"/>
      <c r="E218" s="278"/>
      <c r="F218" s="278"/>
      <c r="G218" s="278"/>
      <c r="H218" s="278"/>
    </row>
    <row r="219" spans="2:8" ht="15.75">
      <c r="B219" s="308"/>
      <c r="C219" s="308"/>
      <c r="E219" s="278"/>
      <c r="F219" s="278"/>
      <c r="G219" s="278"/>
      <c r="H219" s="278"/>
    </row>
    <row r="220" spans="1:8" ht="15.75">
      <c r="A220" s="280" t="s">
        <v>232</v>
      </c>
      <c r="B220" s="308"/>
      <c r="C220" s="308"/>
      <c r="E220" s="278"/>
      <c r="F220" s="278"/>
      <c r="G220" s="278"/>
      <c r="H220" s="278"/>
    </row>
    <row r="221" spans="1:8" ht="15">
      <c r="A221" s="278"/>
      <c r="B221" s="278"/>
      <c r="C221" s="278"/>
      <c r="D221" s="278"/>
      <c r="E221" s="278"/>
      <c r="F221" s="278"/>
      <c r="G221" s="278"/>
      <c r="H221" s="278"/>
    </row>
    <row r="222" spans="1:8" ht="15">
      <c r="A222" s="278"/>
      <c r="B222" s="278"/>
      <c r="C222" s="278"/>
      <c r="D222" s="278"/>
      <c r="E222" s="278"/>
      <c r="F222" s="278"/>
      <c r="G222" s="278"/>
      <c r="H222" s="278"/>
    </row>
    <row r="223" spans="1:8" ht="15">
      <c r="A223" s="278"/>
      <c r="B223" s="278"/>
      <c r="C223" s="278"/>
      <c r="D223" s="278"/>
      <c r="E223" s="278"/>
      <c r="F223" s="278"/>
      <c r="G223" s="278"/>
      <c r="H223" s="278"/>
    </row>
    <row r="224" spans="1:8" ht="15">
      <c r="A224" s="278"/>
      <c r="B224" s="278"/>
      <c r="C224" s="278"/>
      <c r="D224" s="278"/>
      <c r="E224" s="278"/>
      <c r="F224" s="278"/>
      <c r="G224" s="278"/>
      <c r="H224" s="278"/>
    </row>
    <row r="225" spans="1:8" ht="15">
      <c r="A225" s="278"/>
      <c r="B225" s="278"/>
      <c r="C225" s="278"/>
      <c r="D225" s="278"/>
      <c r="E225" s="278"/>
      <c r="F225" s="278"/>
      <c r="G225" s="278"/>
      <c r="H225" s="278"/>
    </row>
    <row r="226" spans="1:8" ht="15">
      <c r="A226" s="278"/>
      <c r="B226" s="278"/>
      <c r="C226" s="278"/>
      <c r="D226" s="278"/>
      <c r="E226" s="278"/>
      <c r="F226" s="278"/>
      <c r="G226" s="278"/>
      <c r="H226" s="278"/>
    </row>
    <row r="227" spans="5:8" ht="15.75">
      <c r="E227" s="278"/>
      <c r="F227" s="278"/>
      <c r="G227" s="278"/>
      <c r="H227" s="278"/>
    </row>
    <row r="228" spans="1:8" ht="15">
      <c r="A228" s="278"/>
      <c r="B228" s="278"/>
      <c r="C228" s="278"/>
      <c r="D228" s="278"/>
      <c r="E228" s="278"/>
      <c r="F228" s="278"/>
      <c r="G228" s="278"/>
      <c r="H228" s="278"/>
    </row>
    <row r="229" spans="1:8" ht="15">
      <c r="A229" s="278"/>
      <c r="B229" s="278"/>
      <c r="C229" s="278"/>
      <c r="D229" s="278"/>
      <c r="E229" s="278"/>
      <c r="F229" s="278"/>
      <c r="G229" s="278"/>
      <c r="H229" s="278"/>
    </row>
    <row r="230" spans="1:8" ht="15">
      <c r="A230" s="278"/>
      <c r="B230" s="278"/>
      <c r="C230" s="278"/>
      <c r="D230" s="278"/>
      <c r="E230" s="278"/>
      <c r="F230" s="278"/>
      <c r="G230" s="278"/>
      <c r="H230" s="278"/>
    </row>
    <row r="231" spans="1:8" ht="15">
      <c r="A231" s="278"/>
      <c r="B231" s="278"/>
      <c r="C231" s="278"/>
      <c r="D231" s="278"/>
      <c r="E231" s="278"/>
      <c r="F231" s="278"/>
      <c r="G231" s="278"/>
      <c r="H231" s="278"/>
    </row>
    <row r="232" spans="1:8" ht="15">
      <c r="A232" s="278"/>
      <c r="B232" s="278"/>
      <c r="C232" s="278"/>
      <c r="D232" s="278"/>
      <c r="E232" s="278"/>
      <c r="F232" s="278"/>
      <c r="G232" s="278"/>
      <c r="H232" s="278"/>
    </row>
    <row r="233" spans="1:8" ht="15">
      <c r="A233" s="278"/>
      <c r="B233" s="278"/>
      <c r="C233" s="278"/>
      <c r="D233" s="278"/>
      <c r="E233" s="278"/>
      <c r="F233" s="278"/>
      <c r="G233" s="278"/>
      <c r="H233" s="278"/>
    </row>
    <row r="234" spans="1:8" ht="15">
      <c r="A234" s="278"/>
      <c r="B234" s="278"/>
      <c r="C234" s="278"/>
      <c r="D234" s="278"/>
      <c r="E234" s="278"/>
      <c r="F234" s="278"/>
      <c r="G234" s="278"/>
      <c r="H234" s="278"/>
    </row>
    <row r="235" spans="1:8" ht="15">
      <c r="A235" s="278"/>
      <c r="B235" s="278"/>
      <c r="C235" s="278"/>
      <c r="D235" s="278"/>
      <c r="E235" s="278"/>
      <c r="F235" s="278"/>
      <c r="G235" s="278"/>
      <c r="H235" s="278"/>
    </row>
    <row r="236" spans="1:8" ht="15">
      <c r="A236" s="278"/>
      <c r="B236" s="278"/>
      <c r="C236" s="278"/>
      <c r="D236" s="278"/>
      <c r="E236" s="278"/>
      <c r="F236" s="278"/>
      <c r="G236" s="278"/>
      <c r="H236" s="278"/>
    </row>
    <row r="237" spans="1:8" ht="15">
      <c r="A237" s="278"/>
      <c r="B237" s="278"/>
      <c r="C237" s="278"/>
      <c r="D237" s="278"/>
      <c r="E237" s="278"/>
      <c r="F237" s="278"/>
      <c r="G237" s="278"/>
      <c r="H237" s="278"/>
    </row>
    <row r="238" spans="1:8" ht="15">
      <c r="A238" s="278"/>
      <c r="B238" s="278"/>
      <c r="C238" s="278"/>
      <c r="D238" s="278"/>
      <c r="E238" s="278"/>
      <c r="F238" s="278"/>
      <c r="G238" s="278"/>
      <c r="H238" s="278"/>
    </row>
    <row r="239" spans="1:8" ht="15">
      <c r="A239" s="278"/>
      <c r="B239" s="278"/>
      <c r="C239" s="278"/>
      <c r="D239" s="278"/>
      <c r="E239" s="278"/>
      <c r="F239" s="278"/>
      <c r="G239" s="278"/>
      <c r="H239" s="278"/>
    </row>
    <row r="240" spans="1:8" ht="15">
      <c r="A240" s="278"/>
      <c r="B240" s="278"/>
      <c r="C240" s="278"/>
      <c r="D240" s="278"/>
      <c r="E240" s="278"/>
      <c r="F240" s="278"/>
      <c r="G240" s="278"/>
      <c r="H240" s="278"/>
    </row>
    <row r="241" spans="1:8" ht="15">
      <c r="A241" s="278"/>
      <c r="B241" s="278"/>
      <c r="C241" s="278"/>
      <c r="D241" s="278"/>
      <c r="E241" s="278"/>
      <c r="F241" s="278"/>
      <c r="G241" s="278"/>
      <c r="H241" s="278"/>
    </row>
    <row r="242" spans="1:8" ht="15">
      <c r="A242" s="278"/>
      <c r="B242" s="278"/>
      <c r="C242" s="278"/>
      <c r="D242" s="278"/>
      <c r="E242" s="278"/>
      <c r="F242" s="278"/>
      <c r="G242" s="278"/>
      <c r="H242" s="278"/>
    </row>
    <row r="243" spans="1:8" ht="15">
      <c r="A243" s="278"/>
      <c r="B243" s="278"/>
      <c r="C243" s="278"/>
      <c r="D243" s="278"/>
      <c r="E243" s="278"/>
      <c r="F243" s="278"/>
      <c r="G243" s="278"/>
      <c r="H243" s="278"/>
    </row>
    <row r="244" spans="1:8" ht="15">
      <c r="A244" s="278"/>
      <c r="B244" s="278"/>
      <c r="C244" s="278"/>
      <c r="D244" s="278"/>
      <c r="E244" s="278"/>
      <c r="F244" s="278"/>
      <c r="G244" s="278"/>
      <c r="H244" s="278"/>
    </row>
    <row r="245" spans="1:8" ht="15">
      <c r="A245" s="278"/>
      <c r="B245" s="278"/>
      <c r="C245" s="278"/>
      <c r="D245" s="278"/>
      <c r="E245" s="278"/>
      <c r="F245" s="278"/>
      <c r="G245" s="278"/>
      <c r="H245" s="278"/>
    </row>
    <row r="246" spans="1:8" ht="15">
      <c r="A246" s="278"/>
      <c r="B246" s="278"/>
      <c r="C246" s="278"/>
      <c r="D246" s="278"/>
      <c r="E246" s="278"/>
      <c r="F246" s="278"/>
      <c r="G246" s="278"/>
      <c r="H246" s="278"/>
    </row>
    <row r="247" spans="1:8" ht="15">
      <c r="A247" s="278"/>
      <c r="B247" s="278"/>
      <c r="C247" s="278"/>
      <c r="D247" s="278"/>
      <c r="E247" s="278"/>
      <c r="F247" s="278"/>
      <c r="G247" s="278"/>
      <c r="H247" s="278"/>
    </row>
    <row r="248" spans="1:8" ht="15">
      <c r="A248" s="278"/>
      <c r="B248" s="278"/>
      <c r="C248" s="278"/>
      <c r="D248" s="278"/>
      <c r="E248" s="278"/>
      <c r="F248" s="278"/>
      <c r="G248" s="278"/>
      <c r="H248" s="278"/>
    </row>
    <row r="249" spans="1:8" ht="15">
      <c r="A249" s="278"/>
      <c r="B249" s="278"/>
      <c r="C249" s="278"/>
      <c r="D249" s="278"/>
      <c r="E249" s="278"/>
      <c r="F249" s="278"/>
      <c r="G249" s="278"/>
      <c r="H249" s="278"/>
    </row>
    <row r="250" spans="1:8" ht="15">
      <c r="A250" s="278"/>
      <c r="B250" s="278"/>
      <c r="C250" s="278"/>
      <c r="D250" s="278"/>
      <c r="E250" s="278"/>
      <c r="F250" s="278"/>
      <c r="G250" s="278"/>
      <c r="H250" s="278"/>
    </row>
    <row r="251" spans="1:8" ht="15">
      <c r="A251" s="278"/>
      <c r="B251" s="278"/>
      <c r="C251" s="278"/>
      <c r="D251" s="278"/>
      <c r="E251" s="278"/>
      <c r="F251" s="278"/>
      <c r="G251" s="278"/>
      <c r="H251" s="278"/>
    </row>
    <row r="262" spans="1:8" ht="15.75">
      <c r="A262" s="308"/>
      <c r="G262" s="325"/>
      <c r="H262" s="325"/>
    </row>
    <row r="263" spans="1:8" ht="15.75">
      <c r="A263" s="308"/>
      <c r="G263" s="325"/>
      <c r="H263" s="325"/>
    </row>
    <row r="264" spans="1:8" ht="15.75">
      <c r="A264" s="308"/>
      <c r="G264" s="325"/>
      <c r="H264" s="325"/>
    </row>
    <row r="265" spans="1:8" ht="15.75">
      <c r="A265" s="308"/>
      <c r="G265" s="325"/>
      <c r="H265" s="325"/>
    </row>
    <row r="273" spans="7:8" ht="15.75">
      <c r="G273" s="325"/>
      <c r="H273" s="325"/>
    </row>
    <row r="281" spans="1:3" ht="15.75">
      <c r="A281" s="308"/>
      <c r="B281" s="308"/>
      <c r="C281" s="308"/>
    </row>
  </sheetData>
  <sheetProtection/>
  <mergeCells count="5">
    <mergeCell ref="N131:O131"/>
    <mergeCell ref="A1:H1"/>
    <mergeCell ref="E131:F131"/>
    <mergeCell ref="G131:H131"/>
    <mergeCell ref="L131:M131"/>
  </mergeCells>
  <printOptions/>
  <pageMargins left="0.6" right="0.5" top="1.25" bottom="0.2" header="0.5" footer="0.5"/>
  <pageSetup fitToHeight="7" horizontalDpi="600" verticalDpi="600" orientation="portrait" paperSize="9" scale="90" r:id="rId2"/>
  <headerFooter alignWithMargins="0">
    <oddHeader>&amp;L&amp;"Arial,Bold"&amp;11DeGem Berhad (Company No 415726-T)
Quarterly Report On Consolidated Results
For The Fourth Financial Quarter Ended 31 December 2007</oddHeader>
  </headerFooter>
  <rowBreaks count="4" manualBreakCount="4">
    <brk id="50" max="7" man="1"/>
    <brk id="97" max="7" man="1"/>
    <brk id="144" max="7" man="1"/>
    <brk id="190" max="7" man="1"/>
  </rowBreaks>
  <drawing r:id="rId1"/>
</worksheet>
</file>

<file path=xl/worksheets/sheet6.xml><?xml version="1.0" encoding="utf-8"?>
<worksheet xmlns="http://schemas.openxmlformats.org/spreadsheetml/2006/main" xmlns:r="http://schemas.openxmlformats.org/officeDocument/2006/relationships">
  <dimension ref="B1:T39"/>
  <sheetViews>
    <sheetView view="pageBreakPreview" zoomScaleSheetLayoutView="100" zoomScalePageLayoutView="0" workbookViewId="0" topLeftCell="A1">
      <pane ySplit="12" topLeftCell="A13" activePane="bottomLeft" state="frozen"/>
      <selection pane="topLeft" activeCell="B48" sqref="B48"/>
      <selection pane="bottomLeft" activeCell="M15" sqref="M15"/>
    </sheetView>
  </sheetViews>
  <sheetFormatPr defaultColWidth="9.140625" defaultRowHeight="12.75"/>
  <cols>
    <col min="1" max="1" width="3.8515625" style="108" customWidth="1"/>
    <col min="2" max="2" width="21.421875" style="108" customWidth="1"/>
    <col min="3" max="3" width="12.8515625" style="108" bestFit="1" customWidth="1"/>
    <col min="4" max="4" width="12.28125" style="108" bestFit="1" customWidth="1"/>
    <col min="5" max="14" width="12.00390625" style="108" bestFit="1" customWidth="1"/>
    <col min="15" max="19" width="11.28125" style="108" customWidth="1"/>
    <col min="20" max="16384" width="9.140625" style="108" customWidth="1"/>
  </cols>
  <sheetData>
    <row r="1" spans="2:14" ht="18.75">
      <c r="B1" s="123" t="s">
        <v>119</v>
      </c>
      <c r="N1" s="276" t="s">
        <v>110</v>
      </c>
    </row>
    <row r="2" spans="2:20" ht="18.75">
      <c r="B2" s="123"/>
      <c r="T2" s="124"/>
    </row>
    <row r="3" ht="12.75">
      <c r="B3" s="124" t="s">
        <v>15</v>
      </c>
    </row>
    <row r="4" ht="12.75">
      <c r="B4" s="124" t="s">
        <v>230</v>
      </c>
    </row>
    <row r="7" s="131" customFormat="1" ht="12.75"/>
    <row r="8" s="131" customFormat="1" ht="12.75">
      <c r="B8" s="132" t="s">
        <v>58</v>
      </c>
    </row>
    <row r="9" spans="3:20" s="131" customFormat="1" ht="12.75">
      <c r="C9" s="350"/>
      <c r="D9" s="350"/>
      <c r="E9" s="133"/>
      <c r="F9" s="133"/>
      <c r="G9" s="133"/>
      <c r="H9" s="133"/>
      <c r="I9" s="133"/>
      <c r="J9" s="133"/>
      <c r="K9" s="275"/>
      <c r="L9" s="275"/>
      <c r="M9" s="275"/>
      <c r="N9" s="275"/>
      <c r="O9" s="349"/>
      <c r="P9" s="349"/>
      <c r="Q9" s="349"/>
      <c r="R9" s="349"/>
      <c r="S9" s="349"/>
      <c r="T9" s="349"/>
    </row>
    <row r="10" spans="2:14" s="133" customFormat="1" ht="12.75">
      <c r="B10" s="134" t="s">
        <v>111</v>
      </c>
      <c r="C10" s="351" t="s">
        <v>206</v>
      </c>
      <c r="D10" s="352"/>
      <c r="E10" s="351" t="s">
        <v>112</v>
      </c>
      <c r="F10" s="352"/>
      <c r="G10" s="351" t="s">
        <v>205</v>
      </c>
      <c r="H10" s="352"/>
      <c r="I10" s="351" t="s">
        <v>204</v>
      </c>
      <c r="J10" s="352"/>
      <c r="K10" s="351" t="s">
        <v>113</v>
      </c>
      <c r="L10" s="352"/>
      <c r="M10" s="351" t="s">
        <v>114</v>
      </c>
      <c r="N10" s="352"/>
    </row>
    <row r="11" spans="3:14" s="131" customFormat="1" ht="12.75">
      <c r="C11" s="250" t="s">
        <v>223</v>
      </c>
      <c r="D11" s="249" t="s">
        <v>222</v>
      </c>
      <c r="E11" s="250" t="s">
        <v>223</v>
      </c>
      <c r="F11" s="249" t="s">
        <v>222</v>
      </c>
      <c r="G11" s="250" t="s">
        <v>223</v>
      </c>
      <c r="H11" s="249" t="s">
        <v>222</v>
      </c>
      <c r="I11" s="250" t="s">
        <v>223</v>
      </c>
      <c r="J11" s="249" t="s">
        <v>222</v>
      </c>
      <c r="K11" s="250" t="s">
        <v>223</v>
      </c>
      <c r="L11" s="249" t="s">
        <v>222</v>
      </c>
      <c r="M11" s="250" t="s">
        <v>223</v>
      </c>
      <c r="N11" s="249" t="s">
        <v>222</v>
      </c>
    </row>
    <row r="12" spans="3:14" s="131" customFormat="1" ht="12.75">
      <c r="C12" s="274"/>
      <c r="D12" s="273"/>
      <c r="E12" s="272"/>
      <c r="F12" s="270"/>
      <c r="G12" s="271"/>
      <c r="H12" s="270"/>
      <c r="I12" s="272"/>
      <c r="J12" s="272"/>
      <c r="K12" s="271"/>
      <c r="L12" s="270"/>
      <c r="M12" s="271"/>
      <c r="N12" s="270"/>
    </row>
    <row r="13" spans="3:14" s="135" customFormat="1" ht="12.75">
      <c r="C13" s="269" t="s">
        <v>115</v>
      </c>
      <c r="D13" s="247" t="s">
        <v>115</v>
      </c>
      <c r="E13" s="268" t="s">
        <v>115</v>
      </c>
      <c r="F13" s="247" t="s">
        <v>115</v>
      </c>
      <c r="G13" s="248" t="s">
        <v>115</v>
      </c>
      <c r="H13" s="247" t="s">
        <v>115</v>
      </c>
      <c r="I13" s="268" t="s">
        <v>115</v>
      </c>
      <c r="J13" s="268" t="s">
        <v>115</v>
      </c>
      <c r="K13" s="248" t="s">
        <v>115</v>
      </c>
      <c r="L13" s="247" t="s">
        <v>115</v>
      </c>
      <c r="M13" s="248" t="s">
        <v>115</v>
      </c>
      <c r="N13" s="247" t="s">
        <v>115</v>
      </c>
    </row>
    <row r="14" spans="2:14" s="135" customFormat="1" ht="12.75">
      <c r="B14" s="136"/>
      <c r="C14" s="266"/>
      <c r="D14" s="265"/>
      <c r="E14" s="267"/>
      <c r="F14" s="265"/>
      <c r="G14" s="266"/>
      <c r="H14" s="265"/>
      <c r="I14" s="267"/>
      <c r="J14" s="267"/>
      <c r="K14" s="266"/>
      <c r="L14" s="265"/>
      <c r="M14" s="266"/>
      <c r="N14" s="265"/>
    </row>
    <row r="15" spans="2:14" s="135" customFormat="1" ht="12.75">
      <c r="B15" s="136" t="s">
        <v>116</v>
      </c>
      <c r="C15" s="264">
        <v>147939</v>
      </c>
      <c r="D15" s="263" t="s">
        <v>234</v>
      </c>
      <c r="E15" s="262">
        <v>676</v>
      </c>
      <c r="F15" s="260">
        <v>606</v>
      </c>
      <c r="G15" s="261">
        <v>9092</v>
      </c>
      <c r="H15" s="260">
        <v>890</v>
      </c>
      <c r="I15" s="259">
        <v>28</v>
      </c>
      <c r="J15" s="259">
        <v>0</v>
      </c>
      <c r="K15" s="258">
        <v>0</v>
      </c>
      <c r="L15" s="257">
        <v>0</v>
      </c>
      <c r="M15" s="261">
        <f>SUM(C15:C15)+E15+G15+I15+K15</f>
        <v>157735</v>
      </c>
      <c r="N15" s="260">
        <v>143936</v>
      </c>
    </row>
    <row r="16" spans="3:14" s="135" customFormat="1" ht="12.75">
      <c r="C16" s="261"/>
      <c r="D16" s="260"/>
      <c r="E16" s="262"/>
      <c r="F16" s="260"/>
      <c r="G16" s="261"/>
      <c r="H16" s="260"/>
      <c r="I16" s="259"/>
      <c r="J16" s="259"/>
      <c r="K16" s="258"/>
      <c r="L16" s="257"/>
      <c r="M16" s="261"/>
      <c r="N16" s="260"/>
    </row>
    <row r="17" spans="2:20" s="135" customFormat="1" ht="12.75">
      <c r="B17" s="139"/>
      <c r="C17" s="261"/>
      <c r="D17" s="260"/>
      <c r="E17" s="262"/>
      <c r="F17" s="260"/>
      <c r="G17" s="261"/>
      <c r="H17" s="260"/>
      <c r="I17" s="259"/>
      <c r="J17" s="259"/>
      <c r="K17" s="258"/>
      <c r="L17" s="257"/>
      <c r="M17" s="261"/>
      <c r="N17" s="260"/>
      <c r="Q17" s="259"/>
      <c r="R17" s="259"/>
      <c r="S17" s="262"/>
      <c r="T17" s="262"/>
    </row>
    <row r="18" spans="3:14" s="135" customFormat="1" ht="12.75">
      <c r="C18" s="266"/>
      <c r="D18" s="265"/>
      <c r="E18" s="267"/>
      <c r="F18" s="265"/>
      <c r="G18" s="266"/>
      <c r="H18" s="265"/>
      <c r="I18" s="259"/>
      <c r="J18" s="259"/>
      <c r="K18" s="258"/>
      <c r="L18" s="257"/>
      <c r="M18" s="266"/>
      <c r="N18" s="265"/>
    </row>
    <row r="19" spans="2:14" s="135" customFormat="1" ht="12.75">
      <c r="B19" s="136" t="s">
        <v>117</v>
      </c>
      <c r="C19" s="266"/>
      <c r="D19" s="265"/>
      <c r="E19" s="267"/>
      <c r="F19" s="265"/>
      <c r="G19" s="266"/>
      <c r="H19" s="265"/>
      <c r="I19" s="259"/>
      <c r="J19" s="259"/>
      <c r="K19" s="258"/>
      <c r="L19" s="257"/>
      <c r="M19" s="266"/>
      <c r="N19" s="265"/>
    </row>
    <row r="20" spans="2:20" s="135" customFormat="1" ht="12.75">
      <c r="B20" s="135" t="s">
        <v>118</v>
      </c>
      <c r="C20" s="264">
        <v>13810</v>
      </c>
      <c r="D20" s="263" t="s">
        <v>233</v>
      </c>
      <c r="E20" s="262">
        <v>4370</v>
      </c>
      <c r="F20" s="260">
        <v>5795</v>
      </c>
      <c r="G20" s="261">
        <v>1491</v>
      </c>
      <c r="H20" s="260">
        <v>330</v>
      </c>
      <c r="I20" s="259">
        <v>53843</v>
      </c>
      <c r="J20" s="259">
        <v>21097</v>
      </c>
      <c r="K20" s="258">
        <v>-51150</v>
      </c>
      <c r="L20" s="259">
        <v>-36758</v>
      </c>
      <c r="M20" s="256">
        <f>C20+E20+G20+I20+K20</f>
        <v>22364</v>
      </c>
      <c r="N20" s="255">
        <v>17155</v>
      </c>
      <c r="Q20" s="138"/>
      <c r="R20" s="138"/>
      <c r="S20" s="137"/>
      <c r="T20" s="137"/>
    </row>
    <row r="21" spans="3:14" s="135" customFormat="1" ht="12.75">
      <c r="C21" s="261"/>
      <c r="D21" s="263"/>
      <c r="E21" s="267"/>
      <c r="F21" s="265"/>
      <c r="G21" s="266"/>
      <c r="H21" s="265"/>
      <c r="I21" s="259"/>
      <c r="J21" s="259"/>
      <c r="K21" s="258"/>
      <c r="L21" s="257"/>
      <c r="M21" s="256"/>
      <c r="N21" s="255"/>
    </row>
    <row r="22" spans="2:20" s="135" customFormat="1" ht="12.75">
      <c r="B22" s="136" t="s">
        <v>240</v>
      </c>
      <c r="C22" s="264">
        <v>194048</v>
      </c>
      <c r="D22" s="263" t="s">
        <v>235</v>
      </c>
      <c r="E22" s="262">
        <v>51638</v>
      </c>
      <c r="F22" s="260">
        <v>48754</v>
      </c>
      <c r="G22" s="261">
        <v>7797</v>
      </c>
      <c r="H22" s="260">
        <v>19379</v>
      </c>
      <c r="I22" s="259">
        <v>156369</v>
      </c>
      <c r="J22" s="259">
        <v>122983</v>
      </c>
      <c r="K22" s="258">
        <v>-224354</v>
      </c>
      <c r="L22" s="259">
        <v>-174381</v>
      </c>
      <c r="M22" s="256">
        <f>+C22+E22+G22+I22+K22</f>
        <v>185498</v>
      </c>
      <c r="N22" s="255">
        <v>171822</v>
      </c>
      <c r="Q22" s="140"/>
      <c r="R22" s="140"/>
      <c r="S22" s="137"/>
      <c r="T22" s="137"/>
    </row>
    <row r="23" spans="2:20" s="135" customFormat="1" ht="12.75">
      <c r="B23" s="136"/>
      <c r="C23" s="253"/>
      <c r="D23" s="252"/>
      <c r="E23" s="254"/>
      <c r="F23" s="252"/>
      <c r="G23" s="253"/>
      <c r="H23" s="252"/>
      <c r="I23" s="254"/>
      <c r="J23" s="254"/>
      <c r="K23" s="253"/>
      <c r="L23" s="252"/>
      <c r="M23" s="253"/>
      <c r="N23" s="252"/>
      <c r="Q23" s="140"/>
      <c r="R23" s="140"/>
      <c r="S23" s="137"/>
      <c r="T23" s="137"/>
    </row>
    <row r="24" spans="2:20" s="135" customFormat="1" ht="12.75">
      <c r="B24" s="136"/>
      <c r="C24" s="137"/>
      <c r="D24" s="137"/>
      <c r="E24" s="137"/>
      <c r="F24" s="137"/>
      <c r="G24" s="137"/>
      <c r="H24" s="137"/>
      <c r="I24" s="137"/>
      <c r="J24" s="137"/>
      <c r="K24" s="137"/>
      <c r="L24" s="137"/>
      <c r="M24" s="137"/>
      <c r="N24" s="137"/>
      <c r="O24" s="137"/>
      <c r="P24" s="137"/>
      <c r="Q24" s="140"/>
      <c r="R24" s="140"/>
      <c r="S24" s="137"/>
      <c r="T24" s="137"/>
    </row>
    <row r="25" spans="2:20" s="135" customFormat="1" ht="12.75">
      <c r="B25" s="353" t="s">
        <v>241</v>
      </c>
      <c r="C25" s="354"/>
      <c r="D25" s="354"/>
      <c r="E25" s="354"/>
      <c r="F25" s="354"/>
      <c r="G25" s="354"/>
      <c r="H25" s="354"/>
      <c r="I25" s="354"/>
      <c r="J25" s="354"/>
      <c r="K25" s="354"/>
      <c r="L25" s="354"/>
      <c r="M25" s="354"/>
      <c r="N25" s="137"/>
      <c r="O25" s="137"/>
      <c r="P25" s="137"/>
      <c r="Q25" s="140"/>
      <c r="R25" s="140"/>
      <c r="S25" s="137"/>
      <c r="T25" s="137"/>
    </row>
    <row r="26" spans="2:20" s="135" customFormat="1" ht="12.75">
      <c r="B26" s="354"/>
      <c r="C26" s="354"/>
      <c r="D26" s="354"/>
      <c r="E26" s="354"/>
      <c r="F26" s="354"/>
      <c r="G26" s="354"/>
      <c r="H26" s="354"/>
      <c r="I26" s="354"/>
      <c r="J26" s="354"/>
      <c r="K26" s="354"/>
      <c r="L26" s="354"/>
      <c r="M26" s="354"/>
      <c r="N26" s="137"/>
      <c r="O26" s="137"/>
      <c r="P26" s="137"/>
      <c r="Q26" s="140"/>
      <c r="R26" s="140"/>
      <c r="S26" s="137"/>
      <c r="T26" s="137"/>
    </row>
    <row r="27" spans="2:20" s="135" customFormat="1" ht="12.75">
      <c r="B27" s="136"/>
      <c r="C27" s="137"/>
      <c r="D27" s="137"/>
      <c r="E27" s="137"/>
      <c r="F27" s="137"/>
      <c r="G27" s="137"/>
      <c r="H27" s="137"/>
      <c r="I27" s="137"/>
      <c r="J27" s="137"/>
      <c r="K27" s="137"/>
      <c r="L27" s="137"/>
      <c r="M27" s="137"/>
      <c r="N27" s="137"/>
      <c r="O27" s="137"/>
      <c r="P27" s="137"/>
      <c r="Q27" s="140"/>
      <c r="R27" s="140"/>
      <c r="S27" s="137"/>
      <c r="T27" s="137"/>
    </row>
    <row r="28" spans="2:20" s="135" customFormat="1" ht="12.75">
      <c r="B28" s="124" t="s">
        <v>203</v>
      </c>
      <c r="C28" s="251"/>
      <c r="D28" s="251"/>
      <c r="E28" s="242"/>
      <c r="F28" s="238"/>
      <c r="G28" s="108"/>
      <c r="H28" s="108"/>
      <c r="I28" s="137"/>
      <c r="J28" s="137"/>
      <c r="K28" s="137"/>
      <c r="L28" s="137"/>
      <c r="M28" s="137"/>
      <c r="N28" s="137"/>
      <c r="O28" s="137"/>
      <c r="P28" s="137"/>
      <c r="Q28" s="140"/>
      <c r="R28" s="140"/>
      <c r="S28" s="137"/>
      <c r="T28" s="137"/>
    </row>
    <row r="29" spans="2:20" s="135" customFormat="1" ht="12.75">
      <c r="B29" s="108"/>
      <c r="C29" s="351" t="s">
        <v>202</v>
      </c>
      <c r="D29" s="352"/>
      <c r="E29" s="351" t="s">
        <v>201</v>
      </c>
      <c r="F29" s="352"/>
      <c r="G29" s="351" t="s">
        <v>114</v>
      </c>
      <c r="H29" s="352"/>
      <c r="I29" s="137"/>
      <c r="J29" s="137"/>
      <c r="K29" s="137"/>
      <c r="L29" s="137"/>
      <c r="M29" s="137"/>
      <c r="N29" s="137"/>
      <c r="O29" s="137"/>
      <c r="P29" s="137"/>
      <c r="Q29" s="140"/>
      <c r="R29" s="140"/>
      <c r="S29" s="137"/>
      <c r="T29" s="137"/>
    </row>
    <row r="30" spans="2:20" s="135" customFormat="1" ht="12.75">
      <c r="B30" s="108"/>
      <c r="C30" s="250" t="s">
        <v>223</v>
      </c>
      <c r="D30" s="249" t="s">
        <v>222</v>
      </c>
      <c r="E30" s="250" t="s">
        <v>223</v>
      </c>
      <c r="F30" s="249" t="s">
        <v>222</v>
      </c>
      <c r="G30" s="250" t="s">
        <v>223</v>
      </c>
      <c r="H30" s="249" t="s">
        <v>222</v>
      </c>
      <c r="I30" s="137"/>
      <c r="J30" s="137"/>
      <c r="K30" s="137"/>
      <c r="L30" s="137"/>
      <c r="M30" s="137"/>
      <c r="N30" s="137"/>
      <c r="O30" s="137"/>
      <c r="P30" s="137"/>
      <c r="Q30" s="140"/>
      <c r="R30" s="140"/>
      <c r="S30" s="137"/>
      <c r="T30" s="137"/>
    </row>
    <row r="31" spans="2:20" s="135" customFormat="1" ht="12.75">
      <c r="B31" s="124"/>
      <c r="C31" s="248" t="s">
        <v>115</v>
      </c>
      <c r="D31" s="247" t="s">
        <v>115</v>
      </c>
      <c r="E31" s="248" t="s">
        <v>115</v>
      </c>
      <c r="F31" s="247" t="s">
        <v>115</v>
      </c>
      <c r="G31" s="248" t="s">
        <v>115</v>
      </c>
      <c r="H31" s="247" t="s">
        <v>115</v>
      </c>
      <c r="I31" s="137"/>
      <c r="J31" s="137"/>
      <c r="K31" s="137"/>
      <c r="L31" s="137"/>
      <c r="M31" s="137"/>
      <c r="N31" s="137"/>
      <c r="O31" s="137"/>
      <c r="P31" s="137"/>
      <c r="Q31" s="140"/>
      <c r="R31" s="140"/>
      <c r="S31" s="137"/>
      <c r="T31" s="137"/>
    </row>
    <row r="32" spans="2:8" ht="12.75">
      <c r="B32" s="136"/>
      <c r="C32" s="246"/>
      <c r="D32" s="245"/>
      <c r="E32" s="246"/>
      <c r="F32" s="245"/>
      <c r="G32" s="246"/>
      <c r="H32" s="245"/>
    </row>
    <row r="33" spans="2:12" ht="12.75">
      <c r="B33" s="136" t="s">
        <v>116</v>
      </c>
      <c r="C33" s="244">
        <v>134583</v>
      </c>
      <c r="D33" s="243">
        <v>136940</v>
      </c>
      <c r="E33" s="244">
        <v>23152</v>
      </c>
      <c r="F33" s="243">
        <v>6996</v>
      </c>
      <c r="G33" s="244">
        <f>+C33+E33</f>
        <v>157735</v>
      </c>
      <c r="H33" s="243">
        <f>+D33+F33</f>
        <v>143936</v>
      </c>
      <c r="I33" s="242"/>
      <c r="J33" s="242"/>
      <c r="K33" s="242"/>
      <c r="L33" s="242"/>
    </row>
    <row r="34" spans="3:8" ht="12.75">
      <c r="C34" s="240"/>
      <c r="D34" s="241"/>
      <c r="E34" s="240"/>
      <c r="F34" s="241"/>
      <c r="G34" s="240"/>
      <c r="H34" s="239"/>
    </row>
    <row r="39" ht="12.75">
      <c r="D39" s="133"/>
    </row>
  </sheetData>
  <sheetProtection/>
  <mergeCells count="14">
    <mergeCell ref="C29:D29"/>
    <mergeCell ref="E29:F29"/>
    <mergeCell ref="G29:H29"/>
    <mergeCell ref="C10:D10"/>
    <mergeCell ref="G10:H10"/>
    <mergeCell ref="I10:J10"/>
    <mergeCell ref="B25:M26"/>
    <mergeCell ref="S9:T9"/>
    <mergeCell ref="O9:P9"/>
    <mergeCell ref="Q9:R9"/>
    <mergeCell ref="C9:D9"/>
    <mergeCell ref="E10:F10"/>
    <mergeCell ref="M10:N10"/>
    <mergeCell ref="K10:L10"/>
  </mergeCells>
  <printOptions/>
  <pageMargins left="0.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lastModifiedBy>
  <cp:lastPrinted>2008-02-29T09:15:55Z</cp:lastPrinted>
  <dcterms:created xsi:type="dcterms:W3CDTF">2005-05-24T06:47:24Z</dcterms:created>
  <dcterms:modified xsi:type="dcterms:W3CDTF">2008-02-29T10:54:00Z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731414779</vt:i4>
  </property>
  <property fmtid="{D5CDD505-2E9C-101B-9397-08002B2CF9AE}" pid="3" name="_NewReviewCycle">
    <vt:lpwstr/>
  </property>
  <property fmtid="{D5CDD505-2E9C-101B-9397-08002B2CF9AE}" pid="4" name="_EmailSubject">
    <vt:lpwstr>Degem Bhd: 4th Quarter Results</vt:lpwstr>
  </property>
  <property fmtid="{D5CDD505-2E9C-101B-9397-08002B2CF9AE}" pid="5" name="_AuthorEmail">
    <vt:lpwstr>janniewoon@degemdiamond.com</vt:lpwstr>
  </property>
  <property fmtid="{D5CDD505-2E9C-101B-9397-08002B2CF9AE}" pid="6" name="_AuthorEmailDisplayName">
    <vt:lpwstr>Jannie Woon</vt:lpwstr>
  </property>
  <property fmtid="{D5CDD505-2E9C-101B-9397-08002B2CF9AE}" pid="7" name="_PreviousAdHocReviewCycleID">
    <vt:i4>477340375</vt:i4>
  </property>
  <property fmtid="{D5CDD505-2E9C-101B-9397-08002B2CF9AE}" pid="8" name="_ReviewingToolsShownOnce">
    <vt:lpwstr/>
  </property>
</Properties>
</file>