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95" windowWidth="12120" windowHeight="6840" firstSheet="2" activeTab="4"/>
  </bookViews>
  <sheets>
    <sheet name="Qtr-BS (3)" sheetId="1" r:id="rId1"/>
    <sheet name="Qtr-P&amp;L (3)" sheetId="2" r:id="rId2"/>
    <sheet name="Qtr-Equity (3)" sheetId="3" r:id="rId3"/>
    <sheet name="Qtr-Cashflow (2)" sheetId="4" r:id="rId4"/>
    <sheet name="Qtr-Notes" sheetId="5" r:id="rId5"/>
    <sheet name="Segmental info" sheetId="6" r:id="rId6"/>
  </sheets>
  <externalReferences>
    <externalReference r:id="rId9"/>
  </externalReferences>
  <definedNames>
    <definedName name="_xlnm.Print_Area" localSheetId="0">'Qtr-BS (3)'!$A$1:$E$65</definedName>
    <definedName name="_xlnm.Print_Area" localSheetId="3">'Qtr-Cashflow (2)'!$A$1:$K$67</definedName>
    <definedName name="_xlnm.Print_Area" localSheetId="2">'Qtr-Equity (3)'!$A$2:$O$50</definedName>
    <definedName name="_xlnm.Print_Area" localSheetId="4">'Qtr-Notes'!$A$1:$H$213</definedName>
    <definedName name="_xlnm.Print_Area" localSheetId="1">'Qtr-P&amp;L (3)'!$A$1:$I$58</definedName>
    <definedName name="_xlnm.Print_Area" localSheetId="5">'Segmental info'!$B$1:$N$37</definedName>
  </definedNames>
  <calcPr fullCalcOnLoad="1"/>
</workbook>
</file>

<file path=xl/sharedStrings.xml><?xml version="1.0" encoding="utf-8"?>
<sst xmlns="http://schemas.openxmlformats.org/spreadsheetml/2006/main" count="345" uniqueCount="225">
  <si>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</si>
  <si>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</si>
  <si>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</si>
  <si>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</si>
  <si>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</si>
  <si>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</si>
  <si>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</si>
  <si>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</si>
  <si>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</si>
  <si>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</si>
  <si>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</si>
  <si>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</si>
  <si>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</si>
  <si>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</si>
  <si>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</si>
  <si>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</si>
  <si>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</si>
  <si>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</si>
  <si>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</si>
  <si>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</si>
  <si>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</si>
  <si>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</si>
  <si>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</si>
  <si>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</si>
  <si>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</si>
  <si>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</si>
  <si>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</si>
  <si>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</si>
  <si>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</si>
  <si>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</si>
  <si>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</si>
  <si>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</si>
  <si>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</si>
  <si>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</si>
  <si>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</si>
  <si>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</si>
  <si>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</si>
  <si>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</si>
  <si>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</si>
  <si>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</si>
  <si>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</si>
  <si>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</si>
  <si>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</si>
  <si>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</si>
  <si>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</si>
  <si>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</si>
  <si>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</si>
  <si>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</si>
  <si>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</si>
  <si>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</si>
  <si>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</si>
  <si>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</si>
  <si>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</si>
  <si>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</si>
  <si>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</si>
  <si>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</si>
  <si>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</si>
  <si>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</si>
  <si>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</si>
  <si>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</si>
  <si>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</si>
  <si>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</si>
  <si>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</si>
  <si>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</si>
  <si>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</si>
  <si>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</si>
  <si>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</si>
  <si>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</si>
  <si>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</si>
  <si>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</si>
  <si>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</si>
  <si>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</si>
  <si>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</si>
  <si>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</si>
  <si>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</si>
  <si>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</si>
  <si>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</si>
  <si>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</si>
  <si>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</si>
  <si>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</si>
  <si>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</si>
  <si>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</si>
  <si>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</si>
  <si>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</si>
  <si>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</si>
  <si>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</si>
  <si>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</si>
  <si>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</si>
  <si>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</si>
  <si>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</si>
  <si>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</si>
  <si>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</si>
  <si>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</si>
  <si>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</si>
  <si>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</si>
  <si>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</si>
  <si>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</si>
  <si>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</si>
  <si>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</si>
  <si>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</si>
  <si>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</si>
  <si>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</si>
  <si>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</si>
  <si>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</si>
  <si>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</si>
  <si>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</si>
  <si>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</si>
  <si>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</si>
  <si>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</si>
  <si>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</si>
  <si>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APPENDIX 1</t>
  </si>
  <si>
    <t>Business segment</t>
  </si>
  <si>
    <t>Manufacturing</t>
  </si>
  <si>
    <t>Eliminations</t>
  </si>
  <si>
    <t>Group</t>
  </si>
  <si>
    <t>RM '000</t>
  </si>
  <si>
    <t>External Sales</t>
  </si>
  <si>
    <t xml:space="preserve">Result </t>
  </si>
  <si>
    <t>Profit / (Loss) Before Tax</t>
  </si>
  <si>
    <t>Total Asset Employed</t>
  </si>
  <si>
    <r>
      <t xml:space="preserve">DeGem Berhad </t>
    </r>
    <r>
      <rPr>
        <b/>
        <sz val="10"/>
        <rFont val="Times New Roman"/>
        <family val="1"/>
      </rPr>
      <t>(Company No 415726-T)</t>
    </r>
  </si>
  <si>
    <t>a.</t>
  </si>
  <si>
    <t>b.</t>
  </si>
  <si>
    <t>Profit after taxation</t>
  </si>
  <si>
    <t>At 1 January 2006</t>
  </si>
  <si>
    <t>Basic earnings per share (sen)</t>
  </si>
  <si>
    <t>As at</t>
  </si>
  <si>
    <t>Master</t>
  </si>
  <si>
    <t>ADJUSTMENTS</t>
  </si>
  <si>
    <t>Distributable</t>
  </si>
  <si>
    <t>Other</t>
  </si>
  <si>
    <t xml:space="preserve">Minority </t>
  </si>
  <si>
    <t>Earnings</t>
  </si>
  <si>
    <t>Interest</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</si>
  <si>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</si>
  <si>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</si>
  <si>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</si>
  <si>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</si>
  <si>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</si>
  <si>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</si>
  <si>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</si>
  <si>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</si>
  <si>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</si>
  <si>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</si>
  <si>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</si>
  <si>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</si>
  <si>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</si>
  <si>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</si>
  <si>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</si>
  <si>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</si>
  <si>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</si>
  <si>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</si>
  <si>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</si>
  <si>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</si>
  <si>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</si>
  <si>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</si>
  <si>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</si>
  <si>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</si>
  <si>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</si>
  <si>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</si>
  <si>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</si>
  <si>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</si>
  <si>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</si>
  <si>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</si>
  <si>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</si>
  <si>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</si>
  <si>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</si>
  <si>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Property, plant and equipment written off</t>
  </si>
  <si>
    <t>Operating profit before working capital changes</t>
  </si>
  <si>
    <t>Debtors</t>
  </si>
  <si>
    <t>Creditors</t>
  </si>
  <si>
    <t>Amount due from holding company</t>
  </si>
  <si>
    <t>Cash generated from operations</t>
  </si>
  <si>
    <t>Interest expense</t>
  </si>
  <si>
    <t>Income tax paid</t>
  </si>
  <si>
    <t>CASH FLOW FROM INVESTING ACTIVITIES</t>
  </si>
  <si>
    <t>Acquisition of property, plant and equipment</t>
  </si>
  <si>
    <t>CASH FLOW FROM FINANCING ACTIVITIES</t>
  </si>
  <si>
    <t>Repayment of hire purchase creditors</t>
  </si>
  <si>
    <t>Repayment of borrowings</t>
  </si>
  <si>
    <t>Proceeds from hire purchase creditors</t>
  </si>
  <si>
    <t>OPENING CASH AND CASH EQUIVALENTS</t>
  </si>
  <si>
    <t>CLOSING CASH AND CASH EQUIVALENTS</t>
  </si>
  <si>
    <t>Cash and cash equivalents comprise the following:</t>
  </si>
  <si>
    <t>Net Assets Per Share (RM)</t>
  </si>
  <si>
    <t>Tax Recoverable</t>
  </si>
  <si>
    <t xml:space="preserve">     BERHAD LISTING REQUIREMENTS</t>
  </si>
  <si>
    <t xml:space="preserve">B. ADDITIONAL INFORMATION REQUIRED BY THE BURSA MALAYSIA SECURITIES </t>
  </si>
  <si>
    <t xml:space="preserve">BY ORDER OF THE BOARD </t>
  </si>
  <si>
    <t xml:space="preserve">                 Individual Quarter</t>
  </si>
  <si>
    <t xml:space="preserve">                  Cumulative Quarter</t>
  </si>
  <si>
    <t>Other Reserves</t>
  </si>
  <si>
    <t>Profit for the year</t>
  </si>
  <si>
    <t>Proceeds from disposal of property, plant and equipment</t>
  </si>
  <si>
    <t>31.12.2006</t>
  </si>
  <si>
    <t>A8</t>
  </si>
  <si>
    <t>Deferred tax assets</t>
  </si>
  <si>
    <t>Assets held for sale</t>
  </si>
  <si>
    <t>Foreign currency translation</t>
  </si>
  <si>
    <t>At 1 January 2007</t>
  </si>
  <si>
    <t>Profit for the period</t>
  </si>
  <si>
    <t xml:space="preserve">    Gain/(loss) on disposal of property, plant and equipment</t>
  </si>
  <si>
    <t>Net cash generated from operating activities</t>
  </si>
  <si>
    <t>Retailing</t>
  </si>
  <si>
    <t>Design &amp; Distribution</t>
  </si>
  <si>
    <t>Others</t>
  </si>
  <si>
    <t>Prospects For Financial Year 2007</t>
  </si>
  <si>
    <t>30.06.07</t>
  </si>
  <si>
    <t>30.06.06</t>
  </si>
  <si>
    <t>Drawdown from borrowings</t>
  </si>
  <si>
    <t>FOR THE SECOND FINANCIAL QUARTER ENDED 30 JUNE 2007</t>
  </si>
  <si>
    <t>For the Second Quarter Ended 30 June 2007</t>
  </si>
  <si>
    <t>For The Second Quarter Ended 30 June 2007</t>
  </si>
  <si>
    <t xml:space="preserve"> </t>
  </si>
  <si>
    <t>At 30 June 2006</t>
  </si>
  <si>
    <t>At 30 June 2007</t>
  </si>
  <si>
    <t>NET DECREASE IN CASH AND CASH EQUIVALENTS</t>
  </si>
  <si>
    <t>01.01.07</t>
  </si>
  <si>
    <t>to</t>
  </si>
  <si>
    <t>01.01.06</t>
  </si>
  <si>
    <t>Material Changes in Current Quarter Results compared to Immediate Preceding Quarter</t>
  </si>
  <si>
    <t>Geographical Segment</t>
  </si>
  <si>
    <t>Malaysia</t>
  </si>
  <si>
    <t>Overseas</t>
  </si>
  <si>
    <t>Dated: 20 August 2007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</si>
</sst>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quot;£&quot;* #,##0_-;\-&quot;£&quot;* #,##0_-;_-&quot;£&quot;* &quot;-&quot;_-;_-@_-"/>
    <numFmt numFmtId="166" formatCode="_-&quot;£&quot;* #,##0.00_-;\-&quot;£&quot;* #,##0.00_-;_-&quot;£&quot;* &quot;-&quot;??_-;_-@_-"/>
    <numFmt numFmtId="167" formatCode="_-* #,##0_-;\-* #,##0_-;_-* &quot;-&quot;??_-;_-@_-"/>
    <numFmt numFmtId="168" formatCode="_(* #,##0_);_(* \(#,##0\);_(* &quot;-&quot;??_);_(@_)"/>
    <numFmt numFmtId="169" formatCode="0_);\(0\)"/>
    <numFmt numFmtId="170" formatCode="_-\ #,##0_-;\-\ #,##0_-;_-\ &quot;-&quot;??_-;_-@_-"/>
  </numFmts>
  <fonts count="24">
    <font>
      <sz val="10"/>
      <name val="Arial"/>
      <family val="2"/>
    </font>
    <font>
      <b/>
      <sz val="10"/>
      <name val="Arial"/>
      <family val="2"/>
    </font>
    <font>
      <i/>
      <sz val="10"/>
      <name val="Arial"/>
      <family val="2"/>
    </font>
    <font>
      <b/>
      <i/>
      <sz val="10"/>
      <name val="Arial"/>
      <family val="2"/>
    </font>
    <font>
      <u val="single"/>
      <sz val="10"/>
      <color indexed="12"/>
      <name val="Arial"/>
      <family val="2"/>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b/>
      <sz val="11"/>
      <name val="Times New Roman"/>
      <family val="1"/>
    </font>
    <font>
      <i/>
      <sz val="11"/>
      <name val="Times New Roman"/>
      <family val="1"/>
    </font>
    <font>
      <sz val="10"/>
      <name val="Times New Roman"/>
      <family val="1"/>
    </font>
    <font>
      <sz val="11"/>
      <name val="Arial"/>
      <family val="2"/>
    </font>
    <font>
      <i/>
      <sz val="10"/>
      <name val="Times New Roman"/>
      <family val="1"/>
    </font>
    <font>
      <b/>
      <u val="single"/>
      <sz val="10"/>
      <name val="Times New Roman"/>
      <family val="1"/>
    </font>
    <font>
      <u val="single"/>
      <sz val="10"/>
      <color indexed="36"/>
      <name val="Arial"/>
      <family val="2"/>
    </font>
    <font>
      <sz val="12"/>
      <name val="Times New Roman"/>
      <family val="1"/>
    </font>
    <font>
      <sz val="12"/>
      <name val="Arial"/>
      <family val="2"/>
    </font>
    <font>
      <sz val="13"/>
      <name val="Times New Roman"/>
      <family val="1"/>
    </font>
    <font>
      <i/>
      <sz val="12"/>
      <name val="Times New Roman"/>
      <family val="1"/>
    </font>
    <font>
      <b/>
      <i/>
      <sz val="12"/>
      <name val="Times New Roman"/>
      <family val="1"/>
    </font>
    <font>
      <vertAlign val="subscript"/>
      <sz val="12"/>
      <name val="Times New Roman"/>
      <family val="1"/>
    </font>
    <font>
      <sz val="12"/>
      <color indexed="8"/>
      <name val="Times New Roman"/>
      <family val="1"/>
    </font>
  </fonts>
  <fills count="2">
    <fill>
      <patternFill/>
    </fill>
    <fill>
      <patternFill patternType="gray125"/>
    </fill>
  </fills>
  <borders count="15">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347">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8" fillId="0" borderId="0" xfId="23" applyFont="1" applyFill="1" applyAlignment="1">
      <alignment horizontal="left"/>
      <protection/>
    </xf>
    <xf numFmtId="0" fontId="0" fillId="0" borderId="0" xfId="23" applyFont="1" applyFill="1">
      <alignment/>
      <protection/>
    </xf>
    <xf numFmtId="0" fontId="8" fillId="0" borderId="0" xfId="23" applyFont="1" applyFill="1" applyBorder="1">
      <alignment/>
      <protection/>
    </xf>
    <xf numFmtId="0" fontId="0" fillId="0" borderId="0" xfId="23" applyFont="1" applyFill="1" applyBorder="1">
      <alignment/>
      <protection/>
    </xf>
    <xf numFmtId="0" fontId="10" fillId="0" borderId="0" xfId="23" applyFont="1" applyFill="1" applyBorder="1" applyAlignment="1">
      <alignment horizontal="left"/>
      <protection/>
    </xf>
    <xf numFmtId="0" fontId="10" fillId="0" borderId="0" xfId="23" applyFont="1" applyFill="1" applyBorder="1" applyAlignment="1">
      <alignment horizontal="centerContinuous"/>
      <protection/>
    </xf>
    <xf numFmtId="168" fontId="10" fillId="0" borderId="0" xfId="17" applyNumberFormat="1" applyFont="1" applyFill="1" applyBorder="1" applyAlignment="1">
      <alignment horizontal="centerContinuous"/>
    </xf>
    <xf numFmtId="0" fontId="8" fillId="0" borderId="0" xfId="23" applyFont="1" applyFill="1" applyBorder="1" applyAlignment="1">
      <alignment horizontal="center"/>
      <protection/>
    </xf>
    <xf numFmtId="168" fontId="8" fillId="0" borderId="0" xfId="17" applyNumberFormat="1" applyFont="1" applyFill="1" applyBorder="1" applyAlignment="1" quotePrefix="1">
      <alignment horizontal="center"/>
    </xf>
    <xf numFmtId="168" fontId="8" fillId="0" borderId="0" xfId="17" applyNumberFormat="1" applyFont="1" applyFill="1" applyBorder="1" applyAlignment="1">
      <alignment horizontal="center"/>
    </xf>
    <xf numFmtId="0" fontId="10" fillId="0" borderId="0" xfId="23" applyFont="1" applyFill="1" applyBorder="1">
      <alignment/>
      <protection/>
    </xf>
    <xf numFmtId="0" fontId="10" fillId="0" borderId="1" xfId="23" applyFont="1" applyFill="1" applyBorder="1" applyAlignment="1">
      <alignment horizontal="center"/>
      <protection/>
    </xf>
    <xf numFmtId="0" fontId="10" fillId="0" borderId="0" xfId="23" applyFont="1" applyFill="1" applyBorder="1" applyAlignment="1">
      <alignment horizontal="center"/>
      <protection/>
    </xf>
    <xf numFmtId="0" fontId="1" fillId="0" borderId="0" xfId="23" applyFont="1" applyFill="1" applyBorder="1">
      <alignment/>
      <protection/>
    </xf>
    <xf numFmtId="43" fontId="8" fillId="0" borderId="2" xfId="17" applyFont="1" applyFill="1" applyBorder="1" applyAlignment="1">
      <alignment/>
    </xf>
    <xf numFmtId="43" fontId="8" fillId="0" borderId="0" xfId="17" applyFont="1" applyFill="1" applyBorder="1" applyAlignment="1">
      <alignment/>
    </xf>
    <xf numFmtId="168" fontId="8" fillId="0" borderId="0" xfId="17" applyNumberFormat="1" applyFont="1" applyFill="1" applyBorder="1" applyAlignment="1">
      <alignment/>
    </xf>
    <xf numFmtId="0" fontId="8" fillId="0" borderId="0" xfId="23" applyFont="1" applyFill="1" applyBorder="1" applyAlignment="1">
      <alignment horizontal="left"/>
      <protection/>
    </xf>
    <xf numFmtId="168" fontId="8" fillId="0" borderId="0" xfId="23" applyNumberFormat="1" applyFont="1" applyFill="1" applyBorder="1">
      <alignment/>
      <protection/>
    </xf>
    <xf numFmtId="43" fontId="8" fillId="0" borderId="0" xfId="23" applyNumberFormat="1" applyFont="1" applyFill="1" applyBorder="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0" fontId="7" fillId="0" borderId="0" xfId="23" applyFont="1" applyAlignment="1">
      <alignment horizontal="left"/>
      <protection/>
    </xf>
    <xf numFmtId="0" fontId="8" fillId="0" borderId="0" xfId="23" applyFont="1">
      <alignment/>
      <protection/>
    </xf>
    <xf numFmtId="0" fontId="10" fillId="0" borderId="0" xfId="23" applyFont="1" applyFill="1" applyAlignment="1">
      <alignment horizontal="centerContinuous"/>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0" fillId="0" borderId="0" xfId="23" applyFont="1" applyAlignment="1">
      <alignment horizontal="left"/>
      <protection/>
    </xf>
    <xf numFmtId="0" fontId="8" fillId="0" borderId="0" xfId="23" applyFont="1" applyBorder="1">
      <alignment/>
      <protection/>
    </xf>
    <xf numFmtId="0" fontId="11" fillId="0" borderId="0" xfId="23" applyFont="1" applyAlignment="1">
      <alignment horizontal="left"/>
      <protection/>
    </xf>
    <xf numFmtId="0" fontId="8" fillId="0" borderId="0" xfId="23" applyFont="1" applyAlignment="1">
      <alignment horizontal="center"/>
      <protection/>
    </xf>
    <xf numFmtId="0" fontId="8" fillId="0" borderId="0" xfId="23" applyFont="1" applyBorder="1" applyAlignment="1">
      <alignment horizontal="center"/>
      <protection/>
    </xf>
    <xf numFmtId="0" fontId="10" fillId="0" borderId="0" xfId="23" applyFont="1" applyAlignment="1">
      <alignment horizontal="center"/>
      <protection/>
    </xf>
    <xf numFmtId="0" fontId="8" fillId="0" borderId="0" xfId="23" applyFont="1" applyBorder="1" applyAlignment="1" quotePrefix="1">
      <alignment horizontal="center"/>
      <protection/>
    </xf>
    <xf numFmtId="0" fontId="10" fillId="0" borderId="0" xfId="23" applyFont="1" applyFill="1" applyAlignment="1">
      <alignment horizontal="center"/>
      <protection/>
    </xf>
    <xf numFmtId="0" fontId="10" fillId="0" borderId="0" xfId="23" applyFont="1" applyBorder="1" applyAlignment="1">
      <alignment horizontal="center"/>
      <protection/>
    </xf>
    <xf numFmtId="0" fontId="10" fillId="0" borderId="0" xfId="23" applyFont="1">
      <alignment/>
      <protection/>
    </xf>
    <xf numFmtId="0" fontId="10" fillId="0" borderId="0" xfId="23" applyFont="1" applyFill="1" applyAlignment="1" quotePrefix="1">
      <alignment horizontal="center"/>
      <protection/>
    </xf>
    <xf numFmtId="168" fontId="8" fillId="0" borderId="0" xfId="17" applyNumberFormat="1" applyFont="1" applyBorder="1" applyAlignment="1">
      <alignment/>
    </xf>
    <xf numFmtId="168" fontId="8" fillId="0" borderId="0" xfId="17" applyNumberFormat="1" applyFont="1" applyAlignment="1">
      <alignment horizontal="center"/>
    </xf>
    <xf numFmtId="168" fontId="8" fillId="0" borderId="0" xfId="17" applyNumberFormat="1" applyFont="1" applyFill="1" applyBorder="1" applyAlignment="1">
      <alignment/>
    </xf>
    <xf numFmtId="168" fontId="10" fillId="0" borderId="0" xfId="17" applyNumberFormat="1" applyFont="1" applyBorder="1" applyAlignment="1">
      <alignment horizontal="center"/>
    </xf>
    <xf numFmtId="168" fontId="8" fillId="0" borderId="0" xfId="17" applyNumberFormat="1" applyFont="1" applyFill="1" applyAlignment="1">
      <alignment/>
    </xf>
    <xf numFmtId="168" fontId="8" fillId="0" borderId="0" xfId="17" applyNumberFormat="1" applyFont="1" applyBorder="1" applyAlignment="1">
      <alignment/>
    </xf>
    <xf numFmtId="0" fontId="8" fillId="0" borderId="0" xfId="23" applyFont="1" applyFill="1" applyAlignment="1" quotePrefix="1">
      <alignment horizontal="left"/>
      <protection/>
    </xf>
    <xf numFmtId="167" fontId="8" fillId="0" borderId="0" xfId="15" applyNumberFormat="1" applyFont="1" applyFill="1" applyBorder="1" applyAlignment="1">
      <alignment/>
    </xf>
    <xf numFmtId="0" fontId="8" fillId="0" borderId="0" xfId="23" applyFont="1" applyAlignment="1" quotePrefix="1">
      <alignment horizontal="left"/>
      <protection/>
    </xf>
    <xf numFmtId="43" fontId="8" fillId="0" borderId="0" xfId="15" applyFont="1" applyFill="1" applyAlignment="1">
      <alignment/>
    </xf>
    <xf numFmtId="167" fontId="8" fillId="0" borderId="0" xfId="23" applyNumberFormat="1" applyFont="1" applyBorder="1">
      <alignment/>
      <protection/>
    </xf>
    <xf numFmtId="168" fontId="8" fillId="0" borderId="0" xfId="15" applyNumberFormat="1" applyFont="1" applyFill="1" applyAlignment="1">
      <alignment/>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0" fillId="0" borderId="0" xfId="23" applyNumberFormat="1" applyFont="1" applyBorder="1" applyAlignment="1">
      <alignment horizontal="left"/>
      <protection/>
    </xf>
    <xf numFmtId="39" fontId="10" fillId="0" borderId="0" xfId="0" applyFont="1" applyAlignment="1">
      <alignment horizontal="left"/>
    </xf>
    <xf numFmtId="0" fontId="12" fillId="0" borderId="0" xfId="23" applyFont="1">
      <alignment/>
      <protection/>
    </xf>
    <xf numFmtId="0" fontId="10" fillId="0" borderId="0" xfId="23" applyFont="1" applyBorder="1" applyAlignment="1">
      <alignment horizontal="left"/>
      <protection/>
    </xf>
    <xf numFmtId="15" fontId="10" fillId="0" borderId="0" xfId="23" applyNumberFormat="1" applyFont="1" applyAlignment="1" quotePrefix="1">
      <alignment horizontal="left"/>
      <protection/>
    </xf>
    <xf numFmtId="39" fontId="12" fillId="0" borderId="0" xfId="0" applyFont="1" applyAlignment="1">
      <alignment horizontal="center"/>
    </xf>
    <xf numFmtId="37" fontId="10"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0" fillId="0" borderId="0" xfId="0" applyNumberFormat="1" applyFont="1" applyAlignment="1" quotePrefix="1">
      <alignment horizontal="center"/>
    </xf>
    <xf numFmtId="37" fontId="10" fillId="0" borderId="0" xfId="0" applyNumberFormat="1" applyFont="1" applyAlignment="1">
      <alignment/>
    </xf>
    <xf numFmtId="39" fontId="8" fillId="0" borderId="0" xfId="0" applyFont="1" applyBorder="1" applyAlignment="1">
      <alignment/>
    </xf>
    <xf numFmtId="168" fontId="8" fillId="0" borderId="0" xfId="15" applyNumberFormat="1" applyFont="1" applyBorder="1" applyAlignment="1" quotePrefix="1">
      <alignment horizontal="right"/>
    </xf>
    <xf numFmtId="39" fontId="8" fillId="0" borderId="0" xfId="0" applyFont="1" applyFill="1" applyAlignment="1">
      <alignment/>
    </xf>
    <xf numFmtId="43" fontId="8" fillId="0" borderId="0" xfId="15" applyFont="1" applyBorder="1" applyAlignment="1">
      <alignment/>
    </xf>
    <xf numFmtId="39" fontId="13" fillId="0" borderId="0" xfId="0" applyFont="1" applyAlignment="1">
      <alignment/>
    </xf>
    <xf numFmtId="39" fontId="12" fillId="0" borderId="0" xfId="0" applyFont="1" applyAlignment="1">
      <alignment/>
    </xf>
    <xf numFmtId="168" fontId="8" fillId="0" borderId="0" xfId="15" applyNumberFormat="1" applyFont="1" applyBorder="1" applyAlignment="1">
      <alignment/>
    </xf>
    <xf numFmtId="37" fontId="8" fillId="0" borderId="0" xfId="0" applyNumberFormat="1" applyFont="1" applyAlignment="1">
      <alignment/>
    </xf>
    <xf numFmtId="37" fontId="12" fillId="0" borderId="0" xfId="0" applyNumberFormat="1" applyFont="1" applyAlignment="1">
      <alignment/>
    </xf>
    <xf numFmtId="43" fontId="12" fillId="0" borderId="0" xfId="15" applyFont="1" applyAlignment="1">
      <alignment/>
    </xf>
    <xf numFmtId="38" fontId="8" fillId="0" borderId="0" xfId="0" applyNumberFormat="1" applyFont="1" applyAlignment="1">
      <alignment/>
    </xf>
    <xf numFmtId="39" fontId="8" fillId="0" borderId="0" xfId="0" applyFont="1" applyFill="1" applyBorder="1" applyAlignment="1">
      <alignment/>
    </xf>
    <xf numFmtId="37" fontId="8" fillId="0" borderId="0" xfId="0" applyNumberFormat="1" applyFont="1" applyFill="1" applyAlignment="1">
      <alignment/>
    </xf>
    <xf numFmtId="39" fontId="8" fillId="0" borderId="0" xfId="0" applyFont="1" applyAlignment="1" quotePrefix="1">
      <alignment/>
    </xf>
    <xf numFmtId="39" fontId="7" fillId="0" borderId="0" xfId="0" applyFont="1" applyAlignment="1">
      <alignment/>
    </xf>
    <xf numFmtId="39" fontId="6" fillId="0" borderId="0" xfId="0" applyFont="1" applyAlignment="1">
      <alignment/>
    </xf>
    <xf numFmtId="39" fontId="0" fillId="0" borderId="0" xfId="0" applyFont="1" applyAlignment="1">
      <alignment/>
    </xf>
    <xf numFmtId="0" fontId="18" fillId="0" borderId="0" xfId="23" applyFont="1">
      <alignment/>
      <protection/>
    </xf>
    <xf numFmtId="37" fontId="8" fillId="0" borderId="0" xfId="0" applyNumberFormat="1" applyFont="1" applyBorder="1" applyAlignment="1">
      <alignment/>
    </xf>
    <xf numFmtId="37" fontId="8" fillId="0" borderId="0" xfId="0" applyNumberFormat="1" applyFont="1" applyBorder="1" applyAlignment="1" quotePrefix="1">
      <alignment horizontal="right"/>
    </xf>
    <xf numFmtId="0" fontId="10" fillId="0" borderId="0" xfId="23" applyFont="1" applyBorder="1">
      <alignment/>
      <protection/>
    </xf>
    <xf numFmtId="39" fontId="12" fillId="0" borderId="0" xfId="0" applyFont="1" applyFill="1" applyAlignment="1">
      <alignment/>
    </xf>
    <xf numFmtId="39" fontId="15" fillId="0" borderId="0" xfId="0" applyFont="1" applyFill="1" applyAlignment="1">
      <alignment/>
    </xf>
    <xf numFmtId="39" fontId="12" fillId="0" borderId="0" xfId="0" applyFont="1" applyFill="1" applyAlignment="1">
      <alignment horizontal="center"/>
    </xf>
    <xf numFmtId="39" fontId="6" fillId="0" borderId="0" xfId="0" applyFont="1" applyFill="1" applyAlignment="1">
      <alignment/>
    </xf>
    <xf numFmtId="164" fontId="12" fillId="0" borderId="0" xfId="18" applyFont="1" applyFill="1" applyAlignment="1">
      <alignment/>
    </xf>
    <xf numFmtId="164" fontId="6" fillId="0" borderId="0" xfId="18" applyFont="1" applyFill="1" applyAlignment="1">
      <alignment/>
    </xf>
    <xf numFmtId="167" fontId="12" fillId="0" borderId="0" xfId="18" applyNumberFormat="1" applyFont="1" applyFill="1" applyAlignment="1">
      <alignment/>
    </xf>
    <xf numFmtId="164" fontId="14" fillId="0" borderId="0" xfId="18" applyFont="1" applyFill="1" applyAlignment="1">
      <alignment/>
    </xf>
    <xf numFmtId="37" fontId="12" fillId="0" borderId="0" xfId="0" applyNumberFormat="1" applyFont="1" applyFill="1" applyAlignment="1">
      <alignment/>
    </xf>
    <xf numFmtId="39" fontId="10" fillId="0" borderId="0" xfId="0" applyFont="1" applyAlignment="1">
      <alignment horizontal="center"/>
    </xf>
    <xf numFmtId="41" fontId="8" fillId="0" borderId="0" xfId="0" applyNumberFormat="1" applyFont="1" applyAlignment="1">
      <alignment/>
    </xf>
    <xf numFmtId="41" fontId="8" fillId="0" borderId="0" xfId="0" applyNumberFormat="1" applyFont="1" applyBorder="1" applyAlignment="1">
      <alignment/>
    </xf>
    <xf numFmtId="43" fontId="0" fillId="0" borderId="0" xfId="17" applyFont="1" applyFill="1" applyBorder="1" applyAlignment="1">
      <alignment/>
    </xf>
    <xf numFmtId="43" fontId="1" fillId="0" borderId="0" xfId="17" applyFont="1" applyFill="1" applyBorder="1" applyAlignment="1">
      <alignment/>
    </xf>
    <xf numFmtId="0" fontId="1" fillId="0" borderId="0" xfId="23" applyFont="1" applyFill="1" applyBorder="1" applyAlignment="1">
      <alignment horizontal="center"/>
      <protection/>
    </xf>
    <xf numFmtId="168" fontId="0" fillId="0" borderId="0" xfId="17" applyNumberFormat="1" applyFont="1" applyFill="1" applyBorder="1" applyAlignment="1">
      <alignment/>
    </xf>
    <xf numFmtId="43" fontId="0" fillId="0" borderId="0" xfId="15" applyFont="1" applyFill="1" applyBorder="1" applyAlignment="1">
      <alignment/>
    </xf>
    <xf numFmtId="0" fontId="8" fillId="0" borderId="0" xfId="23" applyFont="1" applyFill="1" applyBorder="1" applyAlignment="1">
      <alignment horizontal="right"/>
      <protection/>
    </xf>
    <xf numFmtId="0" fontId="11" fillId="0" borderId="0" xfId="23" applyFont="1" applyFill="1" applyBorder="1">
      <alignment/>
      <protection/>
    </xf>
    <xf numFmtId="0" fontId="8" fillId="0" borderId="0" xfId="23" applyFont="1" applyFill="1" applyBorder="1" applyAlignment="1">
      <alignment horizontal="centerContinuous"/>
      <protection/>
    </xf>
    <xf numFmtId="0" fontId="10" fillId="0" borderId="0" xfId="23" applyFont="1" applyFill="1" applyBorder="1" applyAlignment="1" quotePrefix="1">
      <alignment horizontal="right"/>
      <protection/>
    </xf>
    <xf numFmtId="0" fontId="11" fillId="0" borderId="0" xfId="23" applyFont="1" applyAlignment="1">
      <alignment horizontal="right"/>
      <protection/>
    </xf>
    <xf numFmtId="0" fontId="8" fillId="0" borderId="0" xfId="23" applyFont="1" applyBorder="1" applyAlignment="1">
      <alignment horizontal="right"/>
      <protection/>
    </xf>
    <xf numFmtId="0" fontId="10" fillId="0" borderId="0" xfId="23" applyFont="1" applyFill="1" applyBorder="1" applyAlignment="1">
      <alignment horizontal="right"/>
      <protection/>
    </xf>
    <xf numFmtId="168" fontId="10" fillId="0" borderId="0" xfId="17" applyNumberFormat="1" applyFont="1" applyFill="1" applyBorder="1" applyAlignment="1">
      <alignment horizontal="center"/>
    </xf>
    <xf numFmtId="168" fontId="10" fillId="0" borderId="0" xfId="17" applyNumberFormat="1" applyFont="1" applyBorder="1" applyAlignment="1">
      <alignment/>
    </xf>
    <xf numFmtId="43" fontId="8" fillId="0" borderId="0" xfId="17" applyNumberFormat="1" applyFont="1" applyFill="1" applyBorder="1" applyAlignment="1">
      <alignment/>
    </xf>
    <xf numFmtId="168" fontId="10" fillId="0" borderId="0" xfId="17" applyNumberFormat="1" applyFont="1" applyFill="1" applyBorder="1" applyAlignment="1">
      <alignment/>
    </xf>
    <xf numFmtId="0" fontId="8" fillId="0" borderId="0" xfId="23" applyFont="1" applyBorder="1" applyAlignment="1">
      <alignment horizontal="left"/>
      <protection/>
    </xf>
    <xf numFmtId="43" fontId="9" fillId="0" borderId="0" xfId="17" applyFont="1" applyFill="1" applyBorder="1" applyAlignment="1">
      <alignment/>
    </xf>
    <xf numFmtId="0" fontId="9" fillId="0" borderId="0" xfId="23" applyFont="1" applyFill="1" applyBorder="1">
      <alignment/>
      <protection/>
    </xf>
    <xf numFmtId="43" fontId="8" fillId="0" borderId="0" xfId="17" applyFont="1" applyFill="1" applyBorder="1" applyAlignment="1" quotePrefix="1">
      <alignment horizontal="center"/>
    </xf>
    <xf numFmtId="43" fontId="8" fillId="0" borderId="0" xfId="15" applyFont="1" applyBorder="1" applyAlignment="1">
      <alignment horizontal="right"/>
    </xf>
    <xf numFmtId="41" fontId="8" fillId="0" borderId="0" xfId="15" applyNumberFormat="1" applyFont="1" applyBorder="1" applyAlignment="1" quotePrefix="1">
      <alignment horizontal="right"/>
    </xf>
    <xf numFmtId="37" fontId="12" fillId="0" borderId="0" xfId="0" applyNumberFormat="1" applyFont="1" applyBorder="1" applyAlignment="1">
      <alignment/>
    </xf>
    <xf numFmtId="39" fontId="1" fillId="0" borderId="0" xfId="0" applyFont="1" applyFill="1" applyAlignment="1">
      <alignment/>
    </xf>
    <xf numFmtId="168" fontId="12" fillId="0" borderId="0" xfId="18" applyNumberFormat="1" applyFont="1" applyFill="1" applyBorder="1" applyAlignment="1">
      <alignment/>
    </xf>
    <xf numFmtId="167" fontId="12" fillId="0" borderId="0" xfId="18" applyNumberFormat="1" applyFont="1" applyFill="1" applyBorder="1" applyAlignment="1">
      <alignment/>
    </xf>
    <xf numFmtId="43" fontId="8" fillId="0" borderId="0" xfId="15" applyFont="1" applyBorder="1" applyAlignment="1" quotePrefix="1">
      <alignment horizontal="right"/>
    </xf>
    <xf numFmtId="41" fontId="8" fillId="0" borderId="0" xfId="0" applyNumberFormat="1" applyFont="1" applyFill="1" applyBorder="1" applyAlignment="1">
      <alignment/>
    </xf>
    <xf numFmtId="39" fontId="12" fillId="0" borderId="0" xfId="0" applyFont="1" applyBorder="1" applyAlignment="1">
      <alignment/>
    </xf>
    <xf numFmtId="43" fontId="12" fillId="0" borderId="0" xfId="15" applyFont="1" applyBorder="1" applyAlignment="1">
      <alignment/>
    </xf>
    <xf numFmtId="39" fontId="12" fillId="0" borderId="3" xfId="0" applyFont="1" applyFill="1" applyBorder="1" applyAlignment="1">
      <alignment horizontal="center"/>
    </xf>
    <xf numFmtId="39" fontId="6" fillId="0" borderId="4" xfId="0" applyFont="1" applyFill="1" applyBorder="1" applyAlignment="1">
      <alignment horizontal="center"/>
    </xf>
    <xf numFmtId="164" fontId="6" fillId="0" borderId="0" xfId="18" applyFont="1" applyFill="1" applyBorder="1" applyAlignment="1">
      <alignment horizontal="center"/>
    </xf>
    <xf numFmtId="164" fontId="6" fillId="0" borderId="4" xfId="18" applyFont="1" applyFill="1" applyBorder="1" applyAlignment="1">
      <alignment horizontal="center"/>
    </xf>
    <xf numFmtId="164" fontId="12" fillId="0" borderId="0" xfId="18" applyFont="1" applyFill="1" applyBorder="1" applyAlignment="1">
      <alignment/>
    </xf>
    <xf numFmtId="164" fontId="12" fillId="0" borderId="4" xfId="18" applyFont="1" applyFill="1" applyBorder="1" applyAlignment="1">
      <alignment/>
    </xf>
    <xf numFmtId="167" fontId="12" fillId="0" borderId="4" xfId="18" applyNumberFormat="1" applyFont="1" applyFill="1" applyBorder="1" applyAlignment="1">
      <alignment/>
    </xf>
    <xf numFmtId="39" fontId="12" fillId="0" borderId="5" xfId="0" applyFont="1" applyFill="1" applyBorder="1" applyAlignment="1">
      <alignment horizontal="center"/>
    </xf>
    <xf numFmtId="39" fontId="6" fillId="0" borderId="1" xfId="0" applyFont="1" applyFill="1" applyBorder="1" applyAlignment="1">
      <alignment horizontal="center"/>
    </xf>
    <xf numFmtId="164" fontId="6" fillId="0" borderId="1" xfId="18" applyFont="1" applyFill="1" applyBorder="1" applyAlignment="1">
      <alignment horizontal="center"/>
    </xf>
    <xf numFmtId="164" fontId="12" fillId="0" borderId="1" xfId="18" applyFont="1" applyFill="1" applyBorder="1" applyAlignment="1">
      <alignment/>
    </xf>
    <xf numFmtId="167" fontId="12" fillId="0" borderId="1" xfId="18" applyNumberFormat="1" applyFont="1" applyFill="1" applyBorder="1" applyAlignment="1">
      <alignment/>
    </xf>
    <xf numFmtId="39" fontId="12" fillId="0" borderId="1" xfId="0" applyFont="1" applyFill="1" applyBorder="1" applyAlignment="1">
      <alignment horizontal="center"/>
    </xf>
    <xf numFmtId="39" fontId="12" fillId="0" borderId="4" xfId="0" applyFont="1" applyFill="1" applyBorder="1" applyAlignment="1">
      <alignment horizontal="center"/>
    </xf>
    <xf numFmtId="39" fontId="12" fillId="0" borderId="0" xfId="0" applyFont="1" applyFill="1" applyBorder="1" applyAlignment="1">
      <alignment horizontal="center"/>
    </xf>
    <xf numFmtId="168" fontId="12" fillId="0" borderId="4" xfId="15" applyNumberFormat="1" applyFont="1" applyFill="1" applyBorder="1" applyAlignment="1">
      <alignment/>
    </xf>
    <xf numFmtId="168" fontId="12" fillId="0" borderId="1" xfId="15" applyNumberFormat="1" applyFont="1" applyFill="1" applyBorder="1" applyAlignment="1">
      <alignment/>
    </xf>
    <xf numFmtId="168" fontId="8" fillId="0" borderId="2" xfId="17" applyNumberFormat="1" applyFont="1" applyFill="1" applyBorder="1" applyAlignment="1">
      <alignment horizontal="center"/>
    </xf>
    <xf numFmtId="168" fontId="8" fillId="0" borderId="6" xfId="17" applyNumberFormat="1" applyFont="1" applyFill="1" applyBorder="1" applyAlignment="1">
      <alignment horizontal="center"/>
    </xf>
    <xf numFmtId="168" fontId="8" fillId="0" borderId="6" xfId="23" applyNumberFormat="1" applyFont="1" applyFill="1" applyBorder="1">
      <alignment/>
      <protection/>
    </xf>
    <xf numFmtId="0" fontId="0" fillId="0" borderId="0" xfId="23" applyFont="1">
      <alignment/>
      <protection/>
    </xf>
    <xf numFmtId="0" fontId="10" fillId="0" borderId="0" xfId="23" applyFont="1" applyFill="1" applyAlignment="1">
      <alignment horizontal="right"/>
      <protection/>
    </xf>
    <xf numFmtId="0" fontId="10" fillId="0" borderId="0" xfId="23" applyFont="1" applyAlignment="1" quotePrefix="1">
      <alignment horizontal="right"/>
      <protection/>
    </xf>
    <xf numFmtId="0" fontId="10" fillId="0" borderId="0" xfId="23" applyFont="1" applyAlignment="1">
      <alignment horizontal="right"/>
      <protection/>
    </xf>
    <xf numFmtId="0" fontId="11" fillId="0" borderId="0" xfId="23" applyFont="1" applyFill="1" applyAlignment="1">
      <alignment horizontal="right"/>
      <protection/>
    </xf>
    <xf numFmtId="0" fontId="10" fillId="0" borderId="0" xfId="23" applyFont="1" applyAlignment="1" quotePrefix="1">
      <alignment horizontal="center"/>
      <protection/>
    </xf>
    <xf numFmtId="168" fontId="8" fillId="0" borderId="0" xfId="17" applyNumberFormat="1" applyFont="1" applyFill="1" applyAlignment="1">
      <alignment/>
    </xf>
    <xf numFmtId="168" fontId="8" fillId="0" borderId="0" xfId="17" applyNumberFormat="1" applyFont="1" applyBorder="1" applyAlignment="1">
      <alignment horizontal="center"/>
    </xf>
    <xf numFmtId="168" fontId="8" fillId="0" borderId="2" xfId="17" applyNumberFormat="1" applyFont="1" applyFill="1" applyBorder="1" applyAlignment="1">
      <alignment/>
    </xf>
    <xf numFmtId="168" fontId="8" fillId="0" borderId="2" xfId="17" applyNumberFormat="1" applyFont="1" applyBorder="1" applyAlignment="1">
      <alignment horizontal="center"/>
    </xf>
    <xf numFmtId="167" fontId="8" fillId="0" borderId="0" xfId="23" applyNumberFormat="1" applyFont="1" applyFill="1" applyAlignment="1">
      <alignment horizontal="right"/>
      <protection/>
    </xf>
    <xf numFmtId="168" fontId="8" fillId="0" borderId="0" xfId="15" applyNumberFormat="1" applyFont="1" applyAlignment="1">
      <alignment/>
    </xf>
    <xf numFmtId="167" fontId="8" fillId="0" borderId="2" xfId="15" applyNumberFormat="1" applyFont="1" applyFill="1" applyBorder="1" applyAlignment="1">
      <alignment/>
    </xf>
    <xf numFmtId="168" fontId="10" fillId="0" borderId="6" xfId="17" applyNumberFormat="1" applyFont="1" applyFill="1" applyBorder="1" applyAlignment="1">
      <alignment/>
    </xf>
    <xf numFmtId="168" fontId="10" fillId="0" borderId="2" xfId="17" applyNumberFormat="1" applyFont="1" applyFill="1" applyBorder="1" applyAlignment="1">
      <alignment/>
    </xf>
    <xf numFmtId="168" fontId="8" fillId="0" borderId="0" xfId="17" applyNumberFormat="1" applyFont="1" applyFill="1" applyAlignment="1">
      <alignment horizontal="right"/>
    </xf>
    <xf numFmtId="168" fontId="8" fillId="0" borderId="0" xfId="17" applyNumberFormat="1" applyFont="1" applyFill="1" applyAlignment="1">
      <alignment horizontal="center"/>
    </xf>
    <xf numFmtId="168" fontId="8" fillId="0" borderId="2" xfId="17" applyNumberFormat="1" applyFont="1" applyFill="1" applyBorder="1" applyAlignment="1">
      <alignment/>
    </xf>
    <xf numFmtId="43" fontId="8" fillId="0" borderId="0" xfId="17" applyNumberFormat="1" applyFont="1" applyFill="1" applyAlignment="1">
      <alignment/>
    </xf>
    <xf numFmtId="43" fontId="8" fillId="0" borderId="0" xfId="17" applyNumberFormat="1" applyFont="1" applyBorder="1" applyAlignment="1">
      <alignment/>
    </xf>
    <xf numFmtId="0" fontId="0" fillId="0" borderId="0" xfId="23" applyFont="1" applyFill="1" applyBorder="1" applyAlignment="1">
      <alignment horizontal="center"/>
      <protection/>
    </xf>
    <xf numFmtId="0" fontId="0" fillId="0" borderId="4" xfId="23" applyFont="1" applyFill="1" applyBorder="1" applyAlignment="1">
      <alignment horizontal="center"/>
      <protection/>
    </xf>
    <xf numFmtId="168" fontId="8" fillId="0" borderId="1" xfId="17" applyNumberFormat="1" applyFont="1" applyFill="1" applyBorder="1" applyAlignment="1">
      <alignment horizontal="center"/>
    </xf>
    <xf numFmtId="168" fontId="8" fillId="0" borderId="4" xfId="17" applyNumberFormat="1" applyFont="1" applyFill="1" applyBorder="1" applyAlignment="1">
      <alignment horizontal="center"/>
    </xf>
    <xf numFmtId="0" fontId="10" fillId="0" borderId="4" xfId="23" applyFont="1" applyFill="1" applyBorder="1" applyAlignment="1">
      <alignment horizontal="center"/>
      <protection/>
    </xf>
    <xf numFmtId="0" fontId="0" fillId="0" borderId="0" xfId="23" applyFont="1" applyFill="1">
      <alignment/>
      <protection/>
    </xf>
    <xf numFmtId="43" fontId="8" fillId="0" borderId="7" xfId="17" applyFont="1" applyFill="1" applyBorder="1" applyAlignment="1" quotePrefix="1">
      <alignment horizontal="center"/>
    </xf>
    <xf numFmtId="43" fontId="8" fillId="0" borderId="8" xfId="17" applyFont="1" applyFill="1" applyBorder="1" applyAlignment="1" quotePrefix="1">
      <alignment horizontal="center"/>
    </xf>
    <xf numFmtId="43" fontId="8" fillId="0" borderId="8" xfId="17" applyFont="1" applyFill="1" applyBorder="1" applyAlignment="1">
      <alignment horizontal="center"/>
    </xf>
    <xf numFmtId="0" fontId="0" fillId="0" borderId="0" xfId="23" applyFont="1" applyBorder="1">
      <alignment/>
      <protection/>
    </xf>
    <xf numFmtId="0" fontId="0" fillId="0" borderId="0" xfId="23" applyFont="1" applyBorder="1">
      <alignment/>
      <protection/>
    </xf>
    <xf numFmtId="38" fontId="0" fillId="0" borderId="0" xfId="0" applyNumberFormat="1" applyFont="1" applyAlignment="1">
      <alignment/>
    </xf>
    <xf numFmtId="39" fontId="0" fillId="0" borderId="0" xfId="0" applyFont="1" applyBorder="1" applyAlignment="1">
      <alignment/>
    </xf>
    <xf numFmtId="39" fontId="0" fillId="0" borderId="0" xfId="0" applyFont="1" applyFill="1" applyAlignment="1">
      <alignment/>
    </xf>
    <xf numFmtId="38" fontId="10" fillId="0" borderId="0" xfId="0" applyNumberFormat="1" applyFont="1" applyFill="1" applyAlignment="1">
      <alignment horizontal="center"/>
    </xf>
    <xf numFmtId="38" fontId="10" fillId="0" borderId="0" xfId="15" applyNumberFormat="1" applyFont="1" applyFill="1" applyAlignment="1">
      <alignment horizontal="right"/>
    </xf>
    <xf numFmtId="39" fontId="10" fillId="0" borderId="0" xfId="0" applyFont="1" applyFill="1" applyBorder="1" applyAlignment="1">
      <alignment/>
    </xf>
    <xf numFmtId="39" fontId="10" fillId="0" borderId="0" xfId="0" applyFont="1" applyFill="1" applyAlignment="1">
      <alignment horizontal="center"/>
    </xf>
    <xf numFmtId="39" fontId="10" fillId="0" borderId="0" xfId="0" applyFont="1" applyFill="1" applyAlignment="1">
      <alignment/>
    </xf>
    <xf numFmtId="39" fontId="10" fillId="0" borderId="0" xfId="0" applyFont="1" applyAlignment="1">
      <alignment/>
    </xf>
    <xf numFmtId="38" fontId="8" fillId="0" borderId="0" xfId="15" applyNumberFormat="1" applyFont="1" applyFill="1" applyAlignment="1">
      <alignment/>
    </xf>
    <xf numFmtId="38" fontId="8" fillId="0" borderId="0" xfId="15" applyNumberFormat="1" applyFont="1" applyAlignment="1">
      <alignment/>
    </xf>
    <xf numFmtId="168" fontId="8" fillId="0" borderId="2" xfId="15" applyNumberFormat="1" applyFont="1" applyBorder="1" applyAlignment="1">
      <alignment/>
    </xf>
    <xf numFmtId="38" fontId="8" fillId="0" borderId="0" xfId="15" applyNumberFormat="1" applyFont="1" applyBorder="1" applyAlignment="1">
      <alignment/>
    </xf>
    <xf numFmtId="39" fontId="8" fillId="0" borderId="0" xfId="24" applyFont="1">
      <alignment/>
      <protection/>
    </xf>
    <xf numFmtId="38" fontId="8" fillId="0" borderId="2" xfId="15" applyNumberFormat="1" applyFont="1" applyBorder="1" applyAlignment="1">
      <alignment/>
    </xf>
    <xf numFmtId="37" fontId="8" fillId="0" borderId="2" xfId="0" applyNumberFormat="1" applyFont="1" applyFill="1" applyBorder="1" applyAlignment="1">
      <alignment/>
    </xf>
    <xf numFmtId="38" fontId="10" fillId="0" borderId="6" xfId="15" applyNumberFormat="1" applyFont="1" applyBorder="1" applyAlignment="1">
      <alignment/>
    </xf>
    <xf numFmtId="38" fontId="10" fillId="0" borderId="9" xfId="15" applyNumberFormat="1" applyFont="1" applyBorder="1" applyAlignment="1">
      <alignment/>
    </xf>
    <xf numFmtId="38" fontId="10" fillId="0" borderId="0" xfId="15" applyNumberFormat="1" applyFont="1" applyBorder="1" applyAlignment="1">
      <alignment/>
    </xf>
    <xf numFmtId="38" fontId="10" fillId="0" borderId="6" xfId="15" applyNumberFormat="1" applyFont="1" applyFill="1" applyBorder="1" applyAlignment="1">
      <alignment/>
    </xf>
    <xf numFmtId="37" fontId="8" fillId="0" borderId="0" xfId="0" applyNumberFormat="1" applyFont="1" applyFill="1" applyBorder="1" applyAlignment="1">
      <alignment/>
    </xf>
    <xf numFmtId="38" fontId="10" fillId="0" borderId="9" xfId="0" applyNumberFormat="1" applyFont="1" applyBorder="1" applyAlignment="1">
      <alignment/>
    </xf>
    <xf numFmtId="43" fontId="8" fillId="0" borderId="0" xfId="15" applyFont="1" applyAlignment="1">
      <alignment/>
    </xf>
    <xf numFmtId="38" fontId="10" fillId="0" borderId="0" xfId="15" applyNumberFormat="1" applyFont="1" applyFill="1" applyBorder="1" applyAlignment="1">
      <alignment/>
    </xf>
    <xf numFmtId="168" fontId="8" fillId="0" borderId="0" xfId="0" applyNumberFormat="1" applyFont="1" applyAlignment="1">
      <alignment/>
    </xf>
    <xf numFmtId="168" fontId="8" fillId="0" borderId="0" xfId="0" applyNumberFormat="1" applyFont="1" applyBorder="1" applyAlignment="1">
      <alignment/>
    </xf>
    <xf numFmtId="168" fontId="8" fillId="0" borderId="0" xfId="0" applyNumberFormat="1" applyFont="1" applyFill="1" applyAlignment="1">
      <alignment/>
    </xf>
    <xf numFmtId="168" fontId="8" fillId="0" borderId="2" xfId="0" applyNumberFormat="1" applyFont="1" applyFill="1" applyBorder="1" applyAlignment="1">
      <alignment/>
    </xf>
    <xf numFmtId="168" fontId="8" fillId="0" borderId="10" xfId="15" applyNumberFormat="1" applyFont="1" applyBorder="1" applyAlignment="1">
      <alignment/>
    </xf>
    <xf numFmtId="168" fontId="8" fillId="0" borderId="2" xfId="15" applyNumberFormat="1" applyFont="1" applyFill="1" applyBorder="1" applyAlignment="1">
      <alignment/>
    </xf>
    <xf numFmtId="168" fontId="8" fillId="0" borderId="2" xfId="0" applyNumberFormat="1" applyFont="1" applyBorder="1" applyAlignment="1">
      <alignment/>
    </xf>
    <xf numFmtId="39" fontId="0" fillId="0" borderId="0" xfId="0" applyFont="1" applyAlignment="1">
      <alignment horizontal="center"/>
    </xf>
    <xf numFmtId="39" fontId="0" fillId="0" borderId="0" xfId="0" applyFont="1" applyAlignment="1">
      <alignment/>
    </xf>
    <xf numFmtId="37" fontId="10" fillId="0" borderId="0" xfId="0" applyNumberFormat="1" applyFont="1" applyAlignment="1">
      <alignment horizontal="right"/>
    </xf>
    <xf numFmtId="37" fontId="10" fillId="0" borderId="0" xfId="0" applyNumberFormat="1" applyFont="1" applyAlignment="1" quotePrefix="1">
      <alignment horizontal="right"/>
    </xf>
    <xf numFmtId="168" fontId="10" fillId="0" borderId="0" xfId="15" applyNumberFormat="1" applyFont="1" applyAlignment="1">
      <alignment horizontal="right"/>
    </xf>
    <xf numFmtId="39" fontId="1" fillId="0" borderId="0" xfId="0" applyFont="1" applyAlignment="1">
      <alignment/>
    </xf>
    <xf numFmtId="41" fontId="10" fillId="0" borderId="0" xfId="0" applyNumberFormat="1" applyFont="1" applyAlignment="1">
      <alignment/>
    </xf>
    <xf numFmtId="37" fontId="8" fillId="0" borderId="0" xfId="0" applyNumberFormat="1" applyFont="1" applyAlignment="1">
      <alignment horizontal="right"/>
    </xf>
    <xf numFmtId="37" fontId="8" fillId="0" borderId="0" xfId="0" applyNumberFormat="1" applyFont="1" applyAlignment="1" quotePrefix="1">
      <alignment horizontal="right"/>
    </xf>
    <xf numFmtId="168" fontId="8" fillId="0" borderId="0" xfId="15" applyNumberFormat="1" applyFont="1" applyAlignment="1">
      <alignment horizontal="right"/>
    </xf>
    <xf numFmtId="168" fontId="8" fillId="0" borderId="0" xfId="15" applyNumberFormat="1" applyFont="1" applyAlignment="1" quotePrefix="1">
      <alignment horizontal="right"/>
    </xf>
    <xf numFmtId="37" fontId="0" fillId="0" borderId="0" xfId="0" applyNumberFormat="1" applyFont="1" applyAlignment="1">
      <alignment/>
    </xf>
    <xf numFmtId="37" fontId="12" fillId="0" borderId="2" xfId="0" applyNumberFormat="1" applyFont="1" applyBorder="1" applyAlignment="1">
      <alignment/>
    </xf>
    <xf numFmtId="37" fontId="0" fillId="0" borderId="2" xfId="0" applyNumberFormat="1" applyFont="1" applyBorder="1" applyAlignment="1">
      <alignment/>
    </xf>
    <xf numFmtId="39" fontId="0" fillId="0" borderId="2" xfId="0" applyFont="1" applyBorder="1" applyAlignment="1">
      <alignment/>
    </xf>
    <xf numFmtId="43" fontId="8" fillId="0" borderId="0" xfId="15" applyFont="1" applyAlignment="1" quotePrefix="1">
      <alignment horizontal="right"/>
    </xf>
    <xf numFmtId="43" fontId="8" fillId="0" borderId="0" xfId="15" applyFont="1" applyAlignment="1">
      <alignment horizontal="right"/>
    </xf>
    <xf numFmtId="168" fontId="10" fillId="0" borderId="2" xfId="15" applyNumberFormat="1" applyFont="1" applyBorder="1" applyAlignment="1" quotePrefix="1">
      <alignment horizontal="right"/>
    </xf>
    <xf numFmtId="43" fontId="10" fillId="0" borderId="2" xfId="15" applyFont="1" applyBorder="1" applyAlignment="1">
      <alignment horizontal="right"/>
    </xf>
    <xf numFmtId="41" fontId="10" fillId="0" borderId="2" xfId="15" applyNumberFormat="1" applyFont="1" applyBorder="1" applyAlignment="1" quotePrefix="1">
      <alignment horizontal="right"/>
    </xf>
    <xf numFmtId="39" fontId="0" fillId="0" borderId="0" xfId="0" applyFont="1" applyBorder="1" applyAlignment="1">
      <alignment/>
    </xf>
    <xf numFmtId="43" fontId="0" fillId="0" borderId="0" xfId="15" applyFont="1" applyBorder="1" applyAlignment="1">
      <alignment/>
    </xf>
    <xf numFmtId="168" fontId="10" fillId="0" borderId="0" xfId="15" applyNumberFormat="1" applyFont="1" applyAlignment="1">
      <alignment/>
    </xf>
    <xf numFmtId="168" fontId="0" fillId="0" borderId="0" xfId="15" applyNumberFormat="1" applyFont="1" applyBorder="1" applyAlignment="1">
      <alignment/>
    </xf>
    <xf numFmtId="39" fontId="0" fillId="0" borderId="2" xfId="0" applyFont="1" applyBorder="1" applyAlignment="1">
      <alignment/>
    </xf>
    <xf numFmtId="41" fontId="8" fillId="0" borderId="2" xfId="0" applyNumberFormat="1" applyFont="1" applyBorder="1" applyAlignment="1">
      <alignment/>
    </xf>
    <xf numFmtId="168" fontId="10" fillId="0" borderId="2" xfId="15" applyNumberFormat="1" applyFont="1" applyBorder="1" applyAlignment="1">
      <alignment/>
    </xf>
    <xf numFmtId="168" fontId="1" fillId="0" borderId="2" xfId="15" applyNumberFormat="1" applyFont="1" applyBorder="1" applyAlignment="1">
      <alignment/>
    </xf>
    <xf numFmtId="41" fontId="10" fillId="0" borderId="2" xfId="0" applyNumberFormat="1" applyFont="1" applyBorder="1" applyAlignment="1">
      <alignment/>
    </xf>
    <xf numFmtId="37" fontId="0" fillId="0" borderId="0" xfId="0" applyNumberFormat="1" applyFont="1" applyBorder="1" applyAlignment="1">
      <alignment/>
    </xf>
    <xf numFmtId="37" fontId="0" fillId="0" borderId="0" xfId="0" applyNumberFormat="1" applyFont="1" applyAlignment="1">
      <alignment/>
    </xf>
    <xf numFmtId="168" fontId="12" fillId="0" borderId="1" xfId="18" applyNumberFormat="1" applyFont="1" applyFill="1" applyBorder="1" applyAlignment="1">
      <alignment/>
    </xf>
    <xf numFmtId="168" fontId="12" fillId="0" borderId="4" xfId="18" applyNumberFormat="1" applyFont="1" applyFill="1" applyBorder="1" applyAlignment="1">
      <alignment/>
    </xf>
    <xf numFmtId="168" fontId="12" fillId="0" borderId="0" xfId="18" applyNumberFormat="1" applyFont="1" applyFill="1" applyAlignment="1">
      <alignment/>
    </xf>
    <xf numFmtId="167" fontId="12" fillId="0" borderId="7" xfId="18" applyNumberFormat="1" applyFont="1" applyFill="1" applyBorder="1" applyAlignment="1">
      <alignment/>
    </xf>
    <xf numFmtId="167" fontId="12" fillId="0" borderId="8" xfId="18" applyNumberFormat="1" applyFont="1" applyFill="1" applyBorder="1" applyAlignment="1">
      <alignment/>
    </xf>
    <xf numFmtId="167" fontId="12" fillId="0" borderId="2" xfId="18" applyNumberFormat="1" applyFont="1" applyFill="1" applyBorder="1" applyAlignment="1">
      <alignment/>
    </xf>
    <xf numFmtId="39" fontId="6" fillId="0" borderId="0" xfId="0" applyFont="1" applyFill="1" applyAlignment="1">
      <alignment horizontal="center"/>
    </xf>
    <xf numFmtId="170" fontId="12" fillId="0" borderId="1" xfId="18" applyNumberFormat="1" applyFont="1" applyFill="1" applyBorder="1" applyAlignment="1">
      <alignment horizontal="center"/>
    </xf>
    <xf numFmtId="170" fontId="12" fillId="0" borderId="4" xfId="18" applyNumberFormat="1" applyFont="1" applyFill="1" applyBorder="1" applyAlignment="1">
      <alignment horizontal="center"/>
    </xf>
    <xf numFmtId="39" fontId="12" fillId="0" borderId="11" xfId="0" applyFont="1" applyFill="1" applyBorder="1" applyAlignment="1">
      <alignment horizontal="center"/>
    </xf>
    <xf numFmtId="170" fontId="6" fillId="0" borderId="1" xfId="18" applyNumberFormat="1" applyFont="1" applyFill="1" applyBorder="1" applyAlignment="1">
      <alignment horizontal="center"/>
    </xf>
    <xf numFmtId="168" fontId="8" fillId="0" borderId="2" xfId="23" applyNumberFormat="1" applyFont="1" applyFill="1" applyBorder="1" applyAlignment="1">
      <alignment horizontal="right"/>
      <protection/>
    </xf>
    <xf numFmtId="0" fontId="12" fillId="0" borderId="1" xfId="23" applyFont="1" applyFill="1" applyBorder="1" applyAlignment="1">
      <alignment horizontal="center"/>
      <protection/>
    </xf>
    <xf numFmtId="0" fontId="12" fillId="0" borderId="4" xfId="23" applyFont="1" applyFill="1" applyBorder="1" applyAlignment="1">
      <alignment horizontal="center"/>
      <protection/>
    </xf>
    <xf numFmtId="168" fontId="12" fillId="0" borderId="1" xfId="17" applyNumberFormat="1" applyFont="1" applyFill="1" applyBorder="1" applyAlignment="1">
      <alignment horizontal="center"/>
    </xf>
    <xf numFmtId="168" fontId="12" fillId="0" borderId="4" xfId="17" applyNumberFormat="1" applyFont="1" applyFill="1" applyBorder="1" applyAlignment="1">
      <alignment horizontal="center"/>
    </xf>
    <xf numFmtId="0" fontId="17" fillId="0" borderId="0" xfId="23" applyFont="1" applyFill="1" applyAlignment="1">
      <alignment horizontal="left"/>
      <protection/>
    </xf>
    <xf numFmtId="0" fontId="5" fillId="0" borderId="0" xfId="23" applyFont="1" applyFill="1" applyAlignment="1">
      <alignment horizontal="left"/>
      <protection/>
    </xf>
    <xf numFmtId="0" fontId="17" fillId="0" borderId="0" xfId="23" applyFont="1">
      <alignment/>
      <protection/>
    </xf>
    <xf numFmtId="0" fontId="5" fillId="0" borderId="0" xfId="23" applyFont="1" applyAlignment="1" quotePrefix="1">
      <alignment horizontal="left"/>
      <protection/>
    </xf>
    <xf numFmtId="0" fontId="5" fillId="0" borderId="0" xfId="23" applyFont="1">
      <alignment/>
      <protection/>
    </xf>
    <xf numFmtId="0" fontId="5" fillId="0" borderId="0" xfId="23" applyFont="1" quotePrefix="1">
      <alignment/>
      <protection/>
    </xf>
    <xf numFmtId="0" fontId="5" fillId="0" borderId="0" xfId="23" applyFont="1" applyBorder="1">
      <alignment/>
      <protection/>
    </xf>
    <xf numFmtId="0" fontId="17" fillId="0" borderId="0" xfId="23" applyFont="1" applyBorder="1">
      <alignment/>
      <protection/>
    </xf>
    <xf numFmtId="167" fontId="17" fillId="0" borderId="0" xfId="15" applyNumberFormat="1" applyFont="1" applyAlignment="1">
      <alignment/>
    </xf>
    <xf numFmtId="0" fontId="5" fillId="0" borderId="0" xfId="23" applyFont="1" applyAlignment="1">
      <alignment horizontal="left"/>
      <protection/>
    </xf>
    <xf numFmtId="0" fontId="17" fillId="0" borderId="0" xfId="23" applyFont="1" applyAlignment="1">
      <alignment horizontal="center"/>
      <protection/>
    </xf>
    <xf numFmtId="39" fontId="18" fillId="0" borderId="0" xfId="0" applyFont="1" applyAlignment="1">
      <alignment/>
    </xf>
    <xf numFmtId="0" fontId="20" fillId="0" borderId="0" xfId="23" applyFont="1">
      <alignment/>
      <protection/>
    </xf>
    <xf numFmtId="0" fontId="18" fillId="0" borderId="0" xfId="23" applyFont="1" applyFill="1">
      <alignment/>
      <protection/>
    </xf>
    <xf numFmtId="0" fontId="5" fillId="0" borderId="0" xfId="23" applyFont="1" applyFill="1">
      <alignment/>
      <protection/>
    </xf>
    <xf numFmtId="0" fontId="17" fillId="0" borderId="0" xfId="23" applyFont="1" applyFill="1">
      <alignment/>
      <protection/>
    </xf>
    <xf numFmtId="0" fontId="5" fillId="0" borderId="0" xfId="23" applyFont="1" applyAlignment="1">
      <alignment horizontal="center"/>
      <protection/>
    </xf>
    <xf numFmtId="0" fontId="17" fillId="0" borderId="0" xfId="23" applyFont="1" applyFill="1" applyAlignment="1">
      <alignment horizontal="center"/>
      <protection/>
    </xf>
    <xf numFmtId="0" fontId="17" fillId="0" borderId="0" xfId="23" applyFont="1" applyAlignment="1" quotePrefix="1">
      <alignment horizontal="left"/>
      <protection/>
    </xf>
    <xf numFmtId="0" fontId="17" fillId="0" borderId="0" xfId="23" applyFont="1" quotePrefix="1">
      <alignment/>
      <protection/>
    </xf>
    <xf numFmtId="168" fontId="17" fillId="0" borderId="0" xfId="15" applyNumberFormat="1" applyFont="1" applyAlignment="1">
      <alignment horizontal="center"/>
    </xf>
    <xf numFmtId="168" fontId="17" fillId="0" borderId="0" xfId="15" applyNumberFormat="1" applyFont="1" applyAlignment="1">
      <alignment horizontal="right"/>
    </xf>
    <xf numFmtId="41" fontId="17" fillId="0" borderId="0" xfId="15" applyNumberFormat="1" applyFont="1" applyFill="1" applyAlignment="1">
      <alignment horizontal="center"/>
    </xf>
    <xf numFmtId="43" fontId="17" fillId="0" borderId="0" xfId="15" applyFont="1" applyAlignment="1">
      <alignment horizontal="center"/>
    </xf>
    <xf numFmtId="168" fontId="17" fillId="0" borderId="0" xfId="17" applyNumberFormat="1" applyFont="1" applyAlignment="1">
      <alignment/>
    </xf>
    <xf numFmtId="43" fontId="17" fillId="0" borderId="0" xfId="15" applyFont="1" applyAlignment="1">
      <alignment/>
    </xf>
    <xf numFmtId="168" fontId="17" fillId="0" borderId="2" xfId="17" applyNumberFormat="1" applyFont="1" applyBorder="1" applyAlignment="1">
      <alignment/>
    </xf>
    <xf numFmtId="168" fontId="17" fillId="0" borderId="6" xfId="17" applyNumberFormat="1" applyFont="1" applyBorder="1" applyAlignment="1">
      <alignment/>
    </xf>
    <xf numFmtId="0" fontId="17" fillId="0" borderId="0" xfId="23" applyFont="1" applyAlignment="1" quotePrefix="1">
      <alignment horizontal="right"/>
      <protection/>
    </xf>
    <xf numFmtId="0" fontId="17" fillId="0" borderId="0" xfId="23" applyFont="1" applyAlignment="1">
      <alignment horizontal="right"/>
      <protection/>
    </xf>
    <xf numFmtId="0" fontId="5" fillId="0" borderId="0" xfId="23" applyFont="1" applyAlignment="1">
      <alignment horizontal="right"/>
      <protection/>
    </xf>
    <xf numFmtId="0" fontId="17" fillId="0" borderId="0" xfId="23" applyFont="1" applyAlignment="1">
      <alignment horizontal="left"/>
      <protection/>
    </xf>
    <xf numFmtId="0" fontId="17" fillId="0" borderId="0" xfId="23" applyFont="1" applyBorder="1" quotePrefix="1">
      <alignment/>
      <protection/>
    </xf>
    <xf numFmtId="0" fontId="17" fillId="0" borderId="0" xfId="23" applyFont="1" applyBorder="1" applyAlignment="1">
      <alignment horizontal="center"/>
      <protection/>
    </xf>
    <xf numFmtId="0" fontId="5" fillId="0" borderId="0" xfId="23" applyFont="1" applyBorder="1" applyAlignment="1">
      <alignment horizontal="center"/>
      <protection/>
    </xf>
    <xf numFmtId="0" fontId="21" fillId="0" borderId="0" xfId="23" applyFont="1" applyBorder="1">
      <alignment/>
      <protection/>
    </xf>
    <xf numFmtId="168" fontId="17" fillId="0" borderId="0" xfId="17" applyNumberFormat="1" applyFont="1" applyBorder="1" applyAlignment="1">
      <alignment/>
    </xf>
    <xf numFmtId="168" fontId="17" fillId="0" borderId="0" xfId="17" applyNumberFormat="1" applyFont="1" applyFill="1" applyBorder="1" applyAlignment="1">
      <alignment/>
    </xf>
    <xf numFmtId="39" fontId="17" fillId="0" borderId="0" xfId="0" applyFont="1" applyAlignment="1">
      <alignment/>
    </xf>
    <xf numFmtId="168" fontId="17" fillId="0" borderId="2" xfId="15" applyNumberFormat="1" applyFont="1" applyFill="1" applyBorder="1" applyAlignment="1">
      <alignment horizontal="center"/>
    </xf>
    <xf numFmtId="0" fontId="17" fillId="0" borderId="0" xfId="23" applyFont="1" applyFill="1" applyBorder="1">
      <alignment/>
      <protection/>
    </xf>
    <xf numFmtId="0" fontId="17" fillId="0" borderId="0" xfId="23" applyFont="1" applyFill="1" applyBorder="1" applyAlignment="1">
      <alignment horizontal="center"/>
      <protection/>
    </xf>
    <xf numFmtId="168" fontId="17" fillId="0" borderId="2" xfId="17" applyNumberFormat="1" applyFont="1" applyFill="1" applyBorder="1" applyAlignment="1">
      <alignment/>
    </xf>
    <xf numFmtId="168" fontId="17" fillId="0" borderId="2" xfId="23" applyNumberFormat="1" applyFont="1" applyFill="1" applyBorder="1">
      <alignment/>
      <protection/>
    </xf>
    <xf numFmtId="168" fontId="17" fillId="0" borderId="0" xfId="23" applyNumberFormat="1" applyFont="1" applyBorder="1">
      <alignment/>
      <protection/>
    </xf>
    <xf numFmtId="0" fontId="18" fillId="0" borderId="0" xfId="23" applyFont="1">
      <alignment/>
      <protection/>
    </xf>
    <xf numFmtId="0" fontId="18" fillId="0" borderId="0" xfId="23" applyFont="1" applyAlignment="1">
      <alignment horizontal="right" readingOrder="2"/>
      <protection/>
    </xf>
    <xf numFmtId="0" fontId="18" fillId="0" borderId="0" xfId="23" applyFont="1" applyAlignment="1">
      <alignment horizontal="right" readingOrder="2"/>
      <protection/>
    </xf>
    <xf numFmtId="168" fontId="17" fillId="0" borderId="0" xfId="15" applyNumberFormat="1" applyFont="1" applyAlignment="1">
      <alignment/>
    </xf>
    <xf numFmtId="2" fontId="17" fillId="0" borderId="0" xfId="23" applyNumberFormat="1" applyFont="1">
      <alignment/>
      <protection/>
    </xf>
    <xf numFmtId="0" fontId="0" fillId="0" borderId="0" xfId="23" applyFont="1" applyAlignment="1">
      <alignment horizontal="center"/>
      <protection/>
    </xf>
    <xf numFmtId="39" fontId="6" fillId="0" borderId="0" xfId="0" applyFont="1" applyFill="1" applyAlignment="1">
      <alignment/>
    </xf>
    <xf numFmtId="39" fontId="12" fillId="0" borderId="1" xfId="0" applyFont="1" applyBorder="1" applyAlignment="1">
      <alignment/>
    </xf>
    <xf numFmtId="39" fontId="12" fillId="0" borderId="4" xfId="0" applyFont="1" applyBorder="1" applyAlignment="1">
      <alignment/>
    </xf>
    <xf numFmtId="37" fontId="12" fillId="0" borderId="1" xfId="0" applyNumberFormat="1" applyFont="1" applyBorder="1" applyAlignment="1">
      <alignment/>
    </xf>
    <xf numFmtId="37" fontId="12" fillId="0" borderId="4" xfId="0" applyNumberFormat="1" applyFont="1" applyFill="1" applyBorder="1" applyAlignment="1">
      <alignment/>
    </xf>
    <xf numFmtId="39" fontId="12" fillId="0" borderId="7" xfId="0" applyFont="1" applyBorder="1" applyAlignment="1">
      <alignment/>
    </xf>
    <xf numFmtId="39" fontId="12" fillId="0" borderId="8" xfId="0" applyFont="1" applyBorder="1" applyAlignment="1">
      <alignment/>
    </xf>
    <xf numFmtId="39" fontId="12" fillId="0" borderId="8" xfId="0" applyFont="1" applyFill="1" applyBorder="1" applyAlignment="1">
      <alignment/>
    </xf>
    <xf numFmtId="39" fontId="6" fillId="0" borderId="2" xfId="0" applyFont="1" applyFill="1" applyBorder="1" applyAlignment="1">
      <alignment/>
    </xf>
    <xf numFmtId="39" fontId="12" fillId="0" borderId="2" xfId="0" applyFont="1" applyFill="1" applyBorder="1" applyAlignment="1">
      <alignment/>
    </xf>
    <xf numFmtId="39" fontId="6" fillId="0" borderId="0" xfId="0" applyFont="1" applyAlignment="1">
      <alignment horizontal="right"/>
    </xf>
    <xf numFmtId="0" fontId="10" fillId="0" borderId="0" xfId="23" applyFont="1" applyAlignment="1">
      <alignment horizontal="left"/>
      <protection/>
    </xf>
    <xf numFmtId="0" fontId="10" fillId="0" borderId="5" xfId="23" applyFont="1" applyFill="1" applyBorder="1" applyAlignment="1">
      <alignment horizontal="center"/>
      <protection/>
    </xf>
    <xf numFmtId="0" fontId="0" fillId="0" borderId="11" xfId="23" applyFont="1" applyFill="1" applyBorder="1" applyAlignment="1">
      <alignment horizontal="center"/>
      <protection/>
    </xf>
    <xf numFmtId="0" fontId="0" fillId="0" borderId="3" xfId="23" applyFont="1" applyFill="1" applyBorder="1" applyAlignment="1">
      <alignment horizontal="center"/>
      <protection/>
    </xf>
    <xf numFmtId="38" fontId="10" fillId="0" borderId="0" xfId="0" applyNumberFormat="1" applyFont="1" applyFill="1" applyAlignment="1">
      <alignment horizontal="center"/>
    </xf>
    <xf numFmtId="0" fontId="17" fillId="0" borderId="0" xfId="23" applyFont="1" applyFill="1" applyAlignment="1">
      <alignment horizontal="left"/>
      <protection/>
    </xf>
    <xf numFmtId="0" fontId="5" fillId="0" borderId="0" xfId="23" applyFont="1" applyAlignment="1">
      <alignment horizontal="center"/>
      <protection/>
    </xf>
    <xf numFmtId="39" fontId="6" fillId="0" borderId="12" xfId="0" applyFont="1" applyFill="1" applyBorder="1" applyAlignment="1">
      <alignment horizontal="center"/>
    </xf>
    <xf numFmtId="39" fontId="12" fillId="0" borderId="2" xfId="0" applyFont="1" applyFill="1" applyBorder="1" applyAlignment="1">
      <alignment horizontal="center"/>
    </xf>
    <xf numFmtId="39" fontId="6" fillId="0" borderId="13" xfId="0" applyFont="1" applyFill="1" applyBorder="1" applyAlignment="1">
      <alignment horizontal="center"/>
    </xf>
    <xf numFmtId="39" fontId="6" fillId="0" borderId="14" xfId="0" applyFont="1" applyFill="1" applyBorder="1" applyAlignment="1">
      <alignment horizontal="center"/>
    </xf>
    <xf numFmtId="39" fontId="6" fillId="0" borderId="5" xfId="0" applyFont="1" applyFill="1" applyBorder="1" applyAlignment="1">
      <alignment horizontal="center"/>
    </xf>
    <xf numFmtId="39" fontId="6" fillId="0" borderId="11" xfId="0" applyFont="1" applyFill="1" applyBorder="1" applyAlignment="1">
      <alignment horizontal="center"/>
    </xf>
    <xf numFmtId="39" fontId="6" fillId="0" borderId="10" xfId="0" applyFont="1" applyFill="1" applyBorder="1" applyAlignment="1">
      <alignment horizontal="center"/>
    </xf>
    <xf numFmtId="39" fontId="12" fillId="0" borderId="0" xfId="0" applyFont="1" applyFill="1" applyAlignment="1">
      <alignment horizontal="center"/>
    </xf>
  </cellXfs>
  <cellStyles count="12">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Normal_PYT Group 31 March 2004-Final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180975</xdr:rowOff>
    </xdr:from>
    <xdr:to>
      <xdr:col>4</xdr:col>
      <xdr:colOff>1038225</xdr:colOff>
      <xdr:row>65</xdr:row>
      <xdr:rowOff>95250</xdr:rowOff>
    </xdr:to>
    <xdr:sp>
      <xdr:nvSpPr>
        <xdr:cNvPr id="1" name="TextBox 1"/>
        <xdr:cNvSpPr txBox="1">
          <a:spLocks noChangeArrowheads="1"/>
        </xdr:cNvSpPr>
      </xdr:nvSpPr>
      <xdr:spPr>
        <a:xfrm>
          <a:off x="9525" y="12039600"/>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9525</xdr:rowOff>
    </xdr:from>
    <xdr:to>
      <xdr:col>7</xdr:col>
      <xdr:colOff>1047750</xdr:colOff>
      <xdr:row>55</xdr:row>
      <xdr:rowOff>76200</xdr:rowOff>
    </xdr:to>
    <xdr:sp>
      <xdr:nvSpPr>
        <xdr:cNvPr id="1" name="TextBox 1"/>
        <xdr:cNvSpPr txBox="1">
          <a:spLocks noChangeArrowheads="1"/>
        </xdr:cNvSpPr>
      </xdr:nvSpPr>
      <xdr:spPr>
        <a:xfrm>
          <a:off x="9525" y="10182225"/>
          <a:ext cx="682942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41</xdr:row>
      <xdr:rowOff>152400</xdr:rowOff>
    </xdr:from>
    <xdr:to>
      <xdr:col>14</xdr:col>
      <xdr:colOff>657225</xdr:colOff>
      <xdr:row>45</xdr:row>
      <xdr:rowOff>9525</xdr:rowOff>
    </xdr:to>
    <xdr:sp>
      <xdr:nvSpPr>
        <xdr:cNvPr id="1" name="TextBox 1"/>
        <xdr:cNvSpPr txBox="1">
          <a:spLocks noChangeArrowheads="1"/>
        </xdr:cNvSpPr>
      </xdr:nvSpPr>
      <xdr:spPr>
        <a:xfrm>
          <a:off x="133350" y="7600950"/>
          <a:ext cx="7343775" cy="504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190500</xdr:rowOff>
    </xdr:from>
    <xdr:to>
      <xdr:col>9</xdr:col>
      <xdr:colOff>771525</xdr:colOff>
      <xdr:row>65</xdr:row>
      <xdr:rowOff>19050</xdr:rowOff>
    </xdr:to>
    <xdr:sp>
      <xdr:nvSpPr>
        <xdr:cNvPr id="1" name="TextBox 1"/>
        <xdr:cNvSpPr txBox="1">
          <a:spLocks noChangeArrowheads="1"/>
        </xdr:cNvSpPr>
      </xdr:nvSpPr>
      <xdr:spPr>
        <a:xfrm>
          <a:off x="123825" y="12030075"/>
          <a:ext cx="6448425" cy="4000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9525</xdr:rowOff>
    </xdr:from>
    <xdr:to>
      <xdr:col>7</xdr:col>
      <xdr:colOff>828675</xdr:colOff>
      <xdr:row>15</xdr:row>
      <xdr:rowOff>104775</xdr:rowOff>
    </xdr:to>
    <xdr:sp>
      <xdr:nvSpPr>
        <xdr:cNvPr id="1" name="TextBox 2"/>
        <xdr:cNvSpPr txBox="1">
          <a:spLocks noChangeArrowheads="1"/>
        </xdr:cNvSpPr>
      </xdr:nvSpPr>
      <xdr:spPr>
        <a:xfrm>
          <a:off x="333375" y="2571750"/>
          <a:ext cx="632460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129</xdr:row>
      <xdr:rowOff>0</xdr:rowOff>
    </xdr:from>
    <xdr:to>
      <xdr:col>7</xdr:col>
      <xdr:colOff>0</xdr:colOff>
      <xdr:row>129</xdr:row>
      <xdr:rowOff>0</xdr:rowOff>
    </xdr:to>
    <xdr:sp>
      <xdr:nvSpPr>
        <xdr:cNvPr id="2" name="TextBox 4"/>
        <xdr:cNvSpPr txBox="1">
          <a:spLocks noChangeArrowheads="1"/>
        </xdr:cNvSpPr>
      </xdr:nvSpPr>
      <xdr:spPr>
        <a:xfrm>
          <a:off x="266700" y="25393650"/>
          <a:ext cx="5562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129</xdr:row>
      <xdr:rowOff>0</xdr:rowOff>
    </xdr:from>
    <xdr:to>
      <xdr:col>6</xdr:col>
      <xdr:colOff>1009650</xdr:colOff>
      <xdr:row>129</xdr:row>
      <xdr:rowOff>0</xdr:rowOff>
    </xdr:to>
    <xdr:sp>
      <xdr:nvSpPr>
        <xdr:cNvPr id="3" name="TextBox 5"/>
        <xdr:cNvSpPr txBox="1">
          <a:spLocks noChangeArrowheads="1"/>
        </xdr:cNvSpPr>
      </xdr:nvSpPr>
      <xdr:spPr>
        <a:xfrm>
          <a:off x="333375" y="2539365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130</xdr:row>
      <xdr:rowOff>19050</xdr:rowOff>
    </xdr:from>
    <xdr:to>
      <xdr:col>7</xdr:col>
      <xdr:colOff>838200</xdr:colOff>
      <xdr:row>132</xdr:row>
      <xdr:rowOff>19050</xdr:rowOff>
    </xdr:to>
    <xdr:sp>
      <xdr:nvSpPr>
        <xdr:cNvPr id="4" name="TextBox 6"/>
        <xdr:cNvSpPr txBox="1">
          <a:spLocks noChangeArrowheads="1"/>
        </xdr:cNvSpPr>
      </xdr:nvSpPr>
      <xdr:spPr>
        <a:xfrm>
          <a:off x="561975" y="25612725"/>
          <a:ext cx="610552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148</xdr:row>
      <xdr:rowOff>0</xdr:rowOff>
    </xdr:from>
    <xdr:to>
      <xdr:col>7</xdr:col>
      <xdr:colOff>0</xdr:colOff>
      <xdr:row>148</xdr:row>
      <xdr:rowOff>0</xdr:rowOff>
    </xdr:to>
    <xdr:sp>
      <xdr:nvSpPr>
        <xdr:cNvPr id="5" name="TextBox 7"/>
        <xdr:cNvSpPr txBox="1">
          <a:spLocks noChangeArrowheads="1"/>
        </xdr:cNvSpPr>
      </xdr:nvSpPr>
      <xdr:spPr>
        <a:xfrm>
          <a:off x="257175" y="29184600"/>
          <a:ext cx="55721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166</xdr:row>
      <xdr:rowOff>0</xdr:rowOff>
    </xdr:from>
    <xdr:to>
      <xdr:col>8</xdr:col>
      <xdr:colOff>0</xdr:colOff>
      <xdr:row>166</xdr:row>
      <xdr:rowOff>9525</xdr:rowOff>
    </xdr:to>
    <xdr:sp>
      <xdr:nvSpPr>
        <xdr:cNvPr id="6" name="TextBox 8"/>
        <xdr:cNvSpPr txBox="1">
          <a:spLocks noChangeArrowheads="1"/>
        </xdr:cNvSpPr>
      </xdr:nvSpPr>
      <xdr:spPr>
        <a:xfrm>
          <a:off x="333375" y="32775525"/>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0</xdr:colOff>
      <xdr:row>170</xdr:row>
      <xdr:rowOff>0</xdr:rowOff>
    </xdr:from>
    <xdr:to>
      <xdr:col>7</xdr:col>
      <xdr:colOff>0</xdr:colOff>
      <xdr:row>170</xdr:row>
      <xdr:rowOff>0</xdr:rowOff>
    </xdr:to>
    <xdr:sp>
      <xdr:nvSpPr>
        <xdr:cNvPr id="7" name="TextBox 12"/>
        <xdr:cNvSpPr txBox="1">
          <a:spLocks noChangeArrowheads="1"/>
        </xdr:cNvSpPr>
      </xdr:nvSpPr>
      <xdr:spPr>
        <a:xfrm>
          <a:off x="323850" y="335756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170</xdr:row>
      <xdr:rowOff>0</xdr:rowOff>
    </xdr:from>
    <xdr:to>
      <xdr:col>7</xdr:col>
      <xdr:colOff>28575</xdr:colOff>
      <xdr:row>170</xdr:row>
      <xdr:rowOff>0</xdr:rowOff>
    </xdr:to>
    <xdr:sp>
      <xdr:nvSpPr>
        <xdr:cNvPr id="8" name="TextBox 13"/>
        <xdr:cNvSpPr txBox="1">
          <a:spLocks noChangeArrowheads="1"/>
        </xdr:cNvSpPr>
      </xdr:nvSpPr>
      <xdr:spPr>
        <a:xfrm>
          <a:off x="323850" y="335756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170</xdr:row>
      <xdr:rowOff>0</xdr:rowOff>
    </xdr:from>
    <xdr:to>
      <xdr:col>6</xdr:col>
      <xdr:colOff>1000125</xdr:colOff>
      <xdr:row>170</xdr:row>
      <xdr:rowOff>0</xdr:rowOff>
    </xdr:to>
    <xdr:sp>
      <xdr:nvSpPr>
        <xdr:cNvPr id="9" name="TextBox 14"/>
        <xdr:cNvSpPr txBox="1">
          <a:spLocks noChangeArrowheads="1"/>
        </xdr:cNvSpPr>
      </xdr:nvSpPr>
      <xdr:spPr>
        <a:xfrm>
          <a:off x="323850" y="3357562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170</xdr:row>
      <xdr:rowOff>0</xdr:rowOff>
    </xdr:from>
    <xdr:to>
      <xdr:col>7</xdr:col>
      <xdr:colOff>0</xdr:colOff>
      <xdr:row>170</xdr:row>
      <xdr:rowOff>0</xdr:rowOff>
    </xdr:to>
    <xdr:sp>
      <xdr:nvSpPr>
        <xdr:cNvPr id="10" name="TextBox 15"/>
        <xdr:cNvSpPr txBox="1">
          <a:spLocks noChangeArrowheads="1"/>
        </xdr:cNvSpPr>
      </xdr:nvSpPr>
      <xdr:spPr>
        <a:xfrm>
          <a:off x="323850" y="335756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0</xdr:colOff>
      <xdr:row>170</xdr:row>
      <xdr:rowOff>0</xdr:rowOff>
    </xdr:from>
    <xdr:to>
      <xdr:col>7</xdr:col>
      <xdr:colOff>28575</xdr:colOff>
      <xdr:row>170</xdr:row>
      <xdr:rowOff>0</xdr:rowOff>
    </xdr:to>
    <xdr:sp>
      <xdr:nvSpPr>
        <xdr:cNvPr id="11" name="TextBox 17"/>
        <xdr:cNvSpPr txBox="1">
          <a:spLocks noChangeArrowheads="1"/>
        </xdr:cNvSpPr>
      </xdr:nvSpPr>
      <xdr:spPr>
        <a:xfrm>
          <a:off x="323850" y="335756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2</xdr:col>
      <xdr:colOff>28575</xdr:colOff>
      <xdr:row>138</xdr:row>
      <xdr:rowOff>0</xdr:rowOff>
    </xdr:from>
    <xdr:to>
      <xdr:col>7</xdr:col>
      <xdr:colOff>828675</xdr:colOff>
      <xdr:row>138</xdr:row>
      <xdr:rowOff>0</xdr:rowOff>
    </xdr:to>
    <xdr:sp>
      <xdr:nvSpPr>
        <xdr:cNvPr id="12" name="TextBox 20"/>
        <xdr:cNvSpPr txBox="1">
          <a:spLocks noChangeArrowheads="1"/>
        </xdr:cNvSpPr>
      </xdr:nvSpPr>
      <xdr:spPr>
        <a:xfrm>
          <a:off x="552450" y="2719387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138</xdr:row>
      <xdr:rowOff>0</xdr:rowOff>
    </xdr:from>
    <xdr:to>
      <xdr:col>8</xdr:col>
      <xdr:colOff>0</xdr:colOff>
      <xdr:row>138</xdr:row>
      <xdr:rowOff>0</xdr:rowOff>
    </xdr:to>
    <xdr:sp>
      <xdr:nvSpPr>
        <xdr:cNvPr id="13" name="TextBox 21"/>
        <xdr:cNvSpPr txBox="1">
          <a:spLocks noChangeArrowheads="1"/>
        </xdr:cNvSpPr>
      </xdr:nvSpPr>
      <xdr:spPr>
        <a:xfrm>
          <a:off x="552450" y="2719387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138</xdr:row>
      <xdr:rowOff>0</xdr:rowOff>
    </xdr:from>
    <xdr:to>
      <xdr:col>7</xdr:col>
      <xdr:colOff>838200</xdr:colOff>
      <xdr:row>138</xdr:row>
      <xdr:rowOff>0</xdr:rowOff>
    </xdr:to>
    <xdr:sp>
      <xdr:nvSpPr>
        <xdr:cNvPr id="14" name="TextBox 22"/>
        <xdr:cNvSpPr txBox="1">
          <a:spLocks noChangeArrowheads="1"/>
        </xdr:cNvSpPr>
      </xdr:nvSpPr>
      <xdr:spPr>
        <a:xfrm>
          <a:off x="552450" y="2719387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19</xdr:row>
      <xdr:rowOff>28575</xdr:rowOff>
    </xdr:from>
    <xdr:to>
      <xdr:col>7</xdr:col>
      <xdr:colOff>1028700</xdr:colOff>
      <xdr:row>21</xdr:row>
      <xdr:rowOff>0</xdr:rowOff>
    </xdr:to>
    <xdr:sp>
      <xdr:nvSpPr>
        <xdr:cNvPr id="15" name="TextBox 23"/>
        <xdr:cNvSpPr txBox="1">
          <a:spLocks noChangeArrowheads="1"/>
        </xdr:cNvSpPr>
      </xdr:nvSpPr>
      <xdr:spPr>
        <a:xfrm>
          <a:off x="333375" y="3762375"/>
          <a:ext cx="652462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1</xdr:col>
      <xdr:colOff>9525</xdr:colOff>
      <xdr:row>56</xdr:row>
      <xdr:rowOff>9525</xdr:rowOff>
    </xdr:from>
    <xdr:to>
      <xdr:col>7</xdr:col>
      <xdr:colOff>1038225</xdr:colOff>
      <xdr:row>57</xdr:row>
      <xdr:rowOff>114300</xdr:rowOff>
    </xdr:to>
    <xdr:sp>
      <xdr:nvSpPr>
        <xdr:cNvPr id="16" name="TextBox 25"/>
        <xdr:cNvSpPr txBox="1">
          <a:spLocks noChangeArrowheads="1"/>
        </xdr:cNvSpPr>
      </xdr:nvSpPr>
      <xdr:spPr>
        <a:xfrm>
          <a:off x="333375" y="11029950"/>
          <a:ext cx="6534150"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subsequent material events as at the date of this quarterly report.</a:t>
          </a:r>
        </a:p>
      </xdr:txBody>
    </xdr:sp>
    <xdr:clientData/>
  </xdr:twoCellAnchor>
  <xdr:twoCellAnchor>
    <xdr:from>
      <xdr:col>1</xdr:col>
      <xdr:colOff>19050</xdr:colOff>
      <xdr:row>179</xdr:row>
      <xdr:rowOff>9525</xdr:rowOff>
    </xdr:from>
    <xdr:to>
      <xdr:col>7</xdr:col>
      <xdr:colOff>1047750</xdr:colOff>
      <xdr:row>181</xdr:row>
      <xdr:rowOff>152400</xdr:rowOff>
    </xdr:to>
    <xdr:sp>
      <xdr:nvSpPr>
        <xdr:cNvPr id="17" name="TextBox 28"/>
        <xdr:cNvSpPr txBox="1">
          <a:spLocks noChangeArrowheads="1"/>
        </xdr:cNvSpPr>
      </xdr:nvSpPr>
      <xdr:spPr>
        <a:xfrm>
          <a:off x="342900" y="35309175"/>
          <a:ext cx="6534150" cy="5429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191</xdr:row>
      <xdr:rowOff>200025</xdr:rowOff>
    </xdr:from>
    <xdr:to>
      <xdr:col>3</xdr:col>
      <xdr:colOff>2095500</xdr:colOff>
      <xdr:row>194</xdr:row>
      <xdr:rowOff>0</xdr:rowOff>
    </xdr:to>
    <xdr:sp>
      <xdr:nvSpPr>
        <xdr:cNvPr id="18" name="TextBox 29"/>
        <xdr:cNvSpPr txBox="1">
          <a:spLocks noChangeArrowheads="1"/>
        </xdr:cNvSpPr>
      </xdr:nvSpPr>
      <xdr:spPr>
        <a:xfrm>
          <a:off x="333375" y="37899975"/>
          <a:ext cx="23812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Adjusted weighted average number of ordinary shares in issue</a:t>
          </a:r>
        </a:p>
      </xdr:txBody>
    </xdr:sp>
    <xdr:clientData/>
  </xdr:twoCellAnchor>
  <xdr:twoCellAnchor>
    <xdr:from>
      <xdr:col>2</xdr:col>
      <xdr:colOff>57150</xdr:colOff>
      <xdr:row>133</xdr:row>
      <xdr:rowOff>0</xdr:rowOff>
    </xdr:from>
    <xdr:to>
      <xdr:col>7</xdr:col>
      <xdr:colOff>895350</xdr:colOff>
      <xdr:row>135</xdr:row>
      <xdr:rowOff>19050</xdr:rowOff>
    </xdr:to>
    <xdr:sp>
      <xdr:nvSpPr>
        <xdr:cNvPr id="19" name="TextBox 30"/>
        <xdr:cNvSpPr txBox="1">
          <a:spLocks noChangeArrowheads="1"/>
        </xdr:cNvSpPr>
      </xdr:nvSpPr>
      <xdr:spPr>
        <a:xfrm>
          <a:off x="581025" y="26193750"/>
          <a:ext cx="61436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19050</xdr:colOff>
      <xdr:row>96</xdr:row>
      <xdr:rowOff>38100</xdr:rowOff>
    </xdr:from>
    <xdr:to>
      <xdr:col>7</xdr:col>
      <xdr:colOff>933450</xdr:colOff>
      <xdr:row>98</xdr:row>
      <xdr:rowOff>114300</xdr:rowOff>
    </xdr:to>
    <xdr:sp>
      <xdr:nvSpPr>
        <xdr:cNvPr id="20" name="TextBox 33"/>
        <xdr:cNvSpPr txBox="1">
          <a:spLocks noChangeArrowheads="1"/>
        </xdr:cNvSpPr>
      </xdr:nvSpPr>
      <xdr:spPr>
        <a:xfrm>
          <a:off x="342900" y="18830925"/>
          <a:ext cx="6419850" cy="5429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34</xdr:row>
      <xdr:rowOff>38100</xdr:rowOff>
    </xdr:from>
    <xdr:to>
      <xdr:col>7</xdr:col>
      <xdr:colOff>838200</xdr:colOff>
      <xdr:row>38</xdr:row>
      <xdr:rowOff>76200</xdr:rowOff>
    </xdr:to>
    <xdr:sp>
      <xdr:nvSpPr>
        <xdr:cNvPr id="21" name="TextBox 34"/>
        <xdr:cNvSpPr txBox="1">
          <a:spLocks noChangeArrowheads="1"/>
        </xdr:cNvSpPr>
      </xdr:nvSpPr>
      <xdr:spPr>
        <a:xfrm>
          <a:off x="333375" y="6734175"/>
          <a:ext cx="6334125" cy="838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251</xdr:row>
      <xdr:rowOff>19050</xdr:rowOff>
    </xdr:from>
    <xdr:to>
      <xdr:col>8</xdr:col>
      <xdr:colOff>76200</xdr:colOff>
      <xdr:row>254</xdr:row>
      <xdr:rowOff>47625</xdr:rowOff>
    </xdr:to>
    <xdr:sp>
      <xdr:nvSpPr>
        <xdr:cNvPr id="22" name="TextBox 35"/>
        <xdr:cNvSpPr txBox="1">
          <a:spLocks noChangeArrowheads="1"/>
        </xdr:cNvSpPr>
      </xdr:nvSpPr>
      <xdr:spPr>
        <a:xfrm>
          <a:off x="323850" y="48939450"/>
          <a:ext cx="6657975" cy="628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192</xdr:row>
      <xdr:rowOff>180975</xdr:rowOff>
    </xdr:from>
    <xdr:ext cx="161925" cy="238125"/>
    <xdr:sp>
      <xdr:nvSpPr>
        <xdr:cNvPr id="23" name="TextBox 36"/>
        <xdr:cNvSpPr txBox="1">
          <a:spLocks noChangeArrowheads="1"/>
        </xdr:cNvSpPr>
      </xdr:nvSpPr>
      <xdr:spPr>
        <a:xfrm>
          <a:off x="4810125" y="3808095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192</xdr:row>
      <xdr:rowOff>180975</xdr:rowOff>
    </xdr:from>
    <xdr:ext cx="180975" cy="190500"/>
    <xdr:sp>
      <xdr:nvSpPr>
        <xdr:cNvPr id="24" name="TextBox 37"/>
        <xdr:cNvSpPr txBox="1">
          <a:spLocks noChangeArrowheads="1"/>
        </xdr:cNvSpPr>
      </xdr:nvSpPr>
      <xdr:spPr>
        <a:xfrm>
          <a:off x="6753225" y="3808095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138</xdr:row>
      <xdr:rowOff>9525</xdr:rowOff>
    </xdr:from>
    <xdr:to>
      <xdr:col>7</xdr:col>
      <xdr:colOff>771525</xdr:colOff>
      <xdr:row>139</xdr:row>
      <xdr:rowOff>133350</xdr:rowOff>
    </xdr:to>
    <xdr:sp>
      <xdr:nvSpPr>
        <xdr:cNvPr id="25" name="TextBox 38"/>
        <xdr:cNvSpPr txBox="1">
          <a:spLocks noChangeArrowheads="1"/>
        </xdr:cNvSpPr>
      </xdr:nvSpPr>
      <xdr:spPr>
        <a:xfrm>
          <a:off x="533400" y="27203400"/>
          <a:ext cx="60674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
</a:t>
          </a:r>
        </a:p>
      </xdr:txBody>
    </xdr:sp>
    <xdr:clientData/>
  </xdr:twoCellAnchor>
  <xdr:twoCellAnchor>
    <xdr:from>
      <xdr:col>1</xdr:col>
      <xdr:colOff>28575</xdr:colOff>
      <xdr:row>74</xdr:row>
      <xdr:rowOff>19050</xdr:rowOff>
    </xdr:from>
    <xdr:to>
      <xdr:col>7</xdr:col>
      <xdr:colOff>866775</xdr:colOff>
      <xdr:row>79</xdr:row>
      <xdr:rowOff>180975</xdr:rowOff>
    </xdr:to>
    <xdr:sp>
      <xdr:nvSpPr>
        <xdr:cNvPr id="26" name="TextBox 40"/>
        <xdr:cNvSpPr txBox="1">
          <a:spLocks noChangeArrowheads="1"/>
        </xdr:cNvSpPr>
      </xdr:nvSpPr>
      <xdr:spPr>
        <a:xfrm>
          <a:off x="352425" y="14449425"/>
          <a:ext cx="6343650" cy="1162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twoCellAnchor>
    <xdr:from>
      <xdr:col>2</xdr:col>
      <xdr:colOff>19050</xdr:colOff>
      <xdr:row>43</xdr:row>
      <xdr:rowOff>0</xdr:rowOff>
    </xdr:from>
    <xdr:to>
      <xdr:col>7</xdr:col>
      <xdr:colOff>1009650</xdr:colOff>
      <xdr:row>43</xdr:row>
      <xdr:rowOff>38100</xdr:rowOff>
    </xdr:to>
    <xdr:sp>
      <xdr:nvSpPr>
        <xdr:cNvPr id="27" name="Rectangle 42"/>
        <xdr:cNvSpPr>
          <a:spLocks/>
        </xdr:cNvSpPr>
      </xdr:nvSpPr>
      <xdr:spPr>
        <a:xfrm>
          <a:off x="542925" y="849630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192</xdr:row>
      <xdr:rowOff>190500</xdr:rowOff>
    </xdr:from>
    <xdr:ext cx="76200" cy="190500"/>
    <xdr:sp>
      <xdr:nvSpPr>
        <xdr:cNvPr id="28" name="TextBox 43"/>
        <xdr:cNvSpPr txBox="1">
          <a:spLocks noChangeArrowheads="1"/>
        </xdr:cNvSpPr>
      </xdr:nvSpPr>
      <xdr:spPr>
        <a:xfrm>
          <a:off x="4810125" y="3809047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twoCellAnchor>
    <xdr:from>
      <xdr:col>1</xdr:col>
      <xdr:colOff>9525</xdr:colOff>
      <xdr:row>6</xdr:row>
      <xdr:rowOff>9525</xdr:rowOff>
    </xdr:from>
    <xdr:to>
      <xdr:col>7</xdr:col>
      <xdr:colOff>1028700</xdr:colOff>
      <xdr:row>9</xdr:row>
      <xdr:rowOff>190500</xdr:rowOff>
    </xdr:to>
    <xdr:sp>
      <xdr:nvSpPr>
        <xdr:cNvPr id="29" name="TextBox 44"/>
        <xdr:cNvSpPr txBox="1">
          <a:spLocks noChangeArrowheads="1"/>
        </xdr:cNvSpPr>
      </xdr:nvSpPr>
      <xdr:spPr>
        <a:xfrm>
          <a:off x="333375" y="1171575"/>
          <a:ext cx="6524625" cy="781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interim financial report has been prepared in accordance with FRS 134</a:t>
          </a:r>
          <a:r>
            <a:rPr lang="en-US" cap="none" sz="1200" b="0" i="0" u="none" baseline="-25000">
              <a:latin typeface="Times New Roman"/>
              <a:ea typeface="Times New Roman"/>
              <a:cs typeface="Times New Roman"/>
            </a:rPr>
            <a:t>2004</a:t>
          </a:r>
          <a:r>
            <a:rPr lang="en-US" cap="none" sz="1200" b="0" i="0" u="none" baseline="0">
              <a:latin typeface="Times New Roman"/>
              <a:ea typeface="Times New Roman"/>
              <a:cs typeface="Times New Roman"/>
            </a:rPr>
            <a:t> Interim Financial Reporting and Chapter 9 part K of the Listing Requirements of Bursa Malaysia Securities Berhad, and should be read in conjunction with the annual audited financial statements for the year ended 31 December 2006.
</a:t>
          </a:r>
          <a:r>
            <a:rPr lang="en-US" cap="none" sz="1300" b="0" i="0" u="none" baseline="0">
              <a:latin typeface="Times New Roman"/>
              <a:ea typeface="Times New Roman"/>
              <a:cs typeface="Times New Roman"/>
            </a:rPr>
            <a:t>
</a:t>
          </a:r>
        </a:p>
      </xdr:txBody>
    </xdr:sp>
    <xdr:clientData/>
  </xdr:twoCellAnchor>
  <xdr:twoCellAnchor>
    <xdr:from>
      <xdr:col>1</xdr:col>
      <xdr:colOff>9525</xdr:colOff>
      <xdr:row>13</xdr:row>
      <xdr:rowOff>9525</xdr:rowOff>
    </xdr:from>
    <xdr:to>
      <xdr:col>7</xdr:col>
      <xdr:colOff>1038225</xdr:colOff>
      <xdr:row>15</xdr:row>
      <xdr:rowOff>104775</xdr:rowOff>
    </xdr:to>
    <xdr:sp>
      <xdr:nvSpPr>
        <xdr:cNvPr id="30" name="TextBox 45"/>
        <xdr:cNvSpPr txBox="1">
          <a:spLocks noChangeArrowheads="1"/>
        </xdr:cNvSpPr>
      </xdr:nvSpPr>
      <xdr:spPr>
        <a:xfrm>
          <a:off x="333375" y="2571750"/>
          <a:ext cx="65341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129</xdr:row>
      <xdr:rowOff>0</xdr:rowOff>
    </xdr:from>
    <xdr:to>
      <xdr:col>7</xdr:col>
      <xdr:colOff>0</xdr:colOff>
      <xdr:row>129</xdr:row>
      <xdr:rowOff>0</xdr:rowOff>
    </xdr:to>
    <xdr:sp>
      <xdr:nvSpPr>
        <xdr:cNvPr id="31" name="TextBox 47"/>
        <xdr:cNvSpPr txBox="1">
          <a:spLocks noChangeArrowheads="1"/>
        </xdr:cNvSpPr>
      </xdr:nvSpPr>
      <xdr:spPr>
        <a:xfrm>
          <a:off x="266700" y="25393650"/>
          <a:ext cx="5562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129</xdr:row>
      <xdr:rowOff>0</xdr:rowOff>
    </xdr:from>
    <xdr:to>
      <xdr:col>6</xdr:col>
      <xdr:colOff>1009650</xdr:colOff>
      <xdr:row>129</xdr:row>
      <xdr:rowOff>0</xdr:rowOff>
    </xdr:to>
    <xdr:sp>
      <xdr:nvSpPr>
        <xdr:cNvPr id="32" name="TextBox 48"/>
        <xdr:cNvSpPr txBox="1">
          <a:spLocks noChangeArrowheads="1"/>
        </xdr:cNvSpPr>
      </xdr:nvSpPr>
      <xdr:spPr>
        <a:xfrm>
          <a:off x="333375" y="2539365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130</xdr:row>
      <xdr:rowOff>19050</xdr:rowOff>
    </xdr:from>
    <xdr:to>
      <xdr:col>7</xdr:col>
      <xdr:colOff>1028700</xdr:colOff>
      <xdr:row>132</xdr:row>
      <xdr:rowOff>19050</xdr:rowOff>
    </xdr:to>
    <xdr:sp>
      <xdr:nvSpPr>
        <xdr:cNvPr id="33" name="TextBox 49"/>
        <xdr:cNvSpPr txBox="1">
          <a:spLocks noChangeArrowheads="1"/>
        </xdr:cNvSpPr>
      </xdr:nvSpPr>
      <xdr:spPr>
        <a:xfrm>
          <a:off x="561975" y="25612725"/>
          <a:ext cx="629602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148</xdr:row>
      <xdr:rowOff>0</xdr:rowOff>
    </xdr:from>
    <xdr:to>
      <xdr:col>7</xdr:col>
      <xdr:colOff>0</xdr:colOff>
      <xdr:row>148</xdr:row>
      <xdr:rowOff>0</xdr:rowOff>
    </xdr:to>
    <xdr:sp>
      <xdr:nvSpPr>
        <xdr:cNvPr id="34" name="TextBox 50"/>
        <xdr:cNvSpPr txBox="1">
          <a:spLocks noChangeArrowheads="1"/>
        </xdr:cNvSpPr>
      </xdr:nvSpPr>
      <xdr:spPr>
        <a:xfrm>
          <a:off x="257175" y="29184600"/>
          <a:ext cx="55721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19050</xdr:colOff>
      <xdr:row>143</xdr:row>
      <xdr:rowOff>9525</xdr:rowOff>
    </xdr:from>
    <xdr:to>
      <xdr:col>7</xdr:col>
      <xdr:colOff>1047750</xdr:colOff>
      <xdr:row>144</xdr:row>
      <xdr:rowOff>180975</xdr:rowOff>
    </xdr:to>
    <xdr:sp>
      <xdr:nvSpPr>
        <xdr:cNvPr id="35" name="TextBox 52"/>
        <xdr:cNvSpPr txBox="1">
          <a:spLocks noChangeArrowheads="1"/>
        </xdr:cNvSpPr>
      </xdr:nvSpPr>
      <xdr:spPr>
        <a:xfrm>
          <a:off x="342900" y="28194000"/>
          <a:ext cx="6534150"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30 June 2007 are as follows:-</a:t>
          </a:r>
        </a:p>
      </xdr:txBody>
    </xdr:sp>
    <xdr:clientData/>
  </xdr:twoCellAnchor>
  <xdr:twoCellAnchor>
    <xdr:from>
      <xdr:col>1</xdr:col>
      <xdr:colOff>9525</xdr:colOff>
      <xdr:row>163</xdr:row>
      <xdr:rowOff>9525</xdr:rowOff>
    </xdr:from>
    <xdr:to>
      <xdr:col>7</xdr:col>
      <xdr:colOff>1038225</xdr:colOff>
      <xdr:row>165</xdr:row>
      <xdr:rowOff>180975</xdr:rowOff>
    </xdr:to>
    <xdr:sp>
      <xdr:nvSpPr>
        <xdr:cNvPr id="36" name="TextBox 53"/>
        <xdr:cNvSpPr txBox="1">
          <a:spLocks noChangeArrowheads="1"/>
        </xdr:cNvSpPr>
      </xdr:nvSpPr>
      <xdr:spPr>
        <a:xfrm>
          <a:off x="333375" y="32184975"/>
          <a:ext cx="6534150" cy="571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 and the financial year to date.</a:t>
          </a:r>
        </a:p>
      </xdr:txBody>
    </xdr:sp>
    <xdr:clientData/>
  </xdr:twoCellAnchor>
  <xdr:twoCellAnchor>
    <xdr:from>
      <xdr:col>1</xdr:col>
      <xdr:colOff>19050</xdr:colOff>
      <xdr:row>169</xdr:row>
      <xdr:rowOff>9525</xdr:rowOff>
    </xdr:from>
    <xdr:to>
      <xdr:col>7</xdr:col>
      <xdr:colOff>1009650</xdr:colOff>
      <xdr:row>170</xdr:row>
      <xdr:rowOff>114300</xdr:rowOff>
    </xdr:to>
    <xdr:sp>
      <xdr:nvSpPr>
        <xdr:cNvPr id="37" name="TextBox 54"/>
        <xdr:cNvSpPr txBox="1">
          <a:spLocks noChangeArrowheads="1"/>
        </xdr:cNvSpPr>
      </xdr:nvSpPr>
      <xdr:spPr>
        <a:xfrm>
          <a:off x="342900" y="33385125"/>
          <a:ext cx="6496050"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was no material litigation as at the date of this quarterly report and the financial year to date.</a:t>
          </a:r>
        </a:p>
      </xdr:txBody>
    </xdr:sp>
    <xdr:clientData/>
  </xdr:twoCellAnchor>
  <xdr:twoCellAnchor>
    <xdr:from>
      <xdr:col>1</xdr:col>
      <xdr:colOff>19050</xdr:colOff>
      <xdr:row>125</xdr:row>
      <xdr:rowOff>9525</xdr:rowOff>
    </xdr:from>
    <xdr:to>
      <xdr:col>7</xdr:col>
      <xdr:colOff>1038225</xdr:colOff>
      <xdr:row>127</xdr:row>
      <xdr:rowOff>0</xdr:rowOff>
    </xdr:to>
    <xdr:sp>
      <xdr:nvSpPr>
        <xdr:cNvPr id="38" name="TextBox 59"/>
        <xdr:cNvSpPr txBox="1">
          <a:spLocks noChangeArrowheads="1"/>
        </xdr:cNvSpPr>
      </xdr:nvSpPr>
      <xdr:spPr>
        <a:xfrm>
          <a:off x="342900" y="24603075"/>
          <a:ext cx="6524625"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and properties for the current quarter under review. </a:t>
          </a:r>
        </a:p>
      </xdr:txBody>
    </xdr:sp>
    <xdr:clientData/>
  </xdr:twoCellAnchor>
  <xdr:twoCellAnchor>
    <xdr:from>
      <xdr:col>1</xdr:col>
      <xdr:colOff>19050</xdr:colOff>
      <xdr:row>29</xdr:row>
      <xdr:rowOff>9525</xdr:rowOff>
    </xdr:from>
    <xdr:to>
      <xdr:col>7</xdr:col>
      <xdr:colOff>1019175</xdr:colOff>
      <xdr:row>30</xdr:row>
      <xdr:rowOff>180975</xdr:rowOff>
    </xdr:to>
    <xdr:sp>
      <xdr:nvSpPr>
        <xdr:cNvPr id="39" name="TextBox 62"/>
        <xdr:cNvSpPr txBox="1">
          <a:spLocks noChangeArrowheads="1"/>
        </xdr:cNvSpPr>
      </xdr:nvSpPr>
      <xdr:spPr>
        <a:xfrm>
          <a:off x="342900" y="5743575"/>
          <a:ext cx="650557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material changes in the estimates used for the preparation of interim financial report.</a:t>
          </a:r>
        </a:p>
      </xdr:txBody>
    </xdr:sp>
    <xdr:clientData/>
  </xdr:twoCellAnchor>
  <xdr:twoCellAnchor>
    <xdr:from>
      <xdr:col>2</xdr:col>
      <xdr:colOff>28575</xdr:colOff>
      <xdr:row>138</xdr:row>
      <xdr:rowOff>0</xdr:rowOff>
    </xdr:from>
    <xdr:to>
      <xdr:col>7</xdr:col>
      <xdr:colOff>828675</xdr:colOff>
      <xdr:row>138</xdr:row>
      <xdr:rowOff>0</xdr:rowOff>
    </xdr:to>
    <xdr:sp>
      <xdr:nvSpPr>
        <xdr:cNvPr id="40" name="TextBox 63"/>
        <xdr:cNvSpPr txBox="1">
          <a:spLocks noChangeArrowheads="1"/>
        </xdr:cNvSpPr>
      </xdr:nvSpPr>
      <xdr:spPr>
        <a:xfrm>
          <a:off x="552450" y="2719387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138</xdr:row>
      <xdr:rowOff>0</xdr:rowOff>
    </xdr:from>
    <xdr:to>
      <xdr:col>8</xdr:col>
      <xdr:colOff>0</xdr:colOff>
      <xdr:row>138</xdr:row>
      <xdr:rowOff>0</xdr:rowOff>
    </xdr:to>
    <xdr:sp>
      <xdr:nvSpPr>
        <xdr:cNvPr id="41" name="TextBox 64"/>
        <xdr:cNvSpPr txBox="1">
          <a:spLocks noChangeArrowheads="1"/>
        </xdr:cNvSpPr>
      </xdr:nvSpPr>
      <xdr:spPr>
        <a:xfrm>
          <a:off x="552450" y="2719387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138</xdr:row>
      <xdr:rowOff>0</xdr:rowOff>
    </xdr:from>
    <xdr:to>
      <xdr:col>7</xdr:col>
      <xdr:colOff>838200</xdr:colOff>
      <xdr:row>138</xdr:row>
      <xdr:rowOff>0</xdr:rowOff>
    </xdr:to>
    <xdr:sp>
      <xdr:nvSpPr>
        <xdr:cNvPr id="42" name="TextBox 65"/>
        <xdr:cNvSpPr txBox="1">
          <a:spLocks noChangeArrowheads="1"/>
        </xdr:cNvSpPr>
      </xdr:nvSpPr>
      <xdr:spPr>
        <a:xfrm>
          <a:off x="552450" y="2719387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24</xdr:row>
      <xdr:rowOff>0</xdr:rowOff>
    </xdr:from>
    <xdr:to>
      <xdr:col>7</xdr:col>
      <xdr:colOff>1028700</xdr:colOff>
      <xdr:row>25</xdr:row>
      <xdr:rowOff>180975</xdr:rowOff>
    </xdr:to>
    <xdr:sp>
      <xdr:nvSpPr>
        <xdr:cNvPr id="43" name="TextBox 67"/>
        <xdr:cNvSpPr txBox="1">
          <a:spLocks noChangeArrowheads="1"/>
        </xdr:cNvSpPr>
      </xdr:nvSpPr>
      <xdr:spPr>
        <a:xfrm>
          <a:off x="333375" y="4733925"/>
          <a:ext cx="6524625" cy="3810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unusual and extraordinary items for the current interim period and financial period to date.</a:t>
          </a:r>
        </a:p>
      </xdr:txBody>
    </xdr:sp>
    <xdr:clientData/>
  </xdr:twoCellAnchor>
  <xdr:twoCellAnchor>
    <xdr:from>
      <xdr:col>1</xdr:col>
      <xdr:colOff>9525</xdr:colOff>
      <xdr:row>66</xdr:row>
      <xdr:rowOff>9525</xdr:rowOff>
    </xdr:from>
    <xdr:to>
      <xdr:col>7</xdr:col>
      <xdr:colOff>1038225</xdr:colOff>
      <xdr:row>67</xdr:row>
      <xdr:rowOff>85725</xdr:rowOff>
    </xdr:to>
    <xdr:sp>
      <xdr:nvSpPr>
        <xdr:cNvPr id="44" name="TextBox 69"/>
        <xdr:cNvSpPr txBox="1">
          <a:spLocks noChangeArrowheads="1"/>
        </xdr:cNvSpPr>
      </xdr:nvSpPr>
      <xdr:spPr>
        <a:xfrm>
          <a:off x="333375" y="12954000"/>
          <a:ext cx="6534150"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102</xdr:row>
      <xdr:rowOff>9525</xdr:rowOff>
    </xdr:from>
    <xdr:to>
      <xdr:col>7</xdr:col>
      <xdr:colOff>1038225</xdr:colOff>
      <xdr:row>103</xdr:row>
      <xdr:rowOff>152400</xdr:rowOff>
    </xdr:to>
    <xdr:sp>
      <xdr:nvSpPr>
        <xdr:cNvPr id="45" name="TextBox 70"/>
        <xdr:cNvSpPr txBox="1">
          <a:spLocks noChangeArrowheads="1"/>
        </xdr:cNvSpPr>
      </xdr:nvSpPr>
      <xdr:spPr>
        <a:xfrm>
          <a:off x="352425" y="20069175"/>
          <a:ext cx="6515100"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9525</xdr:colOff>
      <xdr:row>190</xdr:row>
      <xdr:rowOff>0</xdr:rowOff>
    </xdr:from>
    <xdr:to>
      <xdr:col>3</xdr:col>
      <xdr:colOff>2085975</xdr:colOff>
      <xdr:row>191</xdr:row>
      <xdr:rowOff>19050</xdr:rowOff>
    </xdr:to>
    <xdr:sp>
      <xdr:nvSpPr>
        <xdr:cNvPr id="46" name="TextBox 72"/>
        <xdr:cNvSpPr txBox="1">
          <a:spLocks noChangeArrowheads="1"/>
        </xdr:cNvSpPr>
      </xdr:nvSpPr>
      <xdr:spPr>
        <a:xfrm>
          <a:off x="333375" y="37499925"/>
          <a:ext cx="2371725" cy="219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133</xdr:row>
      <xdr:rowOff>0</xdr:rowOff>
    </xdr:from>
    <xdr:to>
      <xdr:col>7</xdr:col>
      <xdr:colOff>1038225</xdr:colOff>
      <xdr:row>135</xdr:row>
      <xdr:rowOff>19050</xdr:rowOff>
    </xdr:to>
    <xdr:sp>
      <xdr:nvSpPr>
        <xdr:cNvPr id="47" name="TextBox 73"/>
        <xdr:cNvSpPr txBox="1">
          <a:spLocks noChangeArrowheads="1"/>
        </xdr:cNvSpPr>
      </xdr:nvSpPr>
      <xdr:spPr>
        <a:xfrm>
          <a:off x="581025" y="26193750"/>
          <a:ext cx="62865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174</xdr:row>
      <xdr:rowOff>9525</xdr:rowOff>
    </xdr:from>
    <xdr:to>
      <xdr:col>7</xdr:col>
      <xdr:colOff>1028700</xdr:colOff>
      <xdr:row>175</xdr:row>
      <xdr:rowOff>133350</xdr:rowOff>
    </xdr:to>
    <xdr:sp>
      <xdr:nvSpPr>
        <xdr:cNvPr id="48" name="TextBox 74"/>
        <xdr:cNvSpPr txBox="1">
          <a:spLocks noChangeArrowheads="1"/>
        </xdr:cNvSpPr>
      </xdr:nvSpPr>
      <xdr:spPr>
        <a:xfrm>
          <a:off x="333375" y="34337625"/>
          <a:ext cx="652462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During the quarter under review, no dividend was declared.</a:t>
          </a:r>
          <a:r>
            <a:rPr lang="en-US" cap="none" sz="1300" b="0" i="0" u="none" baseline="0">
              <a:latin typeface="Times New Roman"/>
              <a:ea typeface="Times New Roman"/>
              <a:cs typeface="Times New Roman"/>
            </a:rPr>
            <a:t>    </a:t>
          </a:r>
          <a:r>
            <a:rPr lang="en-US" cap="none" sz="1200" b="0" i="0" u="none" baseline="0">
              <a:latin typeface="Times New Roman"/>
              <a:ea typeface="Times New Roman"/>
              <a:cs typeface="Times New Roman"/>
            </a:rPr>
            <a:t>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61</xdr:row>
      <xdr:rowOff>9525</xdr:rowOff>
    </xdr:from>
    <xdr:to>
      <xdr:col>7</xdr:col>
      <xdr:colOff>1028700</xdr:colOff>
      <xdr:row>63</xdr:row>
      <xdr:rowOff>19050</xdr:rowOff>
    </xdr:to>
    <xdr:sp>
      <xdr:nvSpPr>
        <xdr:cNvPr id="49" name="TextBox 75"/>
        <xdr:cNvSpPr txBox="1">
          <a:spLocks noChangeArrowheads="1"/>
        </xdr:cNvSpPr>
      </xdr:nvSpPr>
      <xdr:spPr>
        <a:xfrm>
          <a:off x="333375" y="11953875"/>
          <a:ext cx="652462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changes in the composition of the Company during the quarter under review. 
</a:t>
          </a:r>
        </a:p>
      </xdr:txBody>
    </xdr:sp>
    <xdr:clientData/>
  </xdr:twoCellAnchor>
  <xdr:twoCellAnchor>
    <xdr:from>
      <xdr:col>1</xdr:col>
      <xdr:colOff>9525</xdr:colOff>
      <xdr:row>96</xdr:row>
      <xdr:rowOff>19050</xdr:rowOff>
    </xdr:from>
    <xdr:to>
      <xdr:col>7</xdr:col>
      <xdr:colOff>1038225</xdr:colOff>
      <xdr:row>98</xdr:row>
      <xdr:rowOff>190500</xdr:rowOff>
    </xdr:to>
    <xdr:sp>
      <xdr:nvSpPr>
        <xdr:cNvPr id="50" name="TextBox 76"/>
        <xdr:cNvSpPr txBox="1">
          <a:spLocks noChangeArrowheads="1"/>
        </xdr:cNvSpPr>
      </xdr:nvSpPr>
      <xdr:spPr>
        <a:xfrm>
          <a:off x="333375" y="18811875"/>
          <a:ext cx="6534150" cy="638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Management is confident of sustaining the current performance throughout the remainder of the year barring any unforseen circumstances.</a:t>
          </a:r>
        </a:p>
      </xdr:txBody>
    </xdr:sp>
    <xdr:clientData/>
  </xdr:twoCellAnchor>
  <xdr:twoCellAnchor>
    <xdr:from>
      <xdr:col>1</xdr:col>
      <xdr:colOff>19050</xdr:colOff>
      <xdr:row>34</xdr:row>
      <xdr:rowOff>9525</xdr:rowOff>
    </xdr:from>
    <xdr:to>
      <xdr:col>7</xdr:col>
      <xdr:colOff>1057275</xdr:colOff>
      <xdr:row>37</xdr:row>
      <xdr:rowOff>180975</xdr:rowOff>
    </xdr:to>
    <xdr:sp>
      <xdr:nvSpPr>
        <xdr:cNvPr id="51" name="TextBox 77"/>
        <xdr:cNvSpPr txBox="1">
          <a:spLocks noChangeArrowheads="1"/>
        </xdr:cNvSpPr>
      </xdr:nvSpPr>
      <xdr:spPr>
        <a:xfrm>
          <a:off x="342900" y="6705600"/>
          <a:ext cx="6543675" cy="771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251</xdr:row>
      <xdr:rowOff>19050</xdr:rowOff>
    </xdr:from>
    <xdr:to>
      <xdr:col>8</xdr:col>
      <xdr:colOff>76200</xdr:colOff>
      <xdr:row>254</xdr:row>
      <xdr:rowOff>47625</xdr:rowOff>
    </xdr:to>
    <xdr:sp>
      <xdr:nvSpPr>
        <xdr:cNvPr id="52" name="TextBox 78"/>
        <xdr:cNvSpPr txBox="1">
          <a:spLocks noChangeArrowheads="1"/>
        </xdr:cNvSpPr>
      </xdr:nvSpPr>
      <xdr:spPr>
        <a:xfrm>
          <a:off x="323850" y="48939450"/>
          <a:ext cx="6657975" cy="628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192</xdr:row>
      <xdr:rowOff>180975</xdr:rowOff>
    </xdr:from>
    <xdr:ext cx="161925" cy="238125"/>
    <xdr:sp>
      <xdr:nvSpPr>
        <xdr:cNvPr id="53" name="TextBox 79"/>
        <xdr:cNvSpPr txBox="1">
          <a:spLocks noChangeArrowheads="1"/>
        </xdr:cNvSpPr>
      </xdr:nvSpPr>
      <xdr:spPr>
        <a:xfrm>
          <a:off x="4810125" y="3808095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192</xdr:row>
      <xdr:rowOff>180975</xdr:rowOff>
    </xdr:from>
    <xdr:ext cx="180975" cy="190500"/>
    <xdr:sp>
      <xdr:nvSpPr>
        <xdr:cNvPr id="54" name="TextBox 80"/>
        <xdr:cNvSpPr txBox="1">
          <a:spLocks noChangeArrowheads="1"/>
        </xdr:cNvSpPr>
      </xdr:nvSpPr>
      <xdr:spPr>
        <a:xfrm>
          <a:off x="6753225" y="3808095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19050</xdr:colOff>
      <xdr:row>138</xdr:row>
      <xdr:rowOff>9525</xdr:rowOff>
    </xdr:from>
    <xdr:to>
      <xdr:col>7</xdr:col>
      <xdr:colOff>1038225</xdr:colOff>
      <xdr:row>139</xdr:row>
      <xdr:rowOff>142875</xdr:rowOff>
    </xdr:to>
    <xdr:sp>
      <xdr:nvSpPr>
        <xdr:cNvPr id="55" name="TextBox 81"/>
        <xdr:cNvSpPr txBox="1">
          <a:spLocks noChangeArrowheads="1"/>
        </xdr:cNvSpPr>
      </xdr:nvSpPr>
      <xdr:spPr>
        <a:xfrm>
          <a:off x="342900" y="27203400"/>
          <a:ext cx="6524625"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corporate proposals announced.</a:t>
          </a:r>
        </a:p>
      </xdr:txBody>
    </xdr:sp>
    <xdr:clientData/>
  </xdr:twoCellAnchor>
  <xdr:twoCellAnchor>
    <xdr:from>
      <xdr:col>1</xdr:col>
      <xdr:colOff>9525</xdr:colOff>
      <xdr:row>41</xdr:row>
      <xdr:rowOff>9525</xdr:rowOff>
    </xdr:from>
    <xdr:to>
      <xdr:col>7</xdr:col>
      <xdr:colOff>1038225</xdr:colOff>
      <xdr:row>43</xdr:row>
      <xdr:rowOff>0</xdr:rowOff>
    </xdr:to>
    <xdr:sp>
      <xdr:nvSpPr>
        <xdr:cNvPr id="56" name="TextBox 82"/>
        <xdr:cNvSpPr txBox="1">
          <a:spLocks noChangeArrowheads="1"/>
        </xdr:cNvSpPr>
      </xdr:nvSpPr>
      <xdr:spPr>
        <a:xfrm>
          <a:off x="333375" y="8105775"/>
          <a:ext cx="653415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No dividend was paid during the quarter under review.   </a:t>
          </a:r>
          <a:r>
            <a:rPr lang="en-US" cap="none" sz="1300" b="0" i="0" u="none" baseline="0">
              <a:latin typeface="Times New Roman"/>
              <a:ea typeface="Times New Roman"/>
              <a:cs typeface="Times New Roman"/>
            </a:rPr>
            <a:t>                                                                                                            
</a:t>
          </a:r>
        </a:p>
      </xdr:txBody>
    </xdr:sp>
    <xdr:clientData/>
  </xdr:twoCellAnchor>
  <xdr:twoCellAnchor>
    <xdr:from>
      <xdr:col>1</xdr:col>
      <xdr:colOff>57150</xdr:colOff>
      <xdr:row>74</xdr:row>
      <xdr:rowOff>9525</xdr:rowOff>
    </xdr:from>
    <xdr:to>
      <xdr:col>7</xdr:col>
      <xdr:colOff>1038225</xdr:colOff>
      <xdr:row>82</xdr:row>
      <xdr:rowOff>190500</xdr:rowOff>
    </xdr:to>
    <xdr:sp>
      <xdr:nvSpPr>
        <xdr:cNvPr id="57" name="TextBox 83"/>
        <xdr:cNvSpPr txBox="1">
          <a:spLocks noChangeArrowheads="1"/>
        </xdr:cNvSpPr>
      </xdr:nvSpPr>
      <xdr:spPr>
        <a:xfrm>
          <a:off x="381000" y="14439900"/>
          <a:ext cx="6486525" cy="1781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30 June 2007, the Group registered a revenue of RM69.7 million as compared to RM68.6 million in the corresponding period of the preceding year. Net profit was RM7.0 million as compared to RM6.6 million (which included RM2.5 million of gain on disposal of property, plant and equipment) in the corresponding period of the preceding year, .
The improvement in sales and operating margins was a result of the brand and marketing strategies adopted by the Group from Q306. The improving economic conditions and consumer sentiment has also contributed positively to the Group's performance.</a:t>
          </a:r>
        </a:p>
      </xdr:txBody>
    </xdr:sp>
    <xdr:clientData/>
  </xdr:twoCellAnchor>
  <xdr:twoCellAnchor>
    <xdr:from>
      <xdr:col>1</xdr:col>
      <xdr:colOff>38100</xdr:colOff>
      <xdr:row>86</xdr:row>
      <xdr:rowOff>9525</xdr:rowOff>
    </xdr:from>
    <xdr:to>
      <xdr:col>7</xdr:col>
      <xdr:colOff>1047750</xdr:colOff>
      <xdr:row>92</xdr:row>
      <xdr:rowOff>180975</xdr:rowOff>
    </xdr:to>
    <xdr:sp>
      <xdr:nvSpPr>
        <xdr:cNvPr id="58" name="TextBox 84"/>
        <xdr:cNvSpPr txBox="1">
          <a:spLocks noChangeArrowheads="1"/>
        </xdr:cNvSpPr>
      </xdr:nvSpPr>
      <xdr:spPr>
        <a:xfrm>
          <a:off x="361950" y="16802100"/>
          <a:ext cx="6515100" cy="1371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second quarter of year 2007, the Group registered a revenue of RM35.9 million and net profit of RM3.3 million versus a revenue of RM33.7 million and net profit of RM3.7 million recorded in the immediate preceding quarter.
The lower profit in the current quarter is in line with the seasonal trend of the industry, as festivities in the first quarter generally contributed to improved results in that period.</a:t>
          </a:r>
        </a:p>
      </xdr:txBody>
    </xdr:sp>
    <xdr:clientData/>
  </xdr:twoCellAnchor>
  <xdr:oneCellAnchor>
    <xdr:from>
      <xdr:col>5</xdr:col>
      <xdr:colOff>1057275</xdr:colOff>
      <xdr:row>192</xdr:row>
      <xdr:rowOff>190500</xdr:rowOff>
    </xdr:from>
    <xdr:ext cx="76200" cy="190500"/>
    <xdr:sp>
      <xdr:nvSpPr>
        <xdr:cNvPr id="59" name="TextBox 86"/>
        <xdr:cNvSpPr txBox="1">
          <a:spLocks noChangeArrowheads="1"/>
        </xdr:cNvSpPr>
      </xdr:nvSpPr>
      <xdr:spPr>
        <a:xfrm>
          <a:off x="4810125" y="3809047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6</xdr:col>
      <xdr:colOff>1019175</xdr:colOff>
      <xdr:row>192</xdr:row>
      <xdr:rowOff>180975</xdr:rowOff>
    </xdr:from>
    <xdr:ext cx="152400" cy="228600"/>
    <xdr:sp>
      <xdr:nvSpPr>
        <xdr:cNvPr id="60" name="TextBox 87"/>
        <xdr:cNvSpPr txBox="1">
          <a:spLocks noChangeArrowheads="1"/>
        </xdr:cNvSpPr>
      </xdr:nvSpPr>
      <xdr:spPr>
        <a:xfrm>
          <a:off x="5829300" y="38080950"/>
          <a:ext cx="1524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1019175</xdr:colOff>
      <xdr:row>192</xdr:row>
      <xdr:rowOff>190500</xdr:rowOff>
    </xdr:from>
    <xdr:ext cx="76200" cy="200025"/>
    <xdr:sp>
      <xdr:nvSpPr>
        <xdr:cNvPr id="61" name="TextBox 88"/>
        <xdr:cNvSpPr txBox="1">
          <a:spLocks noChangeArrowheads="1"/>
        </xdr:cNvSpPr>
      </xdr:nvSpPr>
      <xdr:spPr>
        <a:xfrm>
          <a:off x="5829300" y="3809047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6</xdr:col>
      <xdr:colOff>1019175</xdr:colOff>
      <xdr:row>192</xdr:row>
      <xdr:rowOff>180975</xdr:rowOff>
    </xdr:from>
    <xdr:ext cx="152400" cy="228600"/>
    <xdr:sp>
      <xdr:nvSpPr>
        <xdr:cNvPr id="62" name="TextBox 89"/>
        <xdr:cNvSpPr txBox="1">
          <a:spLocks noChangeArrowheads="1"/>
        </xdr:cNvSpPr>
      </xdr:nvSpPr>
      <xdr:spPr>
        <a:xfrm>
          <a:off x="5829300" y="38080950"/>
          <a:ext cx="1524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1019175</xdr:colOff>
      <xdr:row>192</xdr:row>
      <xdr:rowOff>190500</xdr:rowOff>
    </xdr:from>
    <xdr:ext cx="76200" cy="200025"/>
    <xdr:sp>
      <xdr:nvSpPr>
        <xdr:cNvPr id="63" name="TextBox 90"/>
        <xdr:cNvSpPr txBox="1">
          <a:spLocks noChangeArrowheads="1"/>
        </xdr:cNvSpPr>
      </xdr:nvSpPr>
      <xdr:spPr>
        <a:xfrm>
          <a:off x="5829300" y="3809047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zoomScale="75" zoomScaleNormal="75" workbookViewId="0" topLeftCell="A1">
      <selection activeCell="B70" sqref="B70"/>
    </sheetView>
  </sheetViews>
  <sheetFormatPr defaultColWidth="9.140625" defaultRowHeight="12.75"/>
  <cols>
    <col min="1" max="1" width="2.57421875" style="32" customWidth="1"/>
    <col min="2" max="2" width="50.8515625" style="28" customWidth="1"/>
    <col min="3" max="3" width="16.7109375" style="2" customWidth="1"/>
    <col min="4" max="4" width="7.00390625" style="36" customWidth="1"/>
    <col min="5" max="5" width="16.7109375" style="28" customWidth="1"/>
    <col min="6" max="6" width="1.7109375" style="28" customWidth="1"/>
    <col min="7" max="10" width="17.57421875" style="7" customWidth="1"/>
    <col min="11" max="16384" width="9.140625" style="65" customWidth="1"/>
  </cols>
  <sheetData>
    <row r="1" spans="1:10" s="161" customFormat="1" ht="18.75">
      <c r="A1" s="27" t="s">
        <v>14</v>
      </c>
      <c r="B1" s="28"/>
      <c r="C1" s="29"/>
      <c r="D1" s="30"/>
      <c r="E1" s="31"/>
      <c r="F1" s="28"/>
      <c r="G1" s="10"/>
      <c r="H1" s="10"/>
      <c r="I1" s="10"/>
      <c r="J1" s="10"/>
    </row>
    <row r="2" spans="3:10" ht="15">
      <c r="C2" s="3"/>
      <c r="D2" s="33"/>
      <c r="E2" s="34"/>
      <c r="G2" s="118"/>
      <c r="H2" s="118"/>
      <c r="I2" s="118"/>
      <c r="J2" s="118"/>
    </row>
    <row r="3" spans="1:10" s="161" customFormat="1" ht="15">
      <c r="A3" s="35" t="s">
        <v>144</v>
      </c>
      <c r="B3" s="28"/>
      <c r="C3" s="29"/>
      <c r="D3" s="30"/>
      <c r="E3" s="31"/>
      <c r="F3" s="28"/>
      <c r="G3" s="10"/>
      <c r="H3" s="10"/>
      <c r="I3" s="10"/>
      <c r="J3" s="10"/>
    </row>
    <row r="4" spans="1:10" s="161" customFormat="1" ht="15">
      <c r="A4" s="35" t="s">
        <v>212</v>
      </c>
      <c r="B4" s="28"/>
      <c r="C4" s="29"/>
      <c r="D4" s="30"/>
      <c r="E4" s="31"/>
      <c r="F4" s="28"/>
      <c r="G4" s="10"/>
      <c r="H4" s="10"/>
      <c r="I4" s="10"/>
      <c r="J4" s="10"/>
    </row>
    <row r="5" spans="2:10" ht="15">
      <c r="B5" s="38"/>
      <c r="C5" s="162" t="s">
        <v>126</v>
      </c>
      <c r="D5" s="39"/>
      <c r="E5" s="162" t="s">
        <v>126</v>
      </c>
      <c r="G5" s="12"/>
      <c r="H5" s="12"/>
      <c r="I5" s="12"/>
      <c r="J5" s="12"/>
    </row>
    <row r="6" spans="1:10" s="161" customFormat="1" ht="15">
      <c r="A6" s="35"/>
      <c r="B6" s="40"/>
      <c r="C6" s="162" t="s">
        <v>207</v>
      </c>
      <c r="D6" s="41"/>
      <c r="E6" s="163" t="s">
        <v>194</v>
      </c>
      <c r="F6" s="40"/>
      <c r="G6" s="119"/>
      <c r="H6" s="119"/>
      <c r="I6" s="119"/>
      <c r="J6" s="119"/>
    </row>
    <row r="7" spans="1:10" s="161" customFormat="1" ht="14.25">
      <c r="A7" s="35"/>
      <c r="B7" s="40"/>
      <c r="C7" s="162" t="s">
        <v>8</v>
      </c>
      <c r="D7" s="43"/>
      <c r="E7" s="164" t="s">
        <v>8</v>
      </c>
      <c r="F7" s="40"/>
      <c r="G7" s="119"/>
      <c r="H7" s="119"/>
      <c r="I7" s="119"/>
      <c r="J7" s="119"/>
    </row>
    <row r="8" spans="1:10" s="161" customFormat="1" ht="15">
      <c r="A8" s="35"/>
      <c r="B8" s="40"/>
      <c r="C8" s="120"/>
      <c r="D8" s="121"/>
      <c r="E8" s="165" t="s">
        <v>16</v>
      </c>
      <c r="F8" s="40"/>
      <c r="G8" s="119"/>
      <c r="H8" s="119"/>
      <c r="I8" s="119"/>
      <c r="J8" s="119"/>
    </row>
    <row r="9" spans="1:10" s="161" customFormat="1" ht="14.25">
      <c r="A9" s="332" t="s">
        <v>145</v>
      </c>
      <c r="B9" s="332"/>
      <c r="C9" s="42"/>
      <c r="D9" s="43"/>
      <c r="E9" s="40"/>
      <c r="F9" s="40"/>
      <c r="G9" s="122"/>
      <c r="H9" s="122"/>
      <c r="I9" s="122"/>
      <c r="J9" s="122"/>
    </row>
    <row r="10" spans="1:10" ht="15">
      <c r="A10" s="44" t="s">
        <v>146</v>
      </c>
      <c r="C10" s="45"/>
      <c r="D10" s="39"/>
      <c r="E10" s="166"/>
      <c r="G10" s="12"/>
      <c r="H10" s="12"/>
      <c r="I10" s="12"/>
      <c r="J10" s="12"/>
    </row>
    <row r="11" spans="1:10" ht="15">
      <c r="A11" s="35"/>
      <c r="B11" s="28" t="s">
        <v>17</v>
      </c>
      <c r="C11" s="167">
        <f>24551+153</f>
        <v>24704</v>
      </c>
      <c r="D11" s="46"/>
      <c r="E11" s="47">
        <v>23461</v>
      </c>
      <c r="G11" s="48"/>
      <c r="H11" s="48"/>
      <c r="I11" s="48"/>
      <c r="J11" s="48"/>
    </row>
    <row r="12" spans="1:10" ht="15">
      <c r="A12" s="35"/>
      <c r="B12" s="28" t="s">
        <v>41</v>
      </c>
      <c r="C12" s="48">
        <v>7888</v>
      </c>
      <c r="D12" s="46"/>
      <c r="E12" s="168">
        <v>7888</v>
      </c>
      <c r="G12" s="48"/>
      <c r="H12" s="48"/>
      <c r="I12" s="48"/>
      <c r="J12" s="48"/>
    </row>
    <row r="13" spans="1:10" ht="15">
      <c r="A13" s="35"/>
      <c r="B13" s="28" t="s">
        <v>196</v>
      </c>
      <c r="C13" s="169">
        <v>2549</v>
      </c>
      <c r="D13" s="46"/>
      <c r="E13" s="170">
        <v>2772</v>
      </c>
      <c r="G13" s="48"/>
      <c r="H13" s="48"/>
      <c r="I13" s="48"/>
      <c r="J13" s="48"/>
    </row>
    <row r="14" spans="1:10" ht="15">
      <c r="A14" s="35"/>
      <c r="B14" s="44"/>
      <c r="C14" s="158">
        <f>SUM(C11:C13)</f>
        <v>35141</v>
      </c>
      <c r="D14" s="49"/>
      <c r="E14" s="170">
        <f>SUM(E11:E13)</f>
        <v>34121</v>
      </c>
      <c r="F14" s="44"/>
      <c r="G14" s="123"/>
      <c r="H14" s="123"/>
      <c r="I14" s="48"/>
      <c r="J14" s="48"/>
    </row>
    <row r="15" spans="1:10" ht="15">
      <c r="A15" s="35"/>
      <c r="B15" s="44"/>
      <c r="C15" s="14"/>
      <c r="D15" s="49"/>
      <c r="E15" s="168"/>
      <c r="F15" s="44"/>
      <c r="G15" s="123"/>
      <c r="H15" s="123"/>
      <c r="I15" s="48"/>
      <c r="J15" s="48"/>
    </row>
    <row r="16" spans="1:10" ht="15">
      <c r="A16" s="44" t="s">
        <v>147</v>
      </c>
      <c r="C16" s="21"/>
      <c r="D16" s="51"/>
      <c r="E16" s="47"/>
      <c r="G16" s="21"/>
      <c r="H16" s="21"/>
      <c r="I16" s="48"/>
      <c r="J16" s="48"/>
    </row>
    <row r="17" spans="2:10" ht="15">
      <c r="B17" s="28" t="s">
        <v>197</v>
      </c>
      <c r="C17" s="171">
        <v>0</v>
      </c>
      <c r="E17" s="172">
        <v>825</v>
      </c>
      <c r="G17" s="48"/>
      <c r="H17" s="48"/>
      <c r="I17" s="48"/>
      <c r="J17" s="48"/>
    </row>
    <row r="18" spans="2:10" ht="15">
      <c r="B18" s="32" t="s">
        <v>18</v>
      </c>
      <c r="C18" s="53">
        <v>145619</v>
      </c>
      <c r="D18" s="48"/>
      <c r="E18" s="14">
        <v>125025</v>
      </c>
      <c r="G18" s="48"/>
      <c r="H18" s="48"/>
      <c r="I18" s="48"/>
      <c r="J18" s="48"/>
    </row>
    <row r="19" spans="2:10" ht="15">
      <c r="B19" s="32" t="s">
        <v>19</v>
      </c>
      <c r="C19" s="53">
        <v>5512</v>
      </c>
      <c r="D19" s="48"/>
      <c r="E19" s="14">
        <v>4149</v>
      </c>
      <c r="G19" s="48"/>
      <c r="H19" s="48"/>
      <c r="I19" s="48"/>
      <c r="J19" s="48"/>
    </row>
    <row r="20" spans="2:10" ht="15">
      <c r="B20" s="32" t="s">
        <v>20</v>
      </c>
      <c r="C20" s="53">
        <f>3920+2</f>
        <v>3922</v>
      </c>
      <c r="D20" s="48"/>
      <c r="E20" s="14">
        <f>2522+10</f>
        <v>2532</v>
      </c>
      <c r="G20" s="48"/>
      <c r="H20" s="48"/>
      <c r="I20" s="48"/>
      <c r="J20" s="48"/>
    </row>
    <row r="21" spans="2:10" ht="15">
      <c r="B21" s="32" t="s">
        <v>185</v>
      </c>
      <c r="C21" s="53">
        <v>858</v>
      </c>
      <c r="D21" s="48"/>
      <c r="E21" s="14">
        <v>623</v>
      </c>
      <c r="G21" s="48"/>
      <c r="H21" s="48"/>
      <c r="I21" s="48"/>
      <c r="J21" s="48"/>
    </row>
    <row r="22" spans="2:10" ht="15">
      <c r="B22" s="32" t="s">
        <v>21</v>
      </c>
      <c r="C22" s="173">
        <v>14254</v>
      </c>
      <c r="D22" s="48"/>
      <c r="E22" s="158">
        <v>15207</v>
      </c>
      <c r="G22" s="48"/>
      <c r="H22" s="48"/>
      <c r="I22" s="48"/>
      <c r="J22" s="48"/>
    </row>
    <row r="23" spans="2:10" ht="15">
      <c r="B23" s="32"/>
      <c r="C23" s="173">
        <f>SUM(C17:C22)</f>
        <v>170165</v>
      </c>
      <c r="D23" s="48"/>
      <c r="E23" s="173">
        <f>SUM(E17:E22)</f>
        <v>148361</v>
      </c>
      <c r="G23" s="48"/>
      <c r="H23" s="48"/>
      <c r="I23" s="48"/>
      <c r="J23" s="48"/>
    </row>
    <row r="24" spans="2:10" ht="15">
      <c r="B24" s="32"/>
      <c r="C24" s="53"/>
      <c r="D24" s="48"/>
      <c r="E24" s="53"/>
      <c r="G24" s="48"/>
      <c r="H24" s="48"/>
      <c r="I24" s="48"/>
      <c r="J24" s="48"/>
    </row>
    <row r="25" spans="2:10" ht="15">
      <c r="B25" s="52"/>
      <c r="C25" s="53"/>
      <c r="D25" s="46"/>
      <c r="E25" s="168"/>
      <c r="G25" s="48"/>
      <c r="H25" s="48"/>
      <c r="I25" s="48"/>
      <c r="J25" s="48"/>
    </row>
    <row r="26" spans="1:10" ht="15.75" thickBot="1">
      <c r="A26" s="332" t="s">
        <v>148</v>
      </c>
      <c r="B26" s="332"/>
      <c r="C26" s="174">
        <f>C14+C23</f>
        <v>205306</v>
      </c>
      <c r="D26" s="124"/>
      <c r="E26" s="174">
        <f>E14+E23</f>
        <v>182482</v>
      </c>
      <c r="G26" s="21"/>
      <c r="H26" s="21"/>
      <c r="I26" s="48"/>
      <c r="J26" s="48"/>
    </row>
    <row r="27" spans="1:10" ht="15">
      <c r="A27" s="35"/>
      <c r="B27" s="35"/>
      <c r="C27" s="21"/>
      <c r="D27" s="51"/>
      <c r="E27" s="21"/>
      <c r="G27" s="21"/>
      <c r="H27" s="21"/>
      <c r="I27" s="48"/>
      <c r="J27" s="48"/>
    </row>
    <row r="28" spans="1:10" ht="15">
      <c r="A28" s="35"/>
      <c r="B28" s="35"/>
      <c r="C28" s="21"/>
      <c r="D28" s="51"/>
      <c r="E28" s="21"/>
      <c r="G28" s="21"/>
      <c r="H28" s="21"/>
      <c r="I28" s="48"/>
      <c r="J28" s="48"/>
    </row>
    <row r="29" spans="1:10" ht="15">
      <c r="A29" s="332" t="s">
        <v>149</v>
      </c>
      <c r="B29" s="332"/>
      <c r="C29" s="21"/>
      <c r="D29" s="51"/>
      <c r="E29" s="21"/>
      <c r="G29" s="21"/>
      <c r="H29" s="21"/>
      <c r="I29" s="48"/>
      <c r="J29" s="48"/>
    </row>
    <row r="30" spans="1:10" ht="15">
      <c r="A30" s="35" t="s">
        <v>150</v>
      </c>
      <c r="B30" s="35"/>
      <c r="C30" s="21"/>
      <c r="D30" s="51"/>
      <c r="E30" s="21"/>
      <c r="G30" s="21"/>
      <c r="H30" s="21"/>
      <c r="I30" s="48"/>
      <c r="J30" s="48"/>
    </row>
    <row r="31" spans="1:10" ht="15">
      <c r="A31" s="35"/>
      <c r="B31" s="28" t="s">
        <v>27</v>
      </c>
      <c r="C31" s="167">
        <v>67000</v>
      </c>
      <c r="D31" s="51"/>
      <c r="E31" s="47">
        <v>67000</v>
      </c>
      <c r="G31" s="21"/>
      <c r="H31" s="21"/>
      <c r="I31" s="48"/>
      <c r="J31" s="48"/>
    </row>
    <row r="32" spans="1:10" ht="15">
      <c r="A32" s="35"/>
      <c r="B32" s="28" t="s">
        <v>28</v>
      </c>
      <c r="C32" s="47">
        <v>10436</v>
      </c>
      <c r="D32" s="51"/>
      <c r="E32" s="47">
        <v>10436</v>
      </c>
      <c r="G32" s="21"/>
      <c r="H32" s="21"/>
      <c r="I32" s="48"/>
      <c r="J32" s="48"/>
    </row>
    <row r="33" spans="1:10" ht="15">
      <c r="A33" s="35"/>
      <c r="B33" s="28" t="s">
        <v>191</v>
      </c>
      <c r="C33" s="47">
        <v>-160</v>
      </c>
      <c r="D33" s="51"/>
      <c r="E33" s="47">
        <v>45</v>
      </c>
      <c r="G33" s="21"/>
      <c r="H33" s="21"/>
      <c r="I33" s="48"/>
      <c r="J33" s="48"/>
    </row>
    <row r="34" spans="1:10" ht="15">
      <c r="A34" s="35"/>
      <c r="B34" s="28" t="s">
        <v>159</v>
      </c>
      <c r="C34" s="169">
        <v>34692</v>
      </c>
      <c r="D34" s="51"/>
      <c r="E34" s="170">
        <v>27831</v>
      </c>
      <c r="G34" s="21"/>
      <c r="H34" s="21"/>
      <c r="I34" s="48"/>
      <c r="J34" s="48"/>
    </row>
    <row r="35" spans="1:10" ht="15">
      <c r="A35" s="35"/>
      <c r="B35" s="35"/>
      <c r="C35" s="21">
        <f>SUM(C31:C34)</f>
        <v>111968</v>
      </c>
      <c r="D35" s="51"/>
      <c r="E35" s="21">
        <f>SUM(E31:E34)</f>
        <v>105312</v>
      </c>
      <c r="G35" s="21"/>
      <c r="H35" s="21"/>
      <c r="I35" s="48"/>
      <c r="J35" s="48"/>
    </row>
    <row r="36" spans="1:10" ht="15">
      <c r="A36" s="35"/>
      <c r="B36" s="35"/>
      <c r="C36" s="21"/>
      <c r="D36" s="51"/>
      <c r="E36" s="21"/>
      <c r="G36" s="21"/>
      <c r="H36" s="21"/>
      <c r="I36" s="48"/>
      <c r="J36" s="48"/>
    </row>
    <row r="37" spans="1:10" ht="15">
      <c r="A37" s="332" t="s">
        <v>151</v>
      </c>
      <c r="B37" s="332"/>
      <c r="C37" s="169">
        <v>668</v>
      </c>
      <c r="D37" s="46"/>
      <c r="E37" s="170">
        <v>614</v>
      </c>
      <c r="G37" s="21"/>
      <c r="H37" s="21"/>
      <c r="I37" s="48"/>
      <c r="J37" s="48"/>
    </row>
    <row r="38" spans="1:10" ht="15">
      <c r="A38" s="35"/>
      <c r="B38" s="35"/>
      <c r="C38" s="21"/>
      <c r="D38" s="51"/>
      <c r="E38" s="21"/>
      <c r="G38" s="21"/>
      <c r="H38" s="21"/>
      <c r="I38" s="48"/>
      <c r="J38" s="48"/>
    </row>
    <row r="39" spans="1:10" ht="15">
      <c r="A39" s="332" t="s">
        <v>152</v>
      </c>
      <c r="B39" s="332"/>
      <c r="C39" s="175">
        <f>SUM(C35:C37)</f>
        <v>112636</v>
      </c>
      <c r="D39" s="124"/>
      <c r="E39" s="175">
        <f>SUM(E35:E37)</f>
        <v>105926</v>
      </c>
      <c r="G39" s="21"/>
      <c r="H39" s="21"/>
      <c r="I39" s="48"/>
      <c r="J39" s="48"/>
    </row>
    <row r="40" spans="1:10" ht="15">
      <c r="A40" s="35"/>
      <c r="B40" s="35"/>
      <c r="C40" s="21"/>
      <c r="D40" s="51"/>
      <c r="E40" s="21"/>
      <c r="G40" s="21"/>
      <c r="H40" s="21"/>
      <c r="I40" s="48"/>
      <c r="J40" s="48"/>
    </row>
    <row r="41" spans="1:10" ht="15">
      <c r="A41" s="35" t="s">
        <v>153</v>
      </c>
      <c r="C41" s="21"/>
      <c r="D41" s="51"/>
      <c r="E41" s="21"/>
      <c r="G41" s="21"/>
      <c r="H41" s="21"/>
      <c r="I41" s="48"/>
      <c r="J41" s="48"/>
    </row>
    <row r="42" spans="1:10" ht="15">
      <c r="A42" s="65"/>
      <c r="B42" s="32" t="s">
        <v>25</v>
      </c>
      <c r="C42" s="176">
        <v>6</v>
      </c>
      <c r="D42" s="51"/>
      <c r="E42" s="177">
        <v>251</v>
      </c>
      <c r="G42" s="21"/>
      <c r="H42" s="21"/>
      <c r="I42" s="48"/>
      <c r="J42" s="48"/>
    </row>
    <row r="43" spans="1:10" ht="15">
      <c r="A43" s="65"/>
      <c r="B43" s="28" t="s">
        <v>29</v>
      </c>
      <c r="C43" s="176">
        <v>1996</v>
      </c>
      <c r="D43" s="51"/>
      <c r="E43" s="177">
        <v>1959</v>
      </c>
      <c r="G43" s="21"/>
      <c r="H43" s="21"/>
      <c r="I43" s="48"/>
      <c r="J43" s="48"/>
    </row>
    <row r="44" spans="1:10" ht="15">
      <c r="A44" s="65"/>
      <c r="B44" s="28" t="s">
        <v>30</v>
      </c>
      <c r="C44" s="169">
        <v>159</v>
      </c>
      <c r="D44" s="51"/>
      <c r="E44" s="158">
        <v>366</v>
      </c>
      <c r="G44" s="21"/>
      <c r="H44" s="21"/>
      <c r="I44" s="48"/>
      <c r="J44" s="48"/>
    </row>
    <row r="45" spans="1:10" ht="15">
      <c r="A45" s="35"/>
      <c r="B45" s="35"/>
      <c r="C45" s="178">
        <f>SUM(C42:C44)</f>
        <v>2161</v>
      </c>
      <c r="D45" s="51"/>
      <c r="E45" s="178">
        <f>SUM(E42:E44)</f>
        <v>2576</v>
      </c>
      <c r="G45" s="21"/>
      <c r="H45" s="21"/>
      <c r="I45" s="48"/>
      <c r="J45" s="48"/>
    </row>
    <row r="46" spans="1:10" ht="15">
      <c r="A46" s="35"/>
      <c r="B46" s="35"/>
      <c r="C46" s="21"/>
      <c r="D46" s="51"/>
      <c r="E46" s="21"/>
      <c r="G46" s="21"/>
      <c r="H46" s="21"/>
      <c r="I46" s="48"/>
      <c r="J46" s="48"/>
    </row>
    <row r="47" spans="1:10" ht="15">
      <c r="A47" s="98" t="s">
        <v>154</v>
      </c>
      <c r="C47" s="21"/>
      <c r="D47" s="51"/>
      <c r="E47" s="168"/>
      <c r="G47" s="21"/>
      <c r="H47" s="21"/>
      <c r="I47" s="48"/>
      <c r="J47" s="48"/>
    </row>
    <row r="48" spans="2:10" ht="15">
      <c r="B48" s="32" t="s">
        <v>22</v>
      </c>
      <c r="C48" s="48">
        <v>36559</v>
      </c>
      <c r="D48" s="48"/>
      <c r="E48" s="14">
        <v>22652</v>
      </c>
      <c r="G48" s="125"/>
      <c r="H48" s="48"/>
      <c r="I48" s="48"/>
      <c r="J48" s="48"/>
    </row>
    <row r="49" spans="2:10" ht="15">
      <c r="B49" s="32" t="s">
        <v>23</v>
      </c>
      <c r="C49" s="48">
        <v>13065</v>
      </c>
      <c r="D49" s="48"/>
      <c r="E49" s="14">
        <v>10502</v>
      </c>
      <c r="G49" s="125"/>
      <c r="H49" s="48"/>
      <c r="I49" s="48"/>
      <c r="J49" s="48"/>
    </row>
    <row r="50" spans="2:10" ht="15">
      <c r="B50" s="32" t="s">
        <v>24</v>
      </c>
      <c r="C50" s="48">
        <v>38902</v>
      </c>
      <c r="D50" s="48"/>
      <c r="E50" s="14">
        <v>39618</v>
      </c>
      <c r="G50" s="125"/>
      <c r="H50" s="48"/>
      <c r="I50" s="48"/>
      <c r="J50" s="48"/>
    </row>
    <row r="51" spans="2:10" ht="15">
      <c r="B51" s="32" t="s">
        <v>25</v>
      </c>
      <c r="C51" s="48">
        <v>701</v>
      </c>
      <c r="D51" s="48"/>
      <c r="E51" s="14">
        <v>277</v>
      </c>
      <c r="G51" s="125"/>
      <c r="H51" s="48"/>
      <c r="I51" s="48"/>
      <c r="J51" s="48"/>
    </row>
    <row r="52" spans="2:10" ht="15">
      <c r="B52" s="28" t="s">
        <v>26</v>
      </c>
      <c r="C52" s="48">
        <v>1108</v>
      </c>
      <c r="D52" s="48"/>
      <c r="E52" s="14">
        <v>757</v>
      </c>
      <c r="G52" s="125"/>
      <c r="H52" s="48"/>
      <c r="I52" s="48"/>
      <c r="J52" s="48"/>
    </row>
    <row r="53" spans="2:10" ht="15">
      <c r="B53" s="32" t="s">
        <v>160</v>
      </c>
      <c r="C53" s="169">
        <f>174</f>
        <v>174</v>
      </c>
      <c r="D53" s="48"/>
      <c r="E53" s="158">
        <v>174</v>
      </c>
      <c r="G53" s="48"/>
      <c r="H53" s="48"/>
      <c r="I53" s="48"/>
      <c r="J53" s="48"/>
    </row>
    <row r="54" spans="2:10" ht="15">
      <c r="B54" s="54"/>
      <c r="C54" s="178">
        <f>SUM(C48:C53)</f>
        <v>90509</v>
      </c>
      <c r="D54" s="51"/>
      <c r="E54" s="178">
        <f>SUM(E48:E53)</f>
        <v>73980</v>
      </c>
      <c r="G54" s="21"/>
      <c r="H54" s="21"/>
      <c r="I54" s="48"/>
      <c r="J54" s="48"/>
    </row>
    <row r="55" spans="3:10" ht="15">
      <c r="C55" s="50"/>
      <c r="D55" s="51"/>
      <c r="E55" s="47"/>
      <c r="G55" s="21"/>
      <c r="H55" s="21"/>
      <c r="I55" s="48"/>
      <c r="J55" s="48"/>
    </row>
    <row r="56" spans="1:10" ht="15">
      <c r="A56" s="98" t="s">
        <v>155</v>
      </c>
      <c r="C56" s="126">
        <f>C45+C54</f>
        <v>92670</v>
      </c>
      <c r="D56" s="124"/>
      <c r="E56" s="126">
        <f>E45+E54</f>
        <v>76556</v>
      </c>
      <c r="G56" s="21"/>
      <c r="H56" s="21"/>
      <c r="I56" s="48"/>
      <c r="J56" s="48"/>
    </row>
    <row r="57" spans="1:10" ht="15">
      <c r="A57" s="98"/>
      <c r="C57" s="126"/>
      <c r="D57" s="124"/>
      <c r="E57" s="126"/>
      <c r="G57" s="21"/>
      <c r="H57" s="21"/>
      <c r="I57" s="48"/>
      <c r="J57" s="48"/>
    </row>
    <row r="58" spans="1:10" ht="15">
      <c r="A58" s="127"/>
      <c r="B58" s="36"/>
      <c r="C58" s="21"/>
      <c r="D58" s="51"/>
      <c r="E58" s="168"/>
      <c r="G58" s="21"/>
      <c r="H58" s="21"/>
      <c r="I58" s="48"/>
      <c r="J58" s="48"/>
    </row>
    <row r="59" spans="1:10" ht="15.75" thickBot="1">
      <c r="A59" s="98" t="s">
        <v>156</v>
      </c>
      <c r="B59" s="36"/>
      <c r="C59" s="174">
        <f>C39+C56</f>
        <v>205306</v>
      </c>
      <c r="D59" s="124"/>
      <c r="E59" s="174">
        <f>E39+E56</f>
        <v>182482</v>
      </c>
      <c r="G59" s="21"/>
      <c r="H59" s="21"/>
      <c r="I59" s="48"/>
      <c r="J59" s="48"/>
    </row>
    <row r="60" spans="1:10" ht="15">
      <c r="A60" s="127"/>
      <c r="B60" s="36"/>
      <c r="C60" s="21"/>
      <c r="D60" s="51"/>
      <c r="E60" s="168"/>
      <c r="G60" s="21"/>
      <c r="H60" s="21"/>
      <c r="I60" s="48"/>
      <c r="J60" s="48"/>
    </row>
    <row r="61" spans="3:10" ht="15">
      <c r="C61" s="50"/>
      <c r="D61" s="51"/>
      <c r="E61" s="47"/>
      <c r="G61" s="21"/>
      <c r="H61" s="21"/>
      <c r="I61" s="48"/>
      <c r="J61" s="48"/>
    </row>
    <row r="62" spans="1:10" ht="15">
      <c r="A62" s="54" t="s">
        <v>184</v>
      </c>
      <c r="C62" s="179">
        <f>((C35+C37)/134000)</f>
        <v>0.8405671641791045</v>
      </c>
      <c r="D62" s="180"/>
      <c r="E62" s="179">
        <f>((E35+E37)/133333)</f>
        <v>0.7944469861174653</v>
      </c>
      <c r="I62" s="48"/>
      <c r="J62" s="48"/>
    </row>
    <row r="63" spans="9:10" ht="15">
      <c r="I63" s="48"/>
      <c r="J63" s="48"/>
    </row>
    <row r="64" spans="1:10" ht="15">
      <c r="A64" s="22"/>
      <c r="I64" s="48"/>
      <c r="J64" s="48"/>
    </row>
    <row r="65" spans="9:10" ht="15">
      <c r="I65" s="48"/>
      <c r="J65" s="48"/>
    </row>
    <row r="66" spans="9:10" ht="15">
      <c r="I66" s="48"/>
      <c r="J66" s="48"/>
    </row>
    <row r="67" spans="3:10" ht="15">
      <c r="C67" s="55"/>
      <c r="D67" s="56"/>
      <c r="E67" s="57"/>
      <c r="I67" s="48"/>
      <c r="J67" s="48"/>
    </row>
    <row r="68" spans="9:10" ht="15">
      <c r="I68" s="48"/>
      <c r="J68" s="48"/>
    </row>
    <row r="69" spans="9:10" ht="15">
      <c r="I69" s="48"/>
      <c r="J69" s="48"/>
    </row>
    <row r="70" spans="9:10" ht="15">
      <c r="I70" s="48"/>
      <c r="J70" s="48"/>
    </row>
  </sheetData>
  <mergeCells count="5">
    <mergeCell ref="A39:B39"/>
    <mergeCell ref="A26:B26"/>
    <mergeCell ref="A9:B9"/>
    <mergeCell ref="A29:B29"/>
    <mergeCell ref="A37:B37"/>
  </mergeCells>
  <printOptions/>
  <pageMargins left="1" right="0.5" top="0.5" bottom="0.2" header="0.2" footer="0.2"/>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81"/>
  <sheetViews>
    <sheetView workbookViewId="0" topLeftCell="A19">
      <selection activeCell="B36" sqref="B36"/>
    </sheetView>
  </sheetViews>
  <sheetFormatPr defaultColWidth="9.140625" defaultRowHeight="12.75"/>
  <cols>
    <col min="1" max="1" width="34.421875" style="2" customWidth="1"/>
    <col min="2" max="2" width="15.7109375" style="2" customWidth="1"/>
    <col min="3" max="3" width="1.7109375" style="2" customWidth="1"/>
    <col min="4" max="4" width="15.7109375" style="2" bestFit="1" customWidth="1"/>
    <col min="5" max="5" width="1.7109375" style="2" customWidth="1"/>
    <col min="6" max="6" width="15.7109375" style="2" customWidth="1"/>
    <col min="7" max="7" width="1.8515625" style="2" customWidth="1"/>
    <col min="8" max="8" width="15.7109375" style="2" bestFit="1" customWidth="1"/>
    <col min="9" max="9" width="1.7109375" style="2" customWidth="1"/>
    <col min="10" max="10" width="16.8515625" style="7" customWidth="1"/>
    <col min="11" max="11" width="1.57421875" style="7" customWidth="1"/>
    <col min="12" max="12" width="14.57421875" style="111" customWidth="1"/>
    <col min="13" max="13" width="14.8515625" style="8" bestFit="1" customWidth="1"/>
    <col min="14" max="16384" width="9.140625" style="6" customWidth="1"/>
  </cols>
  <sheetData>
    <row r="1" spans="1:17" ht="20.25">
      <c r="A1" s="1" t="s">
        <v>13</v>
      </c>
      <c r="D1" s="3"/>
      <c r="E1" s="3"/>
      <c r="F1" s="3"/>
      <c r="G1" s="3"/>
      <c r="H1" s="3"/>
      <c r="I1" s="3"/>
      <c r="L1" s="128"/>
      <c r="M1" s="129"/>
      <c r="N1" s="4"/>
      <c r="O1" s="4"/>
      <c r="P1" s="4"/>
      <c r="Q1" s="4"/>
    </row>
    <row r="2" spans="1:9" ht="15">
      <c r="A2" s="5"/>
      <c r="B2" s="3"/>
      <c r="C2" s="3"/>
      <c r="D2" s="3"/>
      <c r="E2" s="3"/>
      <c r="F2" s="3"/>
      <c r="G2" s="3"/>
      <c r="I2" s="3"/>
    </row>
    <row r="3" spans="1:17" ht="15">
      <c r="A3" s="9" t="s">
        <v>0</v>
      </c>
      <c r="B3" s="7"/>
      <c r="C3" s="7"/>
      <c r="D3" s="7"/>
      <c r="E3" s="7"/>
      <c r="F3" s="7"/>
      <c r="G3" s="7"/>
      <c r="H3" s="7"/>
      <c r="I3" s="7"/>
      <c r="N3" s="8"/>
      <c r="O3" s="8"/>
      <c r="P3" s="8"/>
      <c r="Q3" s="8"/>
    </row>
    <row r="4" spans="1:17" ht="15">
      <c r="A4" s="9" t="s">
        <v>211</v>
      </c>
      <c r="B4" s="7"/>
      <c r="C4" s="7"/>
      <c r="D4" s="7"/>
      <c r="E4" s="7"/>
      <c r="F4" s="7"/>
      <c r="G4" s="7"/>
      <c r="H4" s="7"/>
      <c r="I4" s="7"/>
      <c r="N4" s="8"/>
      <c r="O4" s="8"/>
      <c r="P4" s="8"/>
      <c r="Q4" s="8"/>
    </row>
    <row r="5" spans="1:17" ht="15">
      <c r="A5" s="9"/>
      <c r="B5" s="7"/>
      <c r="C5" s="7"/>
      <c r="D5" s="7"/>
      <c r="E5" s="7"/>
      <c r="F5" s="7"/>
      <c r="G5" s="7"/>
      <c r="H5" s="7"/>
      <c r="I5" s="7"/>
      <c r="N5" s="8"/>
      <c r="O5" s="8"/>
      <c r="P5" s="8"/>
      <c r="Q5" s="8"/>
    </row>
    <row r="6" spans="1:17" ht="15">
      <c r="A6" s="7"/>
      <c r="B6" s="7"/>
      <c r="C6" s="7"/>
      <c r="D6" s="7"/>
      <c r="E6" s="7"/>
      <c r="F6" s="7"/>
      <c r="G6" s="7"/>
      <c r="H6" s="7"/>
      <c r="I6" s="7"/>
      <c r="N6" s="8"/>
      <c r="O6" s="8"/>
      <c r="P6" s="8"/>
      <c r="Q6" s="8"/>
    </row>
    <row r="7" spans="1:17" ht="15">
      <c r="A7" s="7"/>
      <c r="B7" s="333" t="s">
        <v>1</v>
      </c>
      <c r="C7" s="334"/>
      <c r="D7" s="335"/>
      <c r="E7" s="10"/>
      <c r="F7" s="333" t="s">
        <v>2</v>
      </c>
      <c r="G7" s="334"/>
      <c r="H7" s="335"/>
      <c r="I7" s="11"/>
      <c r="J7" s="10"/>
      <c r="N7" s="8"/>
      <c r="O7" s="8"/>
      <c r="P7" s="8"/>
      <c r="Q7" s="8"/>
    </row>
    <row r="8" spans="1:17" ht="15">
      <c r="A8" s="7"/>
      <c r="B8" s="16"/>
      <c r="C8" s="181"/>
      <c r="D8" s="182"/>
      <c r="E8" s="10"/>
      <c r="F8" s="16"/>
      <c r="G8" s="181"/>
      <c r="H8" s="182"/>
      <c r="I8" s="11"/>
      <c r="J8" s="10"/>
      <c r="N8" s="8"/>
      <c r="O8" s="8"/>
      <c r="P8" s="8"/>
      <c r="Q8" s="8"/>
    </row>
    <row r="9" spans="1:17" ht="15">
      <c r="A9" s="7"/>
      <c r="B9" s="266" t="s">
        <v>3</v>
      </c>
      <c r="C9" s="12"/>
      <c r="D9" s="267" t="s">
        <v>4</v>
      </c>
      <c r="E9" s="10"/>
      <c r="F9" s="266" t="s">
        <v>3</v>
      </c>
      <c r="G9" s="12"/>
      <c r="H9" s="267" t="s">
        <v>4</v>
      </c>
      <c r="I9" s="11"/>
      <c r="J9" s="10"/>
      <c r="N9" s="8"/>
      <c r="O9" s="8"/>
      <c r="P9" s="8"/>
      <c r="Q9" s="8"/>
    </row>
    <row r="10" spans="1:17" ht="15">
      <c r="A10" s="7"/>
      <c r="B10" s="266" t="s">
        <v>5</v>
      </c>
      <c r="C10" s="12"/>
      <c r="D10" s="267" t="s">
        <v>5</v>
      </c>
      <c r="E10" s="10"/>
      <c r="F10" s="268" t="s">
        <v>6</v>
      </c>
      <c r="G10" s="13"/>
      <c r="H10" s="269" t="s">
        <v>6</v>
      </c>
      <c r="I10" s="11"/>
      <c r="J10" s="10"/>
      <c r="N10" s="8"/>
      <c r="O10" s="8"/>
      <c r="P10" s="8"/>
      <c r="Q10" s="8"/>
    </row>
    <row r="11" spans="1:17" ht="15">
      <c r="A11" s="7"/>
      <c r="B11" s="266" t="s">
        <v>7</v>
      </c>
      <c r="C11" s="12"/>
      <c r="D11" s="267" t="s">
        <v>7</v>
      </c>
      <c r="E11" s="7"/>
      <c r="F11" s="268" t="s">
        <v>7</v>
      </c>
      <c r="G11" s="14"/>
      <c r="H11" s="267" t="s">
        <v>7</v>
      </c>
      <c r="I11" s="7"/>
      <c r="N11" s="8"/>
      <c r="O11" s="8"/>
      <c r="P11" s="8"/>
      <c r="Q11" s="8"/>
    </row>
    <row r="12" spans="1:17" ht="15">
      <c r="A12" s="7"/>
      <c r="B12" s="183" t="s">
        <v>207</v>
      </c>
      <c r="C12" s="13"/>
      <c r="D12" s="184" t="s">
        <v>208</v>
      </c>
      <c r="E12" s="14"/>
      <c r="F12" s="183" t="s">
        <v>207</v>
      </c>
      <c r="G12" s="13"/>
      <c r="H12" s="184" t="s">
        <v>208</v>
      </c>
      <c r="I12" s="14"/>
      <c r="J12" s="14"/>
      <c r="N12" s="8"/>
      <c r="O12" s="8"/>
      <c r="P12" s="8"/>
      <c r="Q12" s="8"/>
    </row>
    <row r="13" spans="1:17" s="186" customFormat="1" ht="14.25">
      <c r="A13" s="15"/>
      <c r="B13" s="16" t="s">
        <v>8</v>
      </c>
      <c r="C13" s="17"/>
      <c r="D13" s="185" t="s">
        <v>8</v>
      </c>
      <c r="E13" s="17"/>
      <c r="F13" s="16" t="s">
        <v>8</v>
      </c>
      <c r="G13" s="17"/>
      <c r="H13" s="185" t="s">
        <v>8</v>
      </c>
      <c r="I13" s="17"/>
      <c r="J13" s="17"/>
      <c r="K13" s="15"/>
      <c r="L13" s="112"/>
      <c r="M13" s="113"/>
      <c r="N13" s="18"/>
      <c r="O13" s="18"/>
      <c r="P13" s="18"/>
      <c r="Q13" s="18"/>
    </row>
    <row r="14" spans="1:17" ht="15">
      <c r="A14" s="7"/>
      <c r="B14" s="187"/>
      <c r="C14" s="19"/>
      <c r="D14" s="188"/>
      <c r="E14" s="7"/>
      <c r="F14" s="187"/>
      <c r="G14" s="19"/>
      <c r="H14" s="189"/>
      <c r="I14" s="7"/>
      <c r="J14" s="130"/>
      <c r="N14" s="8"/>
      <c r="O14" s="8"/>
      <c r="P14" s="8"/>
      <c r="Q14" s="8"/>
    </row>
    <row r="15" spans="2:17" ht="15">
      <c r="B15" s="20"/>
      <c r="C15" s="20"/>
      <c r="D15" s="7"/>
      <c r="E15" s="7"/>
      <c r="F15" s="20"/>
      <c r="G15" s="20"/>
      <c r="H15" s="7"/>
      <c r="I15" s="7"/>
      <c r="J15" s="20"/>
      <c r="N15" s="8"/>
      <c r="O15" s="8"/>
      <c r="P15" s="8"/>
      <c r="Q15" s="8"/>
    </row>
    <row r="16" spans="1:17" ht="15">
      <c r="A16" s="7" t="s">
        <v>9</v>
      </c>
      <c r="B16" s="14">
        <f>+F16-33759</f>
        <v>35912</v>
      </c>
      <c r="C16" s="14"/>
      <c r="D16" s="14">
        <v>39044</v>
      </c>
      <c r="E16" s="14"/>
      <c r="F16" s="14">
        <v>69671</v>
      </c>
      <c r="G16" s="14"/>
      <c r="H16" s="14">
        <v>68563</v>
      </c>
      <c r="I16" s="14"/>
      <c r="J16" s="14"/>
      <c r="L16" s="114"/>
      <c r="M16" s="114"/>
      <c r="N16" s="8"/>
      <c r="O16" s="8"/>
      <c r="P16" s="8"/>
      <c r="Q16" s="8"/>
    </row>
    <row r="17" spans="1:17" ht="15">
      <c r="A17" s="7"/>
      <c r="B17" s="14"/>
      <c r="C17" s="14"/>
      <c r="D17" s="14"/>
      <c r="E17" s="14"/>
      <c r="F17" s="14"/>
      <c r="G17" s="14"/>
      <c r="H17" s="14"/>
      <c r="I17" s="14"/>
      <c r="J17" s="14"/>
      <c r="L17" s="114"/>
      <c r="M17" s="111"/>
      <c r="N17" s="8"/>
      <c r="O17" s="8"/>
      <c r="P17" s="8"/>
      <c r="Q17" s="8"/>
    </row>
    <row r="18" spans="1:17" ht="15">
      <c r="A18" s="7" t="s">
        <v>134</v>
      </c>
      <c r="B18" s="14">
        <f>+F18--20211</f>
        <v>-24201</v>
      </c>
      <c r="C18" s="14"/>
      <c r="D18" s="14">
        <v>-29451</v>
      </c>
      <c r="E18" s="14"/>
      <c r="F18" s="14">
        <v>-44412</v>
      </c>
      <c r="G18" s="14"/>
      <c r="H18" s="14">
        <v>-49702</v>
      </c>
      <c r="I18" s="14"/>
      <c r="J18" s="14"/>
      <c r="L18" s="114"/>
      <c r="M18" s="111"/>
      <c r="N18" s="8"/>
      <c r="O18" s="8"/>
      <c r="P18" s="8"/>
      <c r="Q18" s="8"/>
    </row>
    <row r="19" spans="1:17" ht="15">
      <c r="A19" s="7"/>
      <c r="B19" s="158"/>
      <c r="C19" s="14"/>
      <c r="D19" s="158"/>
      <c r="E19" s="14"/>
      <c r="F19" s="158"/>
      <c r="G19" s="14"/>
      <c r="H19" s="158"/>
      <c r="I19" s="14"/>
      <c r="J19" s="14"/>
      <c r="L19" s="114"/>
      <c r="M19" s="111"/>
      <c r="N19" s="8"/>
      <c r="O19" s="8"/>
      <c r="P19" s="8"/>
      <c r="Q19" s="8"/>
    </row>
    <row r="20" spans="1:17" ht="15">
      <c r="A20" s="7"/>
      <c r="B20" s="14"/>
      <c r="C20" s="14"/>
      <c r="D20" s="14"/>
      <c r="E20" s="14"/>
      <c r="F20" s="14"/>
      <c r="G20" s="14"/>
      <c r="H20" s="14"/>
      <c r="I20" s="14"/>
      <c r="J20" s="14"/>
      <c r="L20" s="114"/>
      <c r="M20" s="111"/>
      <c r="N20" s="8"/>
      <c r="O20" s="8"/>
      <c r="P20" s="8"/>
      <c r="Q20" s="8"/>
    </row>
    <row r="21" spans="1:17" ht="15">
      <c r="A21" s="7" t="s">
        <v>135</v>
      </c>
      <c r="B21" s="14">
        <f>SUM(B16:B19)</f>
        <v>11711</v>
      </c>
      <c r="C21" s="14"/>
      <c r="D21" s="14">
        <f>SUM(D16:D19)</f>
        <v>9593</v>
      </c>
      <c r="E21" s="14"/>
      <c r="F21" s="14">
        <f>SUM(F16:F19)</f>
        <v>25259</v>
      </c>
      <c r="G21" s="14"/>
      <c r="H21" s="14">
        <f>SUM(H16:H19)</f>
        <v>18861</v>
      </c>
      <c r="I21" s="14"/>
      <c r="J21" s="14"/>
      <c r="L21" s="114"/>
      <c r="M21" s="111"/>
      <c r="N21" s="8"/>
      <c r="O21" s="8"/>
      <c r="P21" s="8"/>
      <c r="Q21" s="8"/>
    </row>
    <row r="22" spans="1:17" ht="15">
      <c r="A22" s="7"/>
      <c r="B22" s="14"/>
      <c r="C22" s="14"/>
      <c r="D22" s="14"/>
      <c r="E22" s="14"/>
      <c r="F22" s="14"/>
      <c r="G22" s="14"/>
      <c r="H22" s="14"/>
      <c r="I22" s="14"/>
      <c r="J22" s="14"/>
      <c r="L22" s="114"/>
      <c r="M22" s="111"/>
      <c r="N22" s="8"/>
      <c r="O22" s="8"/>
      <c r="P22" s="8"/>
      <c r="Q22" s="8"/>
    </row>
    <row r="23" spans="1:17" ht="15">
      <c r="A23" s="7" t="s">
        <v>136</v>
      </c>
      <c r="B23" s="14">
        <f>+F23-888</f>
        <v>95</v>
      </c>
      <c r="C23" s="14"/>
      <c r="D23" s="14">
        <v>3255</v>
      </c>
      <c r="E23" s="14"/>
      <c r="F23" s="14">
        <v>983</v>
      </c>
      <c r="G23" s="14"/>
      <c r="H23" s="14">
        <v>3545</v>
      </c>
      <c r="I23" s="14"/>
      <c r="J23" s="14"/>
      <c r="L23" s="114"/>
      <c r="M23" s="111"/>
      <c r="N23" s="8"/>
      <c r="O23" s="8"/>
      <c r="P23" s="8"/>
      <c r="Q23" s="8"/>
    </row>
    <row r="24" spans="1:17" ht="15">
      <c r="A24" s="7"/>
      <c r="B24" s="14"/>
      <c r="C24" s="14"/>
      <c r="D24" s="14"/>
      <c r="E24" s="14"/>
      <c r="F24" s="14"/>
      <c r="G24" s="14"/>
      <c r="H24" s="14"/>
      <c r="I24" s="14"/>
      <c r="J24" s="14"/>
      <c r="L24" s="114"/>
      <c r="M24" s="111"/>
      <c r="N24" s="8"/>
      <c r="O24" s="8"/>
      <c r="P24" s="8"/>
      <c r="Q24" s="8"/>
    </row>
    <row r="25" spans="1:17" ht="15">
      <c r="A25" s="7" t="s">
        <v>137</v>
      </c>
      <c r="B25" s="14">
        <f>+F25--4527</f>
        <v>-2850</v>
      </c>
      <c r="C25" s="14"/>
      <c r="D25" s="14">
        <v>-3734</v>
      </c>
      <c r="E25" s="14"/>
      <c r="F25" s="14">
        <v>-7377</v>
      </c>
      <c r="G25" s="14"/>
      <c r="H25" s="14">
        <v>-6421</v>
      </c>
      <c r="I25" s="14"/>
      <c r="J25" s="14"/>
      <c r="L25" s="114"/>
      <c r="M25" s="111"/>
      <c r="N25" s="8"/>
      <c r="O25" s="8"/>
      <c r="P25" s="8"/>
      <c r="Q25" s="8"/>
    </row>
    <row r="26" spans="1:17" ht="15">
      <c r="A26" s="7"/>
      <c r="B26" s="14"/>
      <c r="C26" s="14"/>
      <c r="D26" s="14"/>
      <c r="E26" s="14"/>
      <c r="F26" s="14"/>
      <c r="G26" s="14"/>
      <c r="H26" s="14"/>
      <c r="I26" s="14"/>
      <c r="J26" s="14"/>
      <c r="L26" s="114"/>
      <c r="M26" s="111"/>
      <c r="N26" s="8"/>
      <c r="O26" s="8"/>
      <c r="P26" s="8"/>
      <c r="Q26" s="8"/>
    </row>
    <row r="27" spans="1:17" ht="15">
      <c r="A27" s="7" t="s">
        <v>138</v>
      </c>
      <c r="B27" s="14">
        <f>+F27--3878</f>
        <v>-3989</v>
      </c>
      <c r="C27" s="14"/>
      <c r="D27" s="14">
        <v>-2742</v>
      </c>
      <c r="E27" s="14"/>
      <c r="F27" s="14">
        <v>-7867</v>
      </c>
      <c r="G27" s="14"/>
      <c r="H27" s="14">
        <v>-5836</v>
      </c>
      <c r="I27" s="14"/>
      <c r="J27" s="14"/>
      <c r="L27" s="114"/>
      <c r="M27" s="111"/>
      <c r="N27" s="8"/>
      <c r="O27" s="8"/>
      <c r="P27" s="8"/>
      <c r="Q27" s="8"/>
    </row>
    <row r="28" spans="1:17" ht="15">
      <c r="A28" s="7"/>
      <c r="B28" s="14"/>
      <c r="C28" s="14"/>
      <c r="D28" s="14"/>
      <c r="E28" s="14"/>
      <c r="F28" s="14"/>
      <c r="G28" s="14"/>
      <c r="H28" s="14"/>
      <c r="I28" s="14"/>
      <c r="J28" s="14"/>
      <c r="L28" s="114"/>
      <c r="M28" s="111"/>
      <c r="N28" s="8"/>
      <c r="O28" s="8"/>
      <c r="P28" s="8"/>
      <c r="Q28" s="8"/>
    </row>
    <row r="29" spans="1:17" ht="15">
      <c r="A29" s="7" t="s">
        <v>139</v>
      </c>
      <c r="B29" s="14">
        <f>+F29--405</f>
        <v>-413</v>
      </c>
      <c r="C29" s="14"/>
      <c r="D29" s="14">
        <v>-339</v>
      </c>
      <c r="E29" s="14"/>
      <c r="F29" s="14">
        <v>-818</v>
      </c>
      <c r="G29" s="14"/>
      <c r="H29" s="14">
        <v>-764</v>
      </c>
      <c r="I29" s="14"/>
      <c r="J29" s="14"/>
      <c r="L29" s="114"/>
      <c r="M29" s="111"/>
      <c r="N29" s="8"/>
      <c r="O29" s="8"/>
      <c r="P29" s="8"/>
      <c r="Q29" s="8"/>
    </row>
    <row r="30" spans="1:17" ht="15">
      <c r="A30" s="7"/>
      <c r="B30" s="14"/>
      <c r="C30" s="14"/>
      <c r="D30" s="14"/>
      <c r="E30" s="14"/>
      <c r="F30" s="14"/>
      <c r="G30" s="14"/>
      <c r="H30" s="14"/>
      <c r="I30" s="14"/>
      <c r="J30" s="14"/>
      <c r="L30" s="114"/>
      <c r="M30" s="111"/>
      <c r="N30" s="8"/>
      <c r="O30" s="8"/>
      <c r="P30" s="8"/>
      <c r="Q30" s="8"/>
    </row>
    <row r="31" spans="1:17" ht="15">
      <c r="A31" s="22" t="s">
        <v>10</v>
      </c>
      <c r="B31" s="14">
        <f>+F31--604</f>
        <v>-716</v>
      </c>
      <c r="C31" s="14"/>
      <c r="D31" s="14">
        <v>-493</v>
      </c>
      <c r="E31" s="14"/>
      <c r="F31" s="14">
        <v>-1320</v>
      </c>
      <c r="G31" s="14"/>
      <c r="H31" s="14">
        <v>-902</v>
      </c>
      <c r="I31" s="14"/>
      <c r="J31" s="14"/>
      <c r="L31" s="114"/>
      <c r="M31" s="111"/>
      <c r="N31" s="8"/>
      <c r="O31" s="8"/>
      <c r="P31" s="8"/>
      <c r="Q31" s="8"/>
    </row>
    <row r="32" spans="1:17" ht="15">
      <c r="A32" s="22"/>
      <c r="B32" s="158"/>
      <c r="C32" s="14"/>
      <c r="D32" s="158"/>
      <c r="E32" s="14"/>
      <c r="F32" s="158"/>
      <c r="G32" s="14"/>
      <c r="H32" s="158"/>
      <c r="I32" s="14"/>
      <c r="J32" s="14"/>
      <c r="L32" s="114"/>
      <c r="M32" s="111"/>
      <c r="N32" s="8"/>
      <c r="O32" s="8"/>
      <c r="P32" s="8"/>
      <c r="Q32" s="8"/>
    </row>
    <row r="33" spans="1:17" ht="15">
      <c r="A33" s="7"/>
      <c r="B33" s="14"/>
      <c r="C33" s="14"/>
      <c r="D33" s="14"/>
      <c r="E33" s="14"/>
      <c r="F33" s="14"/>
      <c r="G33" s="14"/>
      <c r="H33" s="14"/>
      <c r="I33" s="14"/>
      <c r="J33" s="14"/>
      <c r="M33" s="115"/>
      <c r="N33" s="8"/>
      <c r="O33" s="8"/>
      <c r="P33" s="8"/>
      <c r="Q33" s="8"/>
    </row>
    <row r="34" spans="1:17" ht="15">
      <c r="A34" s="7" t="s">
        <v>11</v>
      </c>
      <c r="B34" s="14">
        <f>SUM(B21:B32)</f>
        <v>3838</v>
      </c>
      <c r="C34" s="14"/>
      <c r="D34" s="14">
        <f>SUM(D21:D32)</f>
        <v>5540</v>
      </c>
      <c r="E34" s="14"/>
      <c r="F34" s="14">
        <f>SUM(F21:F32)</f>
        <v>8860</v>
      </c>
      <c r="G34" s="14"/>
      <c r="H34" s="14">
        <f>SUM(H21:H32)</f>
        <v>8483</v>
      </c>
      <c r="I34" s="13"/>
      <c r="J34" s="14"/>
      <c r="M34" s="115"/>
      <c r="N34" s="8"/>
      <c r="O34" s="8"/>
      <c r="P34" s="8"/>
      <c r="Q34" s="8"/>
    </row>
    <row r="35" spans="1:17" ht="15">
      <c r="A35" s="7"/>
      <c r="B35" s="14"/>
      <c r="C35" s="14"/>
      <c r="D35" s="14"/>
      <c r="E35" s="14"/>
      <c r="F35" s="14"/>
      <c r="G35" s="14"/>
      <c r="H35" s="14"/>
      <c r="I35" s="13"/>
      <c r="J35" s="14"/>
      <c r="M35" s="115"/>
      <c r="N35" s="8"/>
      <c r="O35" s="8"/>
      <c r="P35" s="8"/>
      <c r="Q35" s="8"/>
    </row>
    <row r="36" spans="1:17" ht="15">
      <c r="A36" s="7" t="s">
        <v>12</v>
      </c>
      <c r="B36" s="158">
        <f>+F36--1356</f>
        <v>-553</v>
      </c>
      <c r="D36" s="158">
        <v>-1209</v>
      </c>
      <c r="E36" s="14"/>
      <c r="F36" s="158">
        <v>-1909</v>
      </c>
      <c r="G36" s="14"/>
      <c r="H36" s="158">
        <v>-1868</v>
      </c>
      <c r="I36" s="13"/>
      <c r="J36" s="14"/>
      <c r="M36" s="115"/>
      <c r="N36" s="8"/>
      <c r="O36" s="8"/>
      <c r="P36" s="8"/>
      <c r="Q36" s="8"/>
    </row>
    <row r="37" spans="1:17" ht="15">
      <c r="A37" s="7"/>
      <c r="E37" s="14"/>
      <c r="F37" s="14"/>
      <c r="G37" s="14"/>
      <c r="H37" s="14"/>
      <c r="I37" s="13"/>
      <c r="M37" s="115"/>
      <c r="N37" s="8"/>
      <c r="O37" s="8"/>
      <c r="P37" s="8"/>
      <c r="Q37" s="8"/>
    </row>
    <row r="38" spans="1:17" ht="15.75" thickBot="1">
      <c r="A38" s="7" t="s">
        <v>123</v>
      </c>
      <c r="B38" s="159">
        <f>SUM(B34:B36)</f>
        <v>3285</v>
      </c>
      <c r="C38" s="7"/>
      <c r="D38" s="159">
        <f>SUM(D34:D36)</f>
        <v>4331</v>
      </c>
      <c r="E38" s="7"/>
      <c r="F38" s="160">
        <f>SUM(F34:F37)</f>
        <v>6951</v>
      </c>
      <c r="G38" s="7"/>
      <c r="H38" s="160">
        <f>SUM(H34:H37)</f>
        <v>6615</v>
      </c>
      <c r="I38" s="21"/>
      <c r="J38" s="14"/>
      <c r="M38" s="115"/>
      <c r="N38" s="8"/>
      <c r="O38" s="8"/>
      <c r="P38" s="8"/>
      <c r="Q38" s="8"/>
    </row>
    <row r="39" spans="1:17" ht="15">
      <c r="A39" s="7"/>
      <c r="B39" s="14"/>
      <c r="C39" s="7"/>
      <c r="D39" s="14"/>
      <c r="E39" s="7"/>
      <c r="F39" s="23"/>
      <c r="G39" s="7"/>
      <c r="H39" s="23"/>
      <c r="I39" s="21"/>
      <c r="J39" s="14"/>
      <c r="M39" s="115"/>
      <c r="N39" s="8"/>
      <c r="O39" s="8"/>
      <c r="P39" s="8"/>
      <c r="Q39" s="8"/>
    </row>
    <row r="40" spans="1:17" ht="15">
      <c r="A40" s="7" t="s">
        <v>140</v>
      </c>
      <c r="B40" s="7"/>
      <c r="C40" s="7"/>
      <c r="D40" s="7"/>
      <c r="E40" s="7"/>
      <c r="F40" s="7"/>
      <c r="G40" s="7"/>
      <c r="H40" s="7"/>
      <c r="I40" s="7"/>
      <c r="M40" s="115"/>
      <c r="N40" s="8"/>
      <c r="O40" s="8"/>
      <c r="P40" s="8"/>
      <c r="Q40" s="8"/>
    </row>
    <row r="41" spans="1:17" ht="15">
      <c r="A41" s="7"/>
      <c r="B41" s="7"/>
      <c r="C41" s="7"/>
      <c r="D41" s="7"/>
      <c r="E41" s="7"/>
      <c r="F41" s="7"/>
      <c r="G41" s="7"/>
      <c r="H41" s="7"/>
      <c r="I41" s="7"/>
      <c r="M41" s="115"/>
      <c r="N41" s="8"/>
      <c r="O41" s="8"/>
      <c r="P41" s="8"/>
      <c r="Q41" s="8"/>
    </row>
    <row r="42" spans="1:17" ht="15">
      <c r="A42" s="7" t="s">
        <v>141</v>
      </c>
      <c r="B42" s="23">
        <f>B38-B44-B45</f>
        <v>3195</v>
      </c>
      <c r="C42" s="7"/>
      <c r="D42" s="23">
        <f>D38-D44-D45</f>
        <v>4322</v>
      </c>
      <c r="E42" s="7"/>
      <c r="F42" s="23">
        <f>F38-F44-F45</f>
        <v>6861</v>
      </c>
      <c r="G42" s="7"/>
      <c r="H42" s="23">
        <f>H38-H44-H45</f>
        <v>6606</v>
      </c>
      <c r="I42" s="7"/>
      <c r="J42" s="23"/>
      <c r="M42" s="115"/>
      <c r="N42" s="8"/>
      <c r="O42" s="8"/>
      <c r="P42" s="8"/>
      <c r="Q42" s="8"/>
    </row>
    <row r="43" spans="1:17" ht="15">
      <c r="A43" s="7"/>
      <c r="B43" s="7"/>
      <c r="C43" s="7"/>
      <c r="D43" s="7"/>
      <c r="E43" s="7"/>
      <c r="F43" s="7"/>
      <c r="G43" s="7"/>
      <c r="H43" s="7"/>
      <c r="I43" s="7"/>
      <c r="M43" s="115"/>
      <c r="N43" s="8"/>
      <c r="O43" s="8"/>
      <c r="P43" s="8"/>
      <c r="Q43" s="8"/>
    </row>
    <row r="44" spans="1:17" ht="15">
      <c r="A44" s="7" t="s">
        <v>142</v>
      </c>
      <c r="B44" s="14">
        <v>90</v>
      </c>
      <c r="C44" s="7"/>
      <c r="D44" s="14">
        <v>9</v>
      </c>
      <c r="E44" s="7"/>
      <c r="F44" s="23">
        <v>90</v>
      </c>
      <c r="G44" s="7"/>
      <c r="H44" s="23">
        <v>9</v>
      </c>
      <c r="I44" s="7"/>
      <c r="J44" s="14"/>
      <c r="M44" s="115"/>
      <c r="N44" s="8"/>
      <c r="O44" s="8"/>
      <c r="P44" s="8"/>
      <c r="Q44" s="8"/>
    </row>
    <row r="45" spans="1:17" ht="15">
      <c r="A45" s="7"/>
      <c r="B45" s="169"/>
      <c r="C45" s="116"/>
      <c r="D45" s="169"/>
      <c r="E45" s="116"/>
      <c r="F45" s="265"/>
      <c r="G45" s="7"/>
      <c r="H45" s="265"/>
      <c r="I45" s="7"/>
      <c r="J45" s="14"/>
      <c r="M45" s="115"/>
      <c r="N45" s="8"/>
      <c r="O45" s="8"/>
      <c r="P45" s="8"/>
      <c r="Q45" s="8"/>
    </row>
    <row r="46" spans="1:17" ht="15.75" thickBot="1">
      <c r="A46" s="7"/>
      <c r="B46" s="159">
        <f>SUM(B42:B45)</f>
        <v>3285</v>
      </c>
      <c r="C46" s="7"/>
      <c r="D46" s="159">
        <f>SUM(D42:D45)</f>
        <v>4331</v>
      </c>
      <c r="E46" s="7"/>
      <c r="F46" s="159">
        <f>SUM(F42:F45)</f>
        <v>6951</v>
      </c>
      <c r="G46" s="7"/>
      <c r="H46" s="159">
        <f>SUM(H42:H45)</f>
        <v>6615</v>
      </c>
      <c r="I46" s="7"/>
      <c r="J46" s="14"/>
      <c r="M46" s="115"/>
      <c r="N46" s="8"/>
      <c r="O46" s="8"/>
      <c r="P46" s="8"/>
      <c r="Q46" s="8"/>
    </row>
    <row r="47" spans="1:17" ht="15">
      <c r="A47" s="7"/>
      <c r="B47" s="7"/>
      <c r="C47" s="7"/>
      <c r="D47" s="7"/>
      <c r="E47" s="7"/>
      <c r="F47" s="7"/>
      <c r="G47" s="7"/>
      <c r="H47" s="7"/>
      <c r="I47" s="7"/>
      <c r="M47" s="115"/>
      <c r="N47" s="8"/>
      <c r="O47" s="8"/>
      <c r="P47" s="8"/>
      <c r="Q47" s="8"/>
    </row>
    <row r="48" spans="2:17" ht="15">
      <c r="B48" s="24"/>
      <c r="C48" s="7"/>
      <c r="D48" s="7"/>
      <c r="E48" s="7"/>
      <c r="F48" s="7"/>
      <c r="G48" s="7"/>
      <c r="H48" s="7"/>
      <c r="I48" s="7"/>
      <c r="M48" s="115"/>
      <c r="N48" s="8"/>
      <c r="O48" s="8"/>
      <c r="P48" s="8"/>
      <c r="Q48" s="8"/>
    </row>
    <row r="49" spans="1:17" ht="15">
      <c r="A49" s="7" t="s">
        <v>143</v>
      </c>
      <c r="B49" s="24"/>
      <c r="C49" s="7"/>
      <c r="D49" s="7"/>
      <c r="E49" s="7"/>
      <c r="F49" s="7"/>
      <c r="G49" s="7"/>
      <c r="H49" s="7"/>
      <c r="I49" s="7"/>
      <c r="M49" s="115"/>
      <c r="N49" s="8"/>
      <c r="O49" s="8"/>
      <c r="P49" s="8"/>
      <c r="Q49" s="8"/>
    </row>
    <row r="50" spans="1:17" ht="15">
      <c r="A50" s="7" t="s">
        <v>161</v>
      </c>
      <c r="B50" s="25">
        <f>+B42/134000*100</f>
        <v>2.3843283582089554</v>
      </c>
      <c r="C50" s="7"/>
      <c r="D50" s="26">
        <f>D42/133333*100-0.01</f>
        <v>3.2315081037702598</v>
      </c>
      <c r="E50" s="7"/>
      <c r="F50" s="24">
        <f>F42/134000*100</f>
        <v>5.120149253731343</v>
      </c>
      <c r="G50" s="7"/>
      <c r="H50" s="24">
        <f>H42/134000*100</f>
        <v>4.929850746268657</v>
      </c>
      <c r="I50" s="7"/>
      <c r="J50" s="25"/>
      <c r="M50" s="115"/>
      <c r="N50" s="8"/>
      <c r="O50" s="8"/>
      <c r="P50" s="8"/>
      <c r="Q50" s="8"/>
    </row>
    <row r="51" spans="1:17" ht="15">
      <c r="A51" s="117" t="s">
        <v>158</v>
      </c>
      <c r="B51" s="24"/>
      <c r="C51" s="7"/>
      <c r="D51" s="7"/>
      <c r="E51" s="7"/>
      <c r="F51" s="7"/>
      <c r="G51" s="7"/>
      <c r="H51" s="7"/>
      <c r="I51" s="7"/>
      <c r="M51" s="115"/>
      <c r="N51" s="8"/>
      <c r="O51" s="8"/>
      <c r="P51" s="8"/>
      <c r="Q51" s="8"/>
    </row>
    <row r="52" spans="1:17" ht="15">
      <c r="A52" s="7"/>
      <c r="B52" s="24"/>
      <c r="C52" s="7"/>
      <c r="D52" s="7"/>
      <c r="E52" s="7"/>
      <c r="F52" s="7"/>
      <c r="G52" s="7"/>
      <c r="H52" s="7"/>
      <c r="I52" s="7"/>
      <c r="M52" s="115"/>
      <c r="N52" s="8"/>
      <c r="O52" s="8"/>
      <c r="P52" s="8"/>
      <c r="Q52" s="8"/>
    </row>
    <row r="53" spans="1:17" ht="15">
      <c r="A53" s="7"/>
      <c r="B53" s="7"/>
      <c r="C53" s="7"/>
      <c r="D53" s="7"/>
      <c r="E53" s="7"/>
      <c r="F53" s="7"/>
      <c r="G53" s="7"/>
      <c r="H53" s="7"/>
      <c r="I53" s="7"/>
      <c r="N53" s="8"/>
      <c r="O53" s="8"/>
      <c r="P53" s="8"/>
      <c r="Q53" s="8"/>
    </row>
    <row r="54" spans="1:17" ht="15">
      <c r="A54" s="7"/>
      <c r="B54" s="7"/>
      <c r="C54" s="7"/>
      <c r="D54" s="7"/>
      <c r="E54" s="7"/>
      <c r="F54" s="7"/>
      <c r="G54" s="7"/>
      <c r="H54" s="7"/>
      <c r="I54" s="7"/>
      <c r="N54" s="8"/>
      <c r="O54" s="8"/>
      <c r="P54" s="8"/>
      <c r="Q54" s="8"/>
    </row>
    <row r="55" spans="1:17" ht="15">
      <c r="A55" s="7"/>
      <c r="B55" s="7"/>
      <c r="C55" s="7"/>
      <c r="D55" s="7"/>
      <c r="E55" s="7"/>
      <c r="F55" s="7"/>
      <c r="G55" s="7"/>
      <c r="H55" s="7"/>
      <c r="I55" s="7"/>
      <c r="N55" s="8"/>
      <c r="O55" s="8"/>
      <c r="P55" s="8"/>
      <c r="Q55" s="8"/>
    </row>
    <row r="56" spans="1:17" ht="15">
      <c r="A56" s="7"/>
      <c r="B56" s="7"/>
      <c r="C56" s="7"/>
      <c r="D56" s="7"/>
      <c r="E56" s="7"/>
      <c r="F56" s="7"/>
      <c r="G56" s="7"/>
      <c r="H56" s="7"/>
      <c r="I56" s="7"/>
      <c r="N56" s="8"/>
      <c r="O56" s="8"/>
      <c r="P56" s="8"/>
      <c r="Q56" s="8"/>
    </row>
    <row r="57" spans="1:17" ht="15">
      <c r="A57" s="7"/>
      <c r="B57" s="7"/>
      <c r="C57" s="7"/>
      <c r="D57" s="7"/>
      <c r="E57" s="7"/>
      <c r="F57" s="7"/>
      <c r="G57" s="7"/>
      <c r="H57" s="7"/>
      <c r="I57" s="7"/>
      <c r="N57" s="8"/>
      <c r="O57" s="8"/>
      <c r="P57" s="8"/>
      <c r="Q57" s="8"/>
    </row>
    <row r="58" spans="1:17" ht="15">
      <c r="A58" s="7"/>
      <c r="B58" s="7"/>
      <c r="C58" s="7"/>
      <c r="D58" s="7"/>
      <c r="E58" s="7"/>
      <c r="F58" s="7"/>
      <c r="G58" s="7"/>
      <c r="H58" s="7"/>
      <c r="I58" s="7"/>
      <c r="N58" s="8"/>
      <c r="O58" s="8"/>
      <c r="P58" s="8"/>
      <c r="Q58" s="8"/>
    </row>
    <row r="59" spans="1:17" ht="15">
      <c r="A59" s="7"/>
      <c r="B59" s="7"/>
      <c r="C59" s="7"/>
      <c r="D59" s="7"/>
      <c r="E59" s="7"/>
      <c r="F59" s="7"/>
      <c r="G59" s="7"/>
      <c r="H59" s="7"/>
      <c r="I59" s="7"/>
      <c r="N59" s="8"/>
      <c r="O59" s="8"/>
      <c r="P59" s="8"/>
      <c r="Q59" s="8"/>
    </row>
    <row r="60" spans="1:17" ht="15">
      <c r="A60" s="7"/>
      <c r="B60" s="7"/>
      <c r="C60" s="7"/>
      <c r="D60" s="7"/>
      <c r="E60" s="7"/>
      <c r="F60" s="7"/>
      <c r="G60" s="7"/>
      <c r="H60" s="7"/>
      <c r="I60" s="7"/>
      <c r="N60" s="8"/>
      <c r="O60" s="8"/>
      <c r="P60" s="8"/>
      <c r="Q60" s="8"/>
    </row>
    <row r="61" spans="1:17" ht="15">
      <c r="A61" s="7"/>
      <c r="B61" s="7"/>
      <c r="C61" s="7"/>
      <c r="D61" s="7"/>
      <c r="E61" s="7"/>
      <c r="F61" s="7"/>
      <c r="G61" s="7"/>
      <c r="H61" s="7"/>
      <c r="I61" s="7"/>
      <c r="N61" s="8"/>
      <c r="O61" s="8"/>
      <c r="P61" s="8"/>
      <c r="Q61" s="8"/>
    </row>
    <row r="62" spans="1:17" ht="15">
      <c r="A62" s="7"/>
      <c r="B62" s="7"/>
      <c r="C62" s="7"/>
      <c r="D62" s="7"/>
      <c r="E62" s="7"/>
      <c r="F62" s="7"/>
      <c r="G62" s="7"/>
      <c r="H62" s="7"/>
      <c r="I62" s="7"/>
      <c r="N62" s="8"/>
      <c r="O62" s="8"/>
      <c r="P62" s="8"/>
      <c r="Q62" s="8"/>
    </row>
    <row r="63" spans="1:17" ht="15">
      <c r="A63" s="7"/>
      <c r="B63" s="7"/>
      <c r="C63" s="7"/>
      <c r="D63" s="7"/>
      <c r="E63" s="7"/>
      <c r="F63" s="7"/>
      <c r="G63" s="7"/>
      <c r="H63" s="7"/>
      <c r="I63" s="7"/>
      <c r="N63" s="8"/>
      <c r="O63" s="8"/>
      <c r="P63" s="8"/>
      <c r="Q63" s="8"/>
    </row>
    <row r="64" spans="1:17" ht="15">
      <c r="A64" s="7"/>
      <c r="B64" s="7"/>
      <c r="C64" s="7"/>
      <c r="D64" s="7"/>
      <c r="E64" s="7"/>
      <c r="F64" s="7"/>
      <c r="G64" s="7"/>
      <c r="H64" s="7"/>
      <c r="I64" s="7"/>
      <c r="N64" s="8"/>
      <c r="O64" s="8"/>
      <c r="P64" s="8"/>
      <c r="Q64" s="8"/>
    </row>
    <row r="65" spans="1:17" ht="15">
      <c r="A65" s="7"/>
      <c r="B65" s="7"/>
      <c r="C65" s="7"/>
      <c r="D65" s="7"/>
      <c r="E65" s="7"/>
      <c r="F65" s="7"/>
      <c r="G65" s="7"/>
      <c r="H65" s="7"/>
      <c r="I65" s="7"/>
      <c r="N65" s="8"/>
      <c r="O65" s="8"/>
      <c r="P65" s="8"/>
      <c r="Q65" s="8"/>
    </row>
    <row r="66" spans="1:17" ht="15">
      <c r="A66" s="7"/>
      <c r="B66" s="7"/>
      <c r="C66" s="7"/>
      <c r="D66" s="7"/>
      <c r="E66" s="7"/>
      <c r="F66" s="7"/>
      <c r="G66" s="7"/>
      <c r="H66" s="7"/>
      <c r="I66" s="7"/>
      <c r="N66" s="8"/>
      <c r="O66" s="8"/>
      <c r="P66" s="8"/>
      <c r="Q66" s="8"/>
    </row>
    <row r="67" spans="1:17" ht="15">
      <c r="A67" s="7"/>
      <c r="B67" s="7"/>
      <c r="C67" s="7"/>
      <c r="D67" s="7"/>
      <c r="E67" s="7"/>
      <c r="F67" s="7"/>
      <c r="G67" s="7"/>
      <c r="H67" s="7"/>
      <c r="I67" s="7"/>
      <c r="N67" s="8"/>
      <c r="O67" s="8"/>
      <c r="P67" s="8"/>
      <c r="Q67" s="8"/>
    </row>
    <row r="68" spans="1:17" ht="15">
      <c r="A68" s="7"/>
      <c r="B68" s="7"/>
      <c r="C68" s="7"/>
      <c r="D68" s="7"/>
      <c r="E68" s="7"/>
      <c r="F68" s="7"/>
      <c r="G68" s="7"/>
      <c r="H68" s="7"/>
      <c r="I68" s="7"/>
      <c r="N68" s="8"/>
      <c r="O68" s="8"/>
      <c r="P68" s="8"/>
      <c r="Q68" s="8"/>
    </row>
    <row r="69" spans="1:17" ht="15">
      <c r="A69" s="7"/>
      <c r="B69" s="7"/>
      <c r="C69" s="7"/>
      <c r="D69" s="7"/>
      <c r="E69" s="7"/>
      <c r="F69" s="7"/>
      <c r="G69" s="7"/>
      <c r="H69" s="7"/>
      <c r="I69" s="7"/>
      <c r="N69" s="8"/>
      <c r="O69" s="8"/>
      <c r="P69" s="8"/>
      <c r="Q69" s="8"/>
    </row>
    <row r="70" spans="1:17" ht="15">
      <c r="A70" s="7"/>
      <c r="B70" s="7"/>
      <c r="C70" s="7"/>
      <c r="D70" s="7"/>
      <c r="E70" s="7"/>
      <c r="F70" s="7"/>
      <c r="G70" s="7"/>
      <c r="H70" s="7"/>
      <c r="I70" s="7"/>
      <c r="N70" s="8"/>
      <c r="O70" s="8"/>
      <c r="P70" s="8"/>
      <c r="Q70" s="8"/>
    </row>
    <row r="71" spans="1:17" ht="15">
      <c r="A71" s="7"/>
      <c r="B71" s="7"/>
      <c r="C71" s="7"/>
      <c r="D71" s="7"/>
      <c r="E71" s="7"/>
      <c r="F71" s="7"/>
      <c r="G71" s="7"/>
      <c r="H71" s="7"/>
      <c r="I71" s="7"/>
      <c r="N71" s="8"/>
      <c r="O71" s="8"/>
      <c r="P71" s="8"/>
      <c r="Q71" s="8"/>
    </row>
    <row r="72" spans="1:17" ht="15">
      <c r="A72" s="7"/>
      <c r="B72" s="7"/>
      <c r="C72" s="7"/>
      <c r="D72" s="7"/>
      <c r="E72" s="7"/>
      <c r="F72" s="7"/>
      <c r="G72" s="7"/>
      <c r="H72" s="7"/>
      <c r="I72" s="7"/>
      <c r="N72" s="8"/>
      <c r="O72" s="8"/>
      <c r="P72" s="8"/>
      <c r="Q72" s="8"/>
    </row>
    <row r="73" spans="1:17" ht="15">
      <c r="A73" s="7"/>
      <c r="B73" s="7"/>
      <c r="C73" s="7"/>
      <c r="D73" s="7"/>
      <c r="E73" s="7"/>
      <c r="F73" s="7"/>
      <c r="G73" s="7"/>
      <c r="H73" s="7"/>
      <c r="I73" s="7"/>
      <c r="N73" s="8"/>
      <c r="O73" s="8"/>
      <c r="P73" s="8"/>
      <c r="Q73" s="8"/>
    </row>
    <row r="74" spans="1:17" ht="15">
      <c r="A74" s="7"/>
      <c r="B74" s="7"/>
      <c r="C74" s="7"/>
      <c r="D74" s="7"/>
      <c r="E74" s="7"/>
      <c r="F74" s="7"/>
      <c r="G74" s="7"/>
      <c r="H74" s="7"/>
      <c r="I74" s="7"/>
      <c r="N74" s="8"/>
      <c r="O74" s="8"/>
      <c r="P74" s="8"/>
      <c r="Q74" s="8"/>
    </row>
    <row r="75" spans="1:17" ht="15">
      <c r="A75" s="7"/>
      <c r="B75" s="7"/>
      <c r="C75" s="7"/>
      <c r="D75" s="7"/>
      <c r="E75" s="7"/>
      <c r="F75" s="7"/>
      <c r="G75" s="7"/>
      <c r="H75" s="7"/>
      <c r="I75" s="7"/>
      <c r="N75" s="8"/>
      <c r="O75" s="8"/>
      <c r="P75" s="8"/>
      <c r="Q75" s="8"/>
    </row>
    <row r="76" spans="1:17" ht="15">
      <c r="A76" s="7"/>
      <c r="B76" s="7"/>
      <c r="C76" s="7"/>
      <c r="D76" s="7"/>
      <c r="E76" s="7"/>
      <c r="F76" s="7"/>
      <c r="G76" s="7"/>
      <c r="H76" s="7"/>
      <c r="I76" s="7"/>
      <c r="N76" s="8"/>
      <c r="O76" s="8"/>
      <c r="P76" s="8"/>
      <c r="Q76" s="8"/>
    </row>
    <row r="77" spans="1:17" ht="15">
      <c r="A77" s="7"/>
      <c r="B77" s="7"/>
      <c r="C77" s="7"/>
      <c r="D77" s="7"/>
      <c r="E77" s="7"/>
      <c r="F77" s="7"/>
      <c r="G77" s="7"/>
      <c r="H77" s="7"/>
      <c r="I77" s="7"/>
      <c r="N77" s="8"/>
      <c r="O77" s="8"/>
      <c r="P77" s="8"/>
      <c r="Q77" s="8"/>
    </row>
    <row r="78" spans="1:17" ht="15">
      <c r="A78" s="7"/>
      <c r="B78" s="7"/>
      <c r="C78" s="7"/>
      <c r="D78" s="7"/>
      <c r="E78" s="7"/>
      <c r="F78" s="7"/>
      <c r="G78" s="7"/>
      <c r="H78" s="7"/>
      <c r="I78" s="7"/>
      <c r="N78" s="8"/>
      <c r="O78" s="8"/>
      <c r="P78" s="8"/>
      <c r="Q78" s="8"/>
    </row>
    <row r="79" spans="1:17" ht="15">
      <c r="A79" s="7"/>
      <c r="B79" s="7"/>
      <c r="C79" s="7"/>
      <c r="D79" s="7"/>
      <c r="E79" s="7"/>
      <c r="F79" s="7"/>
      <c r="G79" s="7"/>
      <c r="H79" s="7"/>
      <c r="I79" s="7"/>
      <c r="N79" s="8"/>
      <c r="O79" s="8"/>
      <c r="P79" s="8"/>
      <c r="Q79" s="8"/>
    </row>
    <row r="80" spans="1:17" ht="15">
      <c r="A80" s="7"/>
      <c r="B80" s="7"/>
      <c r="C80" s="7"/>
      <c r="D80" s="7"/>
      <c r="E80" s="7"/>
      <c r="F80" s="7"/>
      <c r="G80" s="7"/>
      <c r="H80" s="7"/>
      <c r="I80" s="7"/>
      <c r="N80" s="8"/>
      <c r="O80" s="8"/>
      <c r="P80" s="8"/>
      <c r="Q80" s="8"/>
    </row>
    <row r="81" spans="1:17" ht="15">
      <c r="A81" s="7"/>
      <c r="B81" s="7"/>
      <c r="C81" s="7"/>
      <c r="D81" s="7"/>
      <c r="E81" s="7"/>
      <c r="F81" s="7"/>
      <c r="G81" s="7"/>
      <c r="H81" s="7"/>
      <c r="I81" s="7"/>
      <c r="N81" s="8"/>
      <c r="O81" s="8"/>
      <c r="P81" s="8"/>
      <c r="Q81" s="8"/>
    </row>
  </sheetData>
  <mergeCells count="2">
    <mergeCell ref="F7:H7"/>
    <mergeCell ref="B7:D7"/>
  </mergeCells>
  <printOptions/>
  <pageMargins left="0.7" right="0.5" top="0.5" bottom="0.25" header="0.2" footer="0.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72"/>
  <sheetViews>
    <sheetView workbookViewId="0" topLeftCell="A1">
      <selection activeCell="S17" sqref="S16:S17"/>
    </sheetView>
  </sheetViews>
  <sheetFormatPr defaultColWidth="9.140625" defaultRowHeight="12.75"/>
  <cols>
    <col min="1" max="1" width="1.57421875" style="94" customWidth="1"/>
    <col min="2" max="2" width="25.28125" style="83" customWidth="1"/>
    <col min="3" max="3" width="10.7109375" style="86" customWidth="1"/>
    <col min="4" max="4" width="2.140625" style="86" customWidth="1"/>
    <col min="5" max="5" width="10.00390625" style="86" customWidth="1"/>
    <col min="6" max="6" width="2.140625" style="86" customWidth="1"/>
    <col min="7" max="7" width="9.00390625" style="86" bestFit="1" customWidth="1"/>
    <col min="8" max="8" width="2.140625" style="86" customWidth="1"/>
    <col min="9" max="9" width="13.28125" style="86" bestFit="1" customWidth="1"/>
    <col min="10" max="10" width="2.140625" style="86" customWidth="1"/>
    <col min="11" max="11" width="9.8515625" style="86" bestFit="1" customWidth="1"/>
    <col min="12" max="12" width="2.140625" style="234" customWidth="1"/>
    <col min="13" max="13" width="9.7109375" style="224" bestFit="1" customWidth="1"/>
    <col min="14" max="14" width="2.140625" style="224" customWidth="1"/>
    <col min="15" max="15" width="9.8515625" style="224" bestFit="1" customWidth="1"/>
    <col min="16" max="16384" width="9.140625" style="224" customWidth="1"/>
  </cols>
  <sheetData>
    <row r="1" spans="2:21" s="65" customFormat="1" ht="20.25">
      <c r="B1" s="27" t="s">
        <v>14</v>
      </c>
      <c r="C1" s="58"/>
      <c r="D1" s="59"/>
      <c r="E1" s="60"/>
      <c r="F1" s="60"/>
      <c r="G1" s="60"/>
      <c r="H1" s="60"/>
      <c r="I1" s="59"/>
      <c r="J1" s="59"/>
      <c r="K1" s="61"/>
      <c r="L1" s="59"/>
      <c r="M1" s="34"/>
      <c r="N1" s="28"/>
      <c r="O1" s="28"/>
      <c r="P1" s="62"/>
      <c r="Q1" s="63"/>
      <c r="R1" s="63"/>
      <c r="S1" s="63"/>
      <c r="T1" s="63"/>
      <c r="U1" s="63"/>
    </row>
    <row r="2" spans="2:21" s="65" customFormat="1" ht="20.25">
      <c r="B2" s="27" t="s">
        <v>14</v>
      </c>
      <c r="C2" s="58"/>
      <c r="D2" s="59"/>
      <c r="E2" s="60"/>
      <c r="F2" s="60"/>
      <c r="G2" s="60"/>
      <c r="H2" s="60"/>
      <c r="I2" s="2"/>
      <c r="J2" s="59"/>
      <c r="K2" s="61"/>
      <c r="L2" s="59"/>
      <c r="M2" s="34"/>
      <c r="N2" s="28"/>
      <c r="O2" s="28"/>
      <c r="P2" s="62"/>
      <c r="Q2" s="63"/>
      <c r="R2" s="63"/>
      <c r="S2" s="63"/>
      <c r="T2" s="63"/>
      <c r="U2" s="63"/>
    </row>
    <row r="3" spans="2:21" s="65" customFormat="1" ht="20.25">
      <c r="B3" s="27"/>
      <c r="C3" s="58"/>
      <c r="D3" s="59"/>
      <c r="E3" s="60"/>
      <c r="F3" s="60"/>
      <c r="G3" s="60"/>
      <c r="H3" s="60"/>
      <c r="I3" s="2"/>
      <c r="J3" s="59"/>
      <c r="K3" s="61"/>
      <c r="L3" s="59"/>
      <c r="M3" s="34"/>
      <c r="N3" s="28"/>
      <c r="O3" s="28"/>
      <c r="P3" s="62"/>
      <c r="Q3" s="63"/>
      <c r="R3" s="63"/>
      <c r="S3" s="63"/>
      <c r="T3" s="63"/>
      <c r="U3" s="63"/>
    </row>
    <row r="4" spans="2:16" s="65" customFormat="1" ht="15">
      <c r="B4" s="68" t="s">
        <v>31</v>
      </c>
      <c r="C4" s="69"/>
      <c r="D4" s="60"/>
      <c r="E4" s="60"/>
      <c r="F4" s="60"/>
      <c r="G4" s="60"/>
      <c r="H4" s="60"/>
      <c r="I4" s="60"/>
      <c r="J4" s="60"/>
      <c r="K4" s="66"/>
      <c r="L4" s="60"/>
      <c r="M4" s="28"/>
      <c r="N4" s="28"/>
      <c r="O4" s="28"/>
      <c r="P4" s="64"/>
    </row>
    <row r="5" spans="2:16" s="65" customFormat="1" ht="15">
      <c r="B5" s="70" t="s">
        <v>212</v>
      </c>
      <c r="C5" s="67"/>
      <c r="D5" s="60"/>
      <c r="E5" s="60"/>
      <c r="F5" s="60"/>
      <c r="G5" s="60"/>
      <c r="H5" s="60"/>
      <c r="I5" s="60"/>
      <c r="J5" s="60"/>
      <c r="K5" s="66"/>
      <c r="L5" s="60"/>
      <c r="M5" s="28"/>
      <c r="N5" s="28"/>
      <c r="O5" s="28"/>
      <c r="P5" s="64"/>
    </row>
    <row r="6" spans="2:16" s="65" customFormat="1" ht="15">
      <c r="B6" s="70"/>
      <c r="C6" s="67"/>
      <c r="D6" s="60"/>
      <c r="E6" s="60"/>
      <c r="F6" s="60"/>
      <c r="G6" s="60"/>
      <c r="H6" s="60"/>
      <c r="I6" s="60"/>
      <c r="J6" s="60"/>
      <c r="K6" s="66"/>
      <c r="L6" s="60"/>
      <c r="M6" s="28"/>
      <c r="N6" s="28"/>
      <c r="O6" s="28"/>
      <c r="P6" s="64"/>
    </row>
    <row r="7" spans="2:16" s="65" customFormat="1" ht="15">
      <c r="B7" s="71"/>
      <c r="C7" s="67"/>
      <c r="D7" s="60"/>
      <c r="E7" s="60"/>
      <c r="F7" s="60"/>
      <c r="G7" s="60"/>
      <c r="H7" s="60"/>
      <c r="I7" s="60"/>
      <c r="J7" s="60"/>
      <c r="K7" s="66"/>
      <c r="L7" s="60"/>
      <c r="M7" s="28"/>
      <c r="N7" s="28"/>
      <c r="O7" s="28"/>
      <c r="P7" s="64"/>
    </row>
    <row r="8" spans="2:11" s="223" customFormat="1" ht="14.25">
      <c r="B8" s="72"/>
      <c r="D8" s="73"/>
      <c r="F8" s="73"/>
      <c r="G8" s="73"/>
      <c r="H8" s="73"/>
      <c r="I8" s="108" t="s">
        <v>129</v>
      </c>
      <c r="J8" s="73"/>
      <c r="K8" s="73"/>
    </row>
    <row r="9" spans="2:13" s="223" customFormat="1" ht="15">
      <c r="B9" s="74"/>
      <c r="C9" s="73" t="s">
        <v>32</v>
      </c>
      <c r="D9" s="73"/>
      <c r="E9" s="73" t="s">
        <v>32</v>
      </c>
      <c r="F9" s="73"/>
      <c r="G9" s="73" t="s">
        <v>130</v>
      </c>
      <c r="H9" s="73"/>
      <c r="I9" s="73" t="s">
        <v>33</v>
      </c>
      <c r="J9" s="73"/>
      <c r="M9" s="73" t="s">
        <v>131</v>
      </c>
    </row>
    <row r="10" spans="2:15" s="223" customFormat="1" ht="15">
      <c r="B10" s="74"/>
      <c r="C10" s="73" t="s">
        <v>34</v>
      </c>
      <c r="D10" s="73"/>
      <c r="E10" s="73" t="s">
        <v>35</v>
      </c>
      <c r="F10" s="73"/>
      <c r="G10" s="73" t="s">
        <v>36</v>
      </c>
      <c r="H10" s="73"/>
      <c r="I10" s="73" t="s">
        <v>132</v>
      </c>
      <c r="J10" s="73"/>
      <c r="K10" s="73" t="s">
        <v>37</v>
      </c>
      <c r="M10" s="73" t="s">
        <v>133</v>
      </c>
      <c r="O10" s="73" t="s">
        <v>37</v>
      </c>
    </row>
    <row r="11" spans="2:15" s="223" customFormat="1" ht="15">
      <c r="B11" s="74"/>
      <c r="C11" s="73" t="s">
        <v>8</v>
      </c>
      <c r="D11" s="73"/>
      <c r="E11" s="73" t="s">
        <v>8</v>
      </c>
      <c r="F11" s="73"/>
      <c r="G11" s="73" t="s">
        <v>8</v>
      </c>
      <c r="H11" s="73"/>
      <c r="I11" s="73" t="s">
        <v>8</v>
      </c>
      <c r="J11" s="73"/>
      <c r="K11" s="73" t="s">
        <v>8</v>
      </c>
      <c r="M11" s="73" t="s">
        <v>8</v>
      </c>
      <c r="O11" s="73" t="s">
        <v>8</v>
      </c>
    </row>
    <row r="12" spans="1:12" ht="12.75" customHeight="1">
      <c r="A12" s="224"/>
      <c r="B12" s="75"/>
      <c r="C12" s="76"/>
      <c r="D12" s="77"/>
      <c r="E12" s="76"/>
      <c r="F12" s="73"/>
      <c r="G12" s="73"/>
      <c r="H12" s="73"/>
      <c r="I12" s="76"/>
      <c r="J12" s="73"/>
      <c r="K12" s="76"/>
      <c r="L12" s="224"/>
    </row>
    <row r="13" spans="1:15" ht="12.75" customHeight="1">
      <c r="A13" s="224"/>
      <c r="B13" s="200" t="s">
        <v>124</v>
      </c>
      <c r="C13" s="225">
        <v>67000</v>
      </c>
      <c r="D13" s="225"/>
      <c r="E13" s="226">
        <v>10436</v>
      </c>
      <c r="F13" s="225"/>
      <c r="G13" s="227">
        <v>0</v>
      </c>
      <c r="H13" s="225"/>
      <c r="I13" s="226">
        <v>32394</v>
      </c>
      <c r="J13" s="225"/>
      <c r="K13" s="226">
        <f>+SUM(C13:I13)</f>
        <v>109830</v>
      </c>
      <c r="L13" s="228"/>
      <c r="M13" s="229">
        <v>513</v>
      </c>
      <c r="N13" s="229"/>
      <c r="O13" s="229">
        <f>SUM(K13+M13)</f>
        <v>110343</v>
      </c>
    </row>
    <row r="14" spans="2:15" s="94" customFormat="1" ht="12.75" customHeight="1">
      <c r="B14" s="75"/>
      <c r="C14" s="230"/>
      <c r="D14" s="225"/>
      <c r="E14" s="231"/>
      <c r="F14" s="230"/>
      <c r="G14" s="232"/>
      <c r="H14" s="230"/>
      <c r="I14" s="231"/>
      <c r="J14" s="230"/>
      <c r="K14" s="231"/>
      <c r="M14" s="109"/>
      <c r="N14" s="109"/>
      <c r="O14" s="109"/>
    </row>
    <row r="15" spans="2:15" s="94" customFormat="1" ht="12.75" customHeight="1">
      <c r="B15" s="75" t="s">
        <v>192</v>
      </c>
      <c r="C15" s="137">
        <v>0</v>
      </c>
      <c r="D15" s="131"/>
      <c r="E15" s="137">
        <v>0</v>
      </c>
      <c r="F15" s="131"/>
      <c r="G15" s="233">
        <v>0</v>
      </c>
      <c r="H15" s="233"/>
      <c r="I15" s="96">
        <v>6606</v>
      </c>
      <c r="J15" s="233"/>
      <c r="K15" s="97">
        <f>+SUM(C15:I15)</f>
        <v>6606</v>
      </c>
      <c r="L15" s="233"/>
      <c r="M15" s="96">
        <v>9</v>
      </c>
      <c r="N15" s="233"/>
      <c r="O15" s="96">
        <f>SUM(K15:M15)</f>
        <v>6615</v>
      </c>
    </row>
    <row r="16" spans="1:15" ht="12.75" customHeight="1">
      <c r="A16" s="224"/>
      <c r="C16" s="235"/>
      <c r="D16" s="235"/>
      <c r="E16" s="235"/>
      <c r="F16" s="235"/>
      <c r="G16" s="235"/>
      <c r="H16" s="235"/>
      <c r="I16" s="235"/>
      <c r="J16" s="235"/>
      <c r="K16" s="235"/>
      <c r="L16" s="236"/>
      <c r="M16" s="237"/>
      <c r="N16" s="237"/>
      <c r="O16" s="237"/>
    </row>
    <row r="17" spans="2:15" s="94" customFormat="1" ht="12.75" customHeight="1">
      <c r="B17" s="75"/>
      <c r="C17" s="238"/>
      <c r="D17" s="239"/>
      <c r="E17" s="238"/>
      <c r="F17" s="239"/>
      <c r="G17" s="239"/>
      <c r="H17" s="239"/>
      <c r="I17" s="233"/>
      <c r="J17" s="239"/>
      <c r="K17" s="231"/>
      <c r="M17" s="109"/>
      <c r="N17" s="109"/>
      <c r="O17" s="109"/>
    </row>
    <row r="18" spans="1:17" ht="12.75" customHeight="1">
      <c r="A18" s="224"/>
      <c r="B18" s="200" t="s">
        <v>214</v>
      </c>
      <c r="C18" s="240">
        <f>SUM(C13:C16)</f>
        <v>67000</v>
      </c>
      <c r="D18" s="241"/>
      <c r="E18" s="240">
        <f>SUM(E13:E16)</f>
        <v>10436</v>
      </c>
      <c r="F18" s="241"/>
      <c r="G18" s="242">
        <f>SUM(G13:G15)</f>
        <v>0</v>
      </c>
      <c r="H18" s="241"/>
      <c r="I18" s="242">
        <f>SUM(I13:I16)</f>
        <v>39000</v>
      </c>
      <c r="J18" s="242"/>
      <c r="K18" s="242">
        <f>SUM(K13:K16)</f>
        <v>116436</v>
      </c>
      <c r="L18" s="242"/>
      <c r="M18" s="242">
        <f>SUM(M13:M15)</f>
        <v>522</v>
      </c>
      <c r="N18" s="242"/>
      <c r="O18" s="242">
        <f>SUM(O13:O16)</f>
        <v>116958</v>
      </c>
      <c r="P18" s="243"/>
      <c r="Q18" s="243"/>
    </row>
    <row r="19" spans="2:17" s="94" customFormat="1" ht="12.75" customHeight="1">
      <c r="B19" s="75"/>
      <c r="C19" s="132"/>
      <c r="D19" s="131"/>
      <c r="E19" s="132"/>
      <c r="F19" s="131"/>
      <c r="G19" s="133"/>
      <c r="H19" s="133"/>
      <c r="I19" s="133"/>
      <c r="J19" s="133"/>
      <c r="K19" s="133"/>
      <c r="L19" s="244"/>
      <c r="M19" s="132"/>
      <c r="N19" s="81"/>
      <c r="O19" s="132"/>
      <c r="P19" s="193"/>
      <c r="Q19" s="193"/>
    </row>
    <row r="20" spans="2:17" s="94" customFormat="1" ht="12.75" customHeight="1">
      <c r="B20" s="75"/>
      <c r="C20" s="132"/>
      <c r="D20" s="131"/>
      <c r="E20" s="132"/>
      <c r="F20" s="131"/>
      <c r="G20" s="133"/>
      <c r="H20" s="133"/>
      <c r="I20" s="133"/>
      <c r="J20" s="133"/>
      <c r="K20" s="133"/>
      <c r="L20" s="244"/>
      <c r="M20" s="132"/>
      <c r="N20" s="81"/>
      <c r="O20" s="132"/>
      <c r="P20" s="193"/>
      <c r="Q20" s="193"/>
    </row>
    <row r="21" spans="2:15" s="94" customFormat="1" ht="12.75" customHeight="1">
      <c r="B21" s="78"/>
      <c r="C21" s="137"/>
      <c r="D21" s="131"/>
      <c r="E21" s="137"/>
      <c r="F21" s="131"/>
      <c r="G21" s="131"/>
      <c r="H21" s="131"/>
      <c r="I21" s="79"/>
      <c r="J21" s="131"/>
      <c r="K21" s="97"/>
      <c r="L21" s="193"/>
      <c r="M21" s="110"/>
      <c r="N21" s="110"/>
      <c r="O21" s="110"/>
    </row>
    <row r="22" spans="2:15" s="82" customFormat="1" ht="12.75" customHeight="1">
      <c r="B22" s="200" t="s">
        <v>199</v>
      </c>
      <c r="C22" s="245">
        <f>C18</f>
        <v>67000</v>
      </c>
      <c r="D22" s="245"/>
      <c r="E22" s="245">
        <f>E18</f>
        <v>10436</v>
      </c>
      <c r="F22" s="245"/>
      <c r="G22" s="245">
        <v>45</v>
      </c>
      <c r="H22" s="245"/>
      <c r="I22" s="245">
        <v>27831</v>
      </c>
      <c r="J22" s="245"/>
      <c r="K22" s="245">
        <f>SUM(C22:I22)</f>
        <v>105312</v>
      </c>
      <c r="L22" s="245"/>
      <c r="M22" s="245">
        <v>614</v>
      </c>
      <c r="N22" s="245"/>
      <c r="O22" s="245">
        <f>+K22+M22</f>
        <v>105926</v>
      </c>
    </row>
    <row r="23" spans="2:15" s="82" customFormat="1" ht="12.75" customHeight="1">
      <c r="B23" s="75"/>
      <c r="C23" s="172"/>
      <c r="D23" s="172"/>
      <c r="E23" s="172"/>
      <c r="F23" s="172"/>
      <c r="G23" s="172"/>
      <c r="H23" s="172"/>
      <c r="I23" s="172"/>
      <c r="J23" s="172"/>
      <c r="K23" s="172"/>
      <c r="L23" s="94"/>
      <c r="M23" s="109"/>
      <c r="N23" s="109"/>
      <c r="O23" s="109"/>
    </row>
    <row r="24" spans="2:15" s="94" customFormat="1" ht="15">
      <c r="B24" s="80" t="s">
        <v>198</v>
      </c>
      <c r="C24" s="84">
        <v>0</v>
      </c>
      <c r="D24" s="84"/>
      <c r="E24" s="87">
        <v>0</v>
      </c>
      <c r="F24" s="84"/>
      <c r="G24" s="84">
        <v>-205</v>
      </c>
      <c r="H24" s="84"/>
      <c r="I24" s="84">
        <v>0</v>
      </c>
      <c r="J24" s="84"/>
      <c r="K24" s="172">
        <f>SUM(C24:I24)</f>
        <v>-205</v>
      </c>
      <c r="M24" s="84">
        <v>-36</v>
      </c>
      <c r="N24" s="109"/>
      <c r="O24" s="109">
        <f>K24+M24</f>
        <v>-241</v>
      </c>
    </row>
    <row r="25" spans="2:15" s="94" customFormat="1" ht="15">
      <c r="B25" s="75" t="s">
        <v>200</v>
      </c>
      <c r="C25" s="84">
        <v>0</v>
      </c>
      <c r="D25" s="84"/>
      <c r="E25" s="84">
        <v>0</v>
      </c>
      <c r="F25" s="84"/>
      <c r="G25" s="84">
        <v>0</v>
      </c>
      <c r="H25" s="84"/>
      <c r="I25" s="84">
        <v>6861</v>
      </c>
      <c r="J25" s="84"/>
      <c r="K25" s="84">
        <f>SUM(C25:I25)</f>
        <v>6861</v>
      </c>
      <c r="L25" s="246"/>
      <c r="M25" s="110">
        <v>90</v>
      </c>
      <c r="N25" s="110"/>
      <c r="O25" s="109">
        <f>K25+M25</f>
        <v>6951</v>
      </c>
    </row>
    <row r="26" spans="2:15" s="94" customFormat="1" ht="15">
      <c r="B26" s="75"/>
      <c r="C26" s="203"/>
      <c r="D26" s="203"/>
      <c r="E26" s="203"/>
      <c r="F26" s="203"/>
      <c r="G26" s="203"/>
      <c r="H26" s="203"/>
      <c r="I26" s="203"/>
      <c r="J26" s="203"/>
      <c r="K26" s="203"/>
      <c r="L26" s="247"/>
      <c r="M26" s="248"/>
      <c r="N26" s="248"/>
      <c r="O26" s="248"/>
    </row>
    <row r="27" spans="2:15" s="94" customFormat="1" ht="15">
      <c r="B27" s="75"/>
      <c r="C27" s="84"/>
      <c r="D27" s="84"/>
      <c r="E27" s="84"/>
      <c r="F27" s="84"/>
      <c r="G27" s="84"/>
      <c r="H27" s="84"/>
      <c r="I27" s="84"/>
      <c r="J27" s="84"/>
      <c r="K27" s="84"/>
      <c r="L27" s="193"/>
      <c r="M27" s="110"/>
      <c r="N27" s="110"/>
      <c r="O27" s="110"/>
    </row>
    <row r="28" spans="1:15" ht="14.25">
      <c r="A28" s="224"/>
      <c r="B28" s="200" t="s">
        <v>215</v>
      </c>
      <c r="C28" s="249">
        <f>SUM(C22:C26)</f>
        <v>67000</v>
      </c>
      <c r="D28" s="249"/>
      <c r="E28" s="249">
        <f>SUM(E22:E26)</f>
        <v>10436</v>
      </c>
      <c r="F28" s="249"/>
      <c r="G28" s="249">
        <f>SUM(G22:G26)</f>
        <v>-160</v>
      </c>
      <c r="H28" s="249"/>
      <c r="I28" s="249">
        <f>SUM(I22:I26)</f>
        <v>34692</v>
      </c>
      <c r="J28" s="249"/>
      <c r="K28" s="249">
        <f>SUM(K22:K26)</f>
        <v>111968</v>
      </c>
      <c r="L28" s="250"/>
      <c r="M28" s="249">
        <f>SUM(M22:M26)</f>
        <v>668</v>
      </c>
      <c r="N28" s="251"/>
      <c r="O28" s="249">
        <f>SUM(O22:O26)</f>
        <v>112636</v>
      </c>
    </row>
    <row r="29" spans="2:15" s="94" customFormat="1" ht="15">
      <c r="B29" s="78"/>
      <c r="C29" s="133"/>
      <c r="D29" s="133"/>
      <c r="E29" s="133"/>
      <c r="F29" s="133"/>
      <c r="G29" s="133"/>
      <c r="H29" s="133"/>
      <c r="I29" s="96"/>
      <c r="J29" s="133"/>
      <c r="K29" s="96"/>
      <c r="L29" s="252"/>
      <c r="M29" s="138"/>
      <c r="N29" s="193"/>
      <c r="O29" s="110"/>
    </row>
    <row r="30" spans="2:15" s="94" customFormat="1" ht="15">
      <c r="B30" s="78"/>
      <c r="C30" s="84"/>
      <c r="D30" s="84"/>
      <c r="E30" s="84"/>
      <c r="F30" s="84"/>
      <c r="G30" s="84"/>
      <c r="H30" s="84"/>
      <c r="I30" s="84"/>
      <c r="J30" s="84"/>
      <c r="K30" s="84"/>
      <c r="L30" s="246"/>
      <c r="M30" s="110"/>
      <c r="N30" s="110"/>
      <c r="O30" s="110"/>
    </row>
    <row r="31" spans="2:15" s="94" customFormat="1" ht="15">
      <c r="B31" s="78"/>
      <c r="C31" s="84"/>
      <c r="D31" s="84"/>
      <c r="E31" s="84"/>
      <c r="F31" s="84"/>
      <c r="G31" s="84"/>
      <c r="H31" s="84"/>
      <c r="I31" s="84"/>
      <c r="J31" s="84"/>
      <c r="K31" s="84"/>
      <c r="L31" s="246"/>
      <c r="M31" s="84"/>
      <c r="N31" s="110"/>
      <c r="O31" s="84"/>
    </row>
    <row r="32" spans="2:16" s="94" customFormat="1" ht="15">
      <c r="B32" s="78"/>
      <c r="C32" s="84"/>
      <c r="D32" s="84"/>
      <c r="E32" s="84"/>
      <c r="F32" s="84"/>
      <c r="G32" s="84"/>
      <c r="H32" s="84"/>
      <c r="I32" s="84"/>
      <c r="J32" s="84"/>
      <c r="K32" s="84"/>
      <c r="L32" s="246"/>
      <c r="M32" s="84"/>
      <c r="N32" s="110"/>
      <c r="O32" s="84"/>
      <c r="P32" s="193"/>
    </row>
    <row r="33" spans="2:16" s="94" customFormat="1" ht="15">
      <c r="B33" s="139"/>
      <c r="C33" s="84"/>
      <c r="D33" s="84"/>
      <c r="E33" s="140"/>
      <c r="F33" s="84"/>
      <c r="G33" s="84"/>
      <c r="H33" s="84"/>
      <c r="I33" s="84"/>
      <c r="J33" s="84"/>
      <c r="K33" s="84"/>
      <c r="L33" s="246"/>
      <c r="M33" s="110"/>
      <c r="N33" s="110"/>
      <c r="O33" s="110"/>
      <c r="P33" s="193"/>
    </row>
    <row r="34" spans="2:16" s="94" customFormat="1" ht="15">
      <c r="B34" s="78"/>
      <c r="C34" s="84"/>
      <c r="D34" s="84"/>
      <c r="E34" s="84"/>
      <c r="F34" s="84"/>
      <c r="G34" s="84"/>
      <c r="H34" s="84"/>
      <c r="I34" s="84"/>
      <c r="J34" s="84"/>
      <c r="K34" s="84"/>
      <c r="L34" s="246"/>
      <c r="M34" s="110"/>
      <c r="N34" s="110"/>
      <c r="O34" s="110"/>
      <c r="P34" s="193"/>
    </row>
    <row r="35" spans="2:15" s="94" customFormat="1" ht="12.75" customHeight="1">
      <c r="B35" s="89"/>
      <c r="C35" s="84"/>
      <c r="D35" s="84"/>
      <c r="E35" s="84"/>
      <c r="F35" s="84"/>
      <c r="G35" s="84"/>
      <c r="H35" s="84"/>
      <c r="I35" s="84"/>
      <c r="J35" s="84"/>
      <c r="K35" s="84"/>
      <c r="L35" s="246"/>
      <c r="M35" s="110"/>
      <c r="N35" s="110"/>
      <c r="O35" s="110"/>
    </row>
    <row r="36" spans="2:15" s="94" customFormat="1" ht="12.75" customHeight="1">
      <c r="B36" s="75"/>
      <c r="C36" s="84"/>
      <c r="D36" s="84"/>
      <c r="E36" s="84"/>
      <c r="F36" s="84"/>
      <c r="G36" s="84"/>
      <c r="H36" s="84"/>
      <c r="I36" s="84"/>
      <c r="J36" s="84"/>
      <c r="K36" s="84"/>
      <c r="L36" s="246"/>
      <c r="M36" s="109"/>
      <c r="N36" s="109"/>
      <c r="O36" s="109"/>
    </row>
    <row r="37" ht="12.75" customHeight="1">
      <c r="A37" s="224"/>
    </row>
    <row r="38" spans="2:16" s="94" customFormat="1" ht="12.75" customHeight="1">
      <c r="B38" s="75"/>
      <c r="C38" s="84"/>
      <c r="D38" s="84"/>
      <c r="E38" s="84"/>
      <c r="F38" s="84"/>
      <c r="G38" s="84"/>
      <c r="H38" s="84"/>
      <c r="I38" s="84"/>
      <c r="J38" s="84"/>
      <c r="K38" s="84"/>
      <c r="L38" s="246"/>
      <c r="M38" s="109"/>
      <c r="N38" s="109"/>
      <c r="O38" s="109"/>
      <c r="P38" s="193"/>
    </row>
    <row r="39" ht="12.75" customHeight="1">
      <c r="A39" s="224"/>
    </row>
    <row r="40" ht="12.75" customHeight="1">
      <c r="A40" s="224"/>
    </row>
    <row r="41" s="243" customFormat="1" ht="12.75" customHeight="1"/>
    <row r="42" ht="12.75" customHeight="1">
      <c r="A42" s="224"/>
    </row>
    <row r="43" spans="1:12" ht="12.75" customHeight="1">
      <c r="A43" s="224"/>
      <c r="L43" s="234" t="s">
        <v>213</v>
      </c>
    </row>
    <row r="44" ht="12.75" customHeight="1">
      <c r="A44" s="224"/>
    </row>
    <row r="45" spans="2:15" s="193" customFormat="1" ht="12.75" customHeight="1">
      <c r="B45" s="89"/>
      <c r="C45" s="84"/>
      <c r="D45" s="84"/>
      <c r="E45" s="84"/>
      <c r="F45" s="84"/>
      <c r="G45" s="84"/>
      <c r="H45" s="84"/>
      <c r="I45" s="84"/>
      <c r="J45" s="84"/>
      <c r="K45" s="84"/>
      <c r="L45" s="246"/>
      <c r="M45" s="110"/>
      <c r="N45" s="110"/>
      <c r="O45" s="110"/>
    </row>
    <row r="46" spans="2:15" s="193" customFormat="1" ht="12.75" customHeight="1">
      <c r="B46" s="89"/>
      <c r="C46" s="84"/>
      <c r="D46" s="84"/>
      <c r="E46" s="84"/>
      <c r="F46" s="84"/>
      <c r="G46" s="84"/>
      <c r="H46" s="84"/>
      <c r="I46" s="84"/>
      <c r="J46" s="84"/>
      <c r="K46" s="84"/>
      <c r="L46" s="246"/>
      <c r="M46" s="110"/>
      <c r="N46" s="110"/>
      <c r="O46" s="110"/>
    </row>
    <row r="47" spans="2:11" s="94" customFormat="1" ht="15">
      <c r="B47" s="85"/>
      <c r="C47" s="75"/>
      <c r="D47" s="75"/>
      <c r="E47" s="75"/>
      <c r="F47" s="75"/>
      <c r="G47" s="75"/>
      <c r="H47" s="75"/>
      <c r="I47" s="75"/>
      <c r="J47" s="75"/>
      <c r="K47" s="75"/>
    </row>
    <row r="48" spans="2:11" s="94" customFormat="1" ht="15">
      <c r="B48" s="85"/>
      <c r="C48" s="75"/>
      <c r="D48" s="75"/>
      <c r="E48" s="75"/>
      <c r="F48" s="75"/>
      <c r="G48" s="75"/>
      <c r="H48" s="75"/>
      <c r="I48" s="75"/>
      <c r="J48" s="75"/>
      <c r="K48" s="75"/>
    </row>
    <row r="49" spans="2:11" s="94" customFormat="1" ht="15">
      <c r="B49" s="85"/>
      <c r="C49" s="75"/>
      <c r="D49" s="75"/>
      <c r="E49" s="75"/>
      <c r="F49" s="75"/>
      <c r="G49" s="75"/>
      <c r="H49" s="75"/>
      <c r="I49" s="75"/>
      <c r="J49" s="75"/>
      <c r="K49" s="75"/>
    </row>
    <row r="50" spans="2:11" s="94" customFormat="1" ht="15">
      <c r="B50" s="85"/>
      <c r="C50" s="75"/>
      <c r="D50" s="75"/>
      <c r="E50" s="75"/>
      <c r="F50" s="75"/>
      <c r="G50" s="75"/>
      <c r="H50" s="75"/>
      <c r="I50" s="75"/>
      <c r="J50" s="75"/>
      <c r="K50" s="75"/>
    </row>
    <row r="51" spans="2:11" s="94" customFormat="1" ht="9.75" customHeight="1">
      <c r="B51" s="85"/>
      <c r="C51" s="75"/>
      <c r="D51" s="75"/>
      <c r="E51" s="75"/>
      <c r="F51" s="75"/>
      <c r="G51" s="75"/>
      <c r="H51" s="75"/>
      <c r="I51" s="75"/>
      <c r="J51" s="75"/>
      <c r="K51" s="75"/>
    </row>
    <row r="52" spans="2:11" s="94" customFormat="1" ht="15">
      <c r="B52" s="85"/>
      <c r="C52" s="75"/>
      <c r="D52" s="75"/>
      <c r="E52" s="75"/>
      <c r="F52" s="75"/>
      <c r="G52" s="75"/>
      <c r="H52" s="75"/>
      <c r="I52" s="75"/>
      <c r="J52" s="75"/>
      <c r="K52" s="75"/>
    </row>
    <row r="53" spans="2:11" s="94" customFormat="1" ht="9.75" customHeight="1">
      <c r="B53" s="85"/>
      <c r="C53" s="75"/>
      <c r="D53" s="75"/>
      <c r="E53" s="75"/>
      <c r="F53" s="75"/>
      <c r="G53" s="75"/>
      <c r="H53" s="75"/>
      <c r="I53" s="75"/>
      <c r="J53" s="75"/>
      <c r="K53" s="75"/>
    </row>
    <row r="54" spans="2:11" s="94" customFormat="1" ht="15">
      <c r="B54" s="85"/>
      <c r="C54" s="75"/>
      <c r="D54" s="75"/>
      <c r="E54" s="75"/>
      <c r="F54" s="75"/>
      <c r="G54" s="75"/>
      <c r="H54" s="75"/>
      <c r="I54" s="75"/>
      <c r="J54" s="75"/>
      <c r="K54" s="75"/>
    </row>
    <row r="55" spans="2:11" s="94" customFormat="1" ht="9.75" customHeight="1">
      <c r="B55" s="85"/>
      <c r="C55" s="75"/>
      <c r="D55" s="75"/>
      <c r="E55" s="75"/>
      <c r="F55" s="75"/>
      <c r="G55" s="75"/>
      <c r="H55" s="75"/>
      <c r="I55" s="75"/>
      <c r="J55" s="75"/>
      <c r="K55" s="75"/>
    </row>
    <row r="56" spans="2:11" s="94" customFormat="1" ht="15">
      <c r="B56" s="85"/>
      <c r="C56" s="75"/>
      <c r="D56" s="75"/>
      <c r="E56" s="75"/>
      <c r="F56" s="75"/>
      <c r="G56" s="75"/>
      <c r="H56" s="75"/>
      <c r="I56" s="75"/>
      <c r="J56" s="75"/>
      <c r="K56" s="75"/>
    </row>
    <row r="57" spans="2:11" s="94" customFormat="1" ht="9.75" customHeight="1">
      <c r="B57" s="85"/>
      <c r="C57" s="75"/>
      <c r="D57" s="75"/>
      <c r="E57" s="75"/>
      <c r="F57" s="75"/>
      <c r="G57" s="75"/>
      <c r="H57" s="75"/>
      <c r="I57" s="75"/>
      <c r="J57" s="75"/>
      <c r="K57" s="75"/>
    </row>
    <row r="58" spans="2:11" s="94" customFormat="1" ht="15">
      <c r="B58" s="85"/>
      <c r="C58" s="75"/>
      <c r="D58" s="75"/>
      <c r="E58" s="75"/>
      <c r="F58" s="75"/>
      <c r="G58" s="75"/>
      <c r="H58" s="75"/>
      <c r="I58" s="75"/>
      <c r="J58" s="75"/>
      <c r="K58" s="75"/>
    </row>
    <row r="59" spans="2:11" s="94" customFormat="1" ht="9.75" customHeight="1">
      <c r="B59" s="85"/>
      <c r="C59" s="75"/>
      <c r="D59" s="75"/>
      <c r="E59" s="75"/>
      <c r="F59" s="75"/>
      <c r="G59" s="75"/>
      <c r="H59" s="75"/>
      <c r="I59" s="75"/>
      <c r="J59" s="75"/>
      <c r="K59" s="75"/>
    </row>
    <row r="60" spans="2:11" s="94" customFormat="1" ht="15">
      <c r="B60" s="85"/>
      <c r="C60" s="75"/>
      <c r="D60" s="75"/>
      <c r="E60" s="75"/>
      <c r="F60" s="75"/>
      <c r="G60" s="75"/>
      <c r="H60" s="75"/>
      <c r="I60" s="75"/>
      <c r="J60" s="75"/>
      <c r="K60" s="75"/>
    </row>
    <row r="61" spans="2:11" s="94" customFormat="1" ht="9.75" customHeight="1">
      <c r="B61" s="85"/>
      <c r="C61" s="75"/>
      <c r="D61" s="75"/>
      <c r="E61" s="75"/>
      <c r="F61" s="75"/>
      <c r="G61" s="75"/>
      <c r="H61" s="75"/>
      <c r="I61" s="75"/>
      <c r="J61" s="75"/>
      <c r="K61" s="75"/>
    </row>
    <row r="62" spans="2:11" s="94" customFormat="1" ht="15">
      <c r="B62" s="85"/>
      <c r="C62" s="75"/>
      <c r="D62" s="75"/>
      <c r="E62" s="75"/>
      <c r="F62" s="75"/>
      <c r="G62" s="75"/>
      <c r="H62" s="75"/>
      <c r="I62" s="75"/>
      <c r="J62" s="75"/>
      <c r="K62" s="75"/>
    </row>
    <row r="63" spans="2:11" s="94" customFormat="1" ht="9.75" customHeight="1">
      <c r="B63" s="85"/>
      <c r="C63" s="75"/>
      <c r="D63" s="75"/>
      <c r="E63" s="75"/>
      <c r="F63" s="75"/>
      <c r="G63" s="75"/>
      <c r="H63" s="75"/>
      <c r="I63" s="75"/>
      <c r="J63" s="75"/>
      <c r="K63" s="75"/>
    </row>
    <row r="64" spans="2:11" s="94" customFormat="1" ht="15">
      <c r="B64" s="85"/>
      <c r="C64" s="75"/>
      <c r="D64" s="75"/>
      <c r="E64" s="75"/>
      <c r="F64" s="75"/>
      <c r="G64" s="75"/>
      <c r="H64" s="75"/>
      <c r="I64" s="75"/>
      <c r="J64" s="75"/>
      <c r="K64" s="75"/>
    </row>
    <row r="65" spans="2:11" s="94" customFormat="1" ht="9.75" customHeight="1">
      <c r="B65" s="85"/>
      <c r="C65" s="75"/>
      <c r="D65" s="75"/>
      <c r="E65" s="75"/>
      <c r="F65" s="75"/>
      <c r="G65" s="75"/>
      <c r="H65" s="75"/>
      <c r="I65" s="75"/>
      <c r="J65" s="75"/>
      <c r="K65" s="75"/>
    </row>
    <row r="66" spans="2:11" s="94" customFormat="1" ht="15">
      <c r="B66" s="85"/>
      <c r="C66" s="75"/>
      <c r="D66" s="75"/>
      <c r="E66" s="75"/>
      <c r="F66" s="75"/>
      <c r="G66" s="75"/>
      <c r="H66" s="75"/>
      <c r="I66" s="75"/>
      <c r="J66" s="75"/>
      <c r="K66" s="75"/>
    </row>
    <row r="67" spans="2:11" s="94" customFormat="1" ht="15">
      <c r="B67" s="85"/>
      <c r="C67" s="75"/>
      <c r="D67" s="75"/>
      <c r="E67" s="75"/>
      <c r="F67" s="75"/>
      <c r="G67" s="75"/>
      <c r="H67" s="75"/>
      <c r="I67" s="75"/>
      <c r="J67" s="75"/>
      <c r="K67" s="75"/>
    </row>
    <row r="68" spans="2:12" s="94" customFormat="1" ht="15">
      <c r="B68" s="75"/>
      <c r="C68" s="85"/>
      <c r="D68" s="85"/>
      <c r="E68" s="85"/>
      <c r="F68" s="85"/>
      <c r="G68" s="85"/>
      <c r="H68" s="85"/>
      <c r="I68" s="85"/>
      <c r="J68" s="85"/>
      <c r="K68" s="85"/>
      <c r="L68" s="253"/>
    </row>
    <row r="69" spans="2:12" s="94" customFormat="1" ht="15">
      <c r="B69" s="75"/>
      <c r="C69" s="85"/>
      <c r="D69" s="85"/>
      <c r="E69" s="85"/>
      <c r="F69" s="85"/>
      <c r="G69" s="85"/>
      <c r="H69" s="85"/>
      <c r="I69" s="85"/>
      <c r="J69" s="85"/>
      <c r="K69" s="85"/>
      <c r="L69" s="253"/>
    </row>
    <row r="70" spans="2:12" s="94" customFormat="1" ht="15">
      <c r="B70" s="75"/>
      <c r="C70" s="85"/>
      <c r="D70" s="85"/>
      <c r="E70" s="85"/>
      <c r="F70" s="85"/>
      <c r="G70" s="85"/>
      <c r="H70" s="85"/>
      <c r="I70" s="85"/>
      <c r="J70" s="85"/>
      <c r="K70" s="85"/>
      <c r="L70" s="253"/>
    </row>
    <row r="71" spans="2:12" s="94" customFormat="1" ht="15">
      <c r="B71" s="75"/>
      <c r="C71" s="85"/>
      <c r="D71" s="85"/>
      <c r="E71" s="85"/>
      <c r="F71" s="85"/>
      <c r="G71" s="85"/>
      <c r="H71" s="85"/>
      <c r="I71" s="85"/>
      <c r="J71" s="85"/>
      <c r="K71" s="85"/>
      <c r="L71" s="253"/>
    </row>
    <row r="72" spans="2:12" s="94" customFormat="1" ht="15">
      <c r="B72" s="75"/>
      <c r="C72" s="85"/>
      <c r="D72" s="85"/>
      <c r="E72" s="85"/>
      <c r="F72" s="85"/>
      <c r="G72" s="85"/>
      <c r="H72" s="85"/>
      <c r="I72" s="85"/>
      <c r="J72" s="85"/>
      <c r="K72" s="85"/>
      <c r="L72" s="253"/>
    </row>
  </sheetData>
  <printOptions/>
  <pageMargins left="1" right="0.5" top="0.8" bottom="0.72" header="0.49" footer="0.41"/>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M93"/>
  <sheetViews>
    <sheetView workbookViewId="0" topLeftCell="A28">
      <selection activeCell="K8" sqref="K8"/>
    </sheetView>
  </sheetViews>
  <sheetFormatPr defaultColWidth="9.140625" defaultRowHeight="12.75"/>
  <cols>
    <col min="1" max="1" width="1.8515625" style="94" customWidth="1"/>
    <col min="2" max="2" width="70.00390625" style="94" customWidth="1"/>
    <col min="3" max="3" width="13.7109375" style="192" customWidth="1"/>
    <col min="4" max="4" width="7.28125" style="94" hidden="1" customWidth="1"/>
    <col min="5" max="5" width="5.57421875" style="94" hidden="1" customWidth="1"/>
    <col min="6" max="6" width="16.57421875" style="94" hidden="1" customWidth="1"/>
    <col min="7" max="7" width="0" style="94" hidden="1" customWidth="1"/>
    <col min="8" max="8" width="15.7109375" style="94" hidden="1" customWidth="1"/>
    <col min="9" max="9" width="1.421875" style="193" customWidth="1"/>
    <col min="10" max="10" width="12.140625" style="194" customWidth="1"/>
    <col min="11" max="16384" width="9.140625" style="94" customWidth="1"/>
  </cols>
  <sheetData>
    <row r="1" spans="2:10" s="65" customFormat="1" ht="18.75">
      <c r="B1" s="27" t="s">
        <v>14</v>
      </c>
      <c r="I1" s="190"/>
      <c r="J1" s="6"/>
    </row>
    <row r="2" spans="2:10" s="65" customFormat="1" ht="15">
      <c r="B2" s="32"/>
      <c r="I2" s="190"/>
      <c r="J2" s="6"/>
    </row>
    <row r="3" spans="2:10" s="161" customFormat="1" ht="14.25">
      <c r="B3" s="35" t="s">
        <v>15</v>
      </c>
      <c r="I3" s="191"/>
      <c r="J3" s="186"/>
    </row>
    <row r="4" spans="2:10" s="161" customFormat="1" ht="14.25">
      <c r="B4" s="35" t="s">
        <v>210</v>
      </c>
      <c r="I4" s="191"/>
      <c r="J4" s="186"/>
    </row>
    <row r="5" spans="2:10" s="161" customFormat="1" ht="15">
      <c r="B5" s="37" t="s">
        <v>162</v>
      </c>
      <c r="I5" s="191"/>
      <c r="J5" s="186"/>
    </row>
    <row r="6" spans="2:10" s="65" customFormat="1" ht="15">
      <c r="B6" s="32"/>
      <c r="I6" s="190"/>
      <c r="J6" s="6"/>
    </row>
    <row r="7" s="65" customFormat="1" ht="14.25">
      <c r="B7" s="35" t="s">
        <v>39</v>
      </c>
    </row>
    <row r="8" spans="2:10" s="65" customFormat="1" ht="14.25">
      <c r="B8" s="35"/>
      <c r="C8" s="40" t="s">
        <v>217</v>
      </c>
      <c r="D8" s="320"/>
      <c r="E8" s="320"/>
      <c r="F8" s="320"/>
      <c r="G8" s="320"/>
      <c r="H8" s="320"/>
      <c r="I8" s="320"/>
      <c r="J8" s="40" t="s">
        <v>219</v>
      </c>
    </row>
    <row r="9" spans="2:10" s="65" customFormat="1" ht="15">
      <c r="B9" s="35"/>
      <c r="C9" s="40" t="s">
        <v>218</v>
      </c>
      <c r="D9" s="38"/>
      <c r="E9" s="38"/>
      <c r="F9" s="38"/>
      <c r="G9" s="38"/>
      <c r="H9" s="38"/>
      <c r="I9" s="38"/>
      <c r="J9" s="40" t="s">
        <v>218</v>
      </c>
    </row>
    <row r="10" spans="3:10" ht="14.25">
      <c r="C10" s="40" t="s">
        <v>207</v>
      </c>
      <c r="D10" s="40"/>
      <c r="E10" s="40"/>
      <c r="F10" s="40"/>
      <c r="G10" s="40"/>
      <c r="H10" s="40"/>
      <c r="I10" s="40"/>
      <c r="J10" s="42" t="s">
        <v>208</v>
      </c>
    </row>
    <row r="11" spans="3:13" s="134" customFormat="1" ht="14.25">
      <c r="C11" s="195" t="s">
        <v>8</v>
      </c>
      <c r="D11" s="196" t="s">
        <v>127</v>
      </c>
      <c r="E11" s="195" t="s">
        <v>37</v>
      </c>
      <c r="F11" s="336" t="s">
        <v>128</v>
      </c>
      <c r="G11" s="336"/>
      <c r="H11" s="195" t="s">
        <v>37</v>
      </c>
      <c r="I11" s="197"/>
      <c r="J11" s="198" t="s">
        <v>8</v>
      </c>
      <c r="K11" s="199"/>
      <c r="L11" s="199"/>
      <c r="M11" s="199"/>
    </row>
    <row r="12" spans="2:13" s="134" customFormat="1" ht="14.25">
      <c r="B12" s="200" t="s">
        <v>163</v>
      </c>
      <c r="C12" s="195"/>
      <c r="D12" s="196"/>
      <c r="E12" s="195"/>
      <c r="F12" s="195"/>
      <c r="G12" s="195"/>
      <c r="H12" s="195"/>
      <c r="I12" s="197"/>
      <c r="J12" s="199"/>
      <c r="K12" s="199"/>
      <c r="L12" s="199"/>
      <c r="M12" s="199"/>
    </row>
    <row r="13" spans="2:13" ht="15">
      <c r="B13" s="75"/>
      <c r="C13" s="88"/>
      <c r="D13" s="75"/>
      <c r="E13" s="75"/>
      <c r="F13" s="75"/>
      <c r="G13" s="75"/>
      <c r="H13" s="75"/>
      <c r="I13" s="78"/>
      <c r="J13" s="80"/>
      <c r="K13" s="75"/>
      <c r="L13" s="75"/>
      <c r="M13" s="75"/>
    </row>
    <row r="14" spans="2:13" s="194" customFormat="1" ht="15">
      <c r="B14" s="80" t="s">
        <v>11</v>
      </c>
      <c r="C14" s="201">
        <v>8860</v>
      </c>
      <c r="D14" s="80"/>
      <c r="E14" s="80"/>
      <c r="F14" s="80"/>
      <c r="G14" s="80"/>
      <c r="H14" s="80"/>
      <c r="I14" s="89"/>
      <c r="J14" s="201">
        <v>8483</v>
      </c>
      <c r="K14" s="80"/>
      <c r="L14" s="80"/>
      <c r="M14" s="80"/>
    </row>
    <row r="15" spans="2:13" ht="15">
      <c r="B15" s="75"/>
      <c r="C15" s="202"/>
      <c r="D15" s="75"/>
      <c r="E15" s="75"/>
      <c r="F15" s="75"/>
      <c r="G15" s="75"/>
      <c r="H15" s="75"/>
      <c r="I15" s="78"/>
      <c r="J15" s="202"/>
      <c r="K15" s="75"/>
      <c r="L15" s="75"/>
      <c r="M15" s="75"/>
    </row>
    <row r="16" spans="2:13" ht="15">
      <c r="B16" s="75" t="s">
        <v>164</v>
      </c>
      <c r="C16" s="202"/>
      <c r="D16" s="75"/>
      <c r="E16" s="75"/>
      <c r="F16" s="75"/>
      <c r="G16" s="75"/>
      <c r="H16" s="75"/>
      <c r="I16" s="78"/>
      <c r="J16" s="202"/>
      <c r="K16" s="75"/>
      <c r="L16" s="75"/>
      <c r="M16" s="75"/>
    </row>
    <row r="17" spans="2:13" ht="15">
      <c r="B17" s="75" t="s">
        <v>165</v>
      </c>
      <c r="C17" s="202">
        <v>818</v>
      </c>
      <c r="D17" s="75"/>
      <c r="E17" s="75"/>
      <c r="F17" s="75"/>
      <c r="G17" s="75"/>
      <c r="H17" s="75"/>
      <c r="I17" s="78"/>
      <c r="J17" s="202">
        <v>820</v>
      </c>
      <c r="K17" s="75"/>
      <c r="L17" s="75"/>
      <c r="M17" s="75"/>
    </row>
    <row r="18" spans="2:13" ht="15">
      <c r="B18" s="75" t="s">
        <v>166</v>
      </c>
      <c r="C18" s="202">
        <v>1320</v>
      </c>
      <c r="D18" s="75"/>
      <c r="E18" s="75"/>
      <c r="F18" s="75"/>
      <c r="G18" s="75"/>
      <c r="H18" s="75"/>
      <c r="I18" s="78"/>
      <c r="J18" s="202">
        <v>894</v>
      </c>
      <c r="K18" s="75"/>
      <c r="L18" s="75"/>
      <c r="M18" s="75"/>
    </row>
    <row r="19" spans="2:13" ht="15">
      <c r="B19" s="75" t="s">
        <v>167</v>
      </c>
      <c r="C19" s="172">
        <v>0</v>
      </c>
      <c r="D19" s="75"/>
      <c r="E19" s="75"/>
      <c r="F19" s="75"/>
      <c r="G19" s="75"/>
      <c r="H19" s="75"/>
      <c r="I19" s="78"/>
      <c r="J19" s="172">
        <v>105</v>
      </c>
      <c r="K19" s="75"/>
      <c r="L19" s="75"/>
      <c r="M19" s="75"/>
    </row>
    <row r="20" spans="2:13" ht="15">
      <c r="B20" s="75" t="s">
        <v>201</v>
      </c>
      <c r="C20" s="203">
        <v>-180</v>
      </c>
      <c r="D20" s="75"/>
      <c r="E20" s="75"/>
      <c r="F20" s="75"/>
      <c r="G20" s="75"/>
      <c r="H20" s="75"/>
      <c r="I20" s="78"/>
      <c r="J20" s="203">
        <v>-2492</v>
      </c>
      <c r="K20" s="75"/>
      <c r="L20" s="75"/>
      <c r="M20" s="75"/>
    </row>
    <row r="21" spans="2:13" ht="15">
      <c r="B21" s="75"/>
      <c r="C21" s="202"/>
      <c r="D21" s="75"/>
      <c r="E21" s="75"/>
      <c r="F21" s="75"/>
      <c r="G21" s="75"/>
      <c r="H21" s="75"/>
      <c r="I21" s="78"/>
      <c r="J21" s="90"/>
      <c r="K21" s="75"/>
      <c r="L21" s="75"/>
      <c r="M21" s="75"/>
    </row>
    <row r="22" spans="2:13" ht="15">
      <c r="B22" s="75" t="s">
        <v>168</v>
      </c>
      <c r="C22" s="202">
        <f>SUM(C14:C20)</f>
        <v>10818</v>
      </c>
      <c r="D22" s="202">
        <f aca="true" t="shared" si="0" ref="D22:J22">SUM(D14:D21)</f>
        <v>0</v>
      </c>
      <c r="E22" s="202">
        <f t="shared" si="0"/>
        <v>0</v>
      </c>
      <c r="F22" s="202">
        <f t="shared" si="0"/>
        <v>0</v>
      </c>
      <c r="G22" s="202">
        <f t="shared" si="0"/>
        <v>0</v>
      </c>
      <c r="H22" s="202">
        <f t="shared" si="0"/>
        <v>0</v>
      </c>
      <c r="I22" s="204">
        <f t="shared" si="0"/>
        <v>0</v>
      </c>
      <c r="J22" s="201">
        <f t="shared" si="0"/>
        <v>7810</v>
      </c>
      <c r="K22" s="75"/>
      <c r="L22" s="75"/>
      <c r="M22" s="75"/>
    </row>
    <row r="23" spans="2:13" ht="15">
      <c r="B23" s="75"/>
      <c r="C23" s="202"/>
      <c r="D23" s="75"/>
      <c r="E23" s="75"/>
      <c r="F23" s="75"/>
      <c r="G23" s="75"/>
      <c r="H23" s="75"/>
      <c r="I23" s="78"/>
      <c r="J23" s="90"/>
      <c r="K23" s="75"/>
      <c r="L23" s="75"/>
      <c r="M23" s="75"/>
    </row>
    <row r="24" spans="2:13" ht="15">
      <c r="B24" s="75" t="s">
        <v>18</v>
      </c>
      <c r="C24" s="172">
        <v>-20594</v>
      </c>
      <c r="D24" s="216"/>
      <c r="E24" s="216"/>
      <c r="F24" s="216"/>
      <c r="G24" s="216"/>
      <c r="H24" s="216"/>
      <c r="I24" s="217"/>
      <c r="J24" s="172">
        <v>-1710</v>
      </c>
      <c r="K24" s="75"/>
      <c r="L24" s="75"/>
      <c r="M24" s="75"/>
    </row>
    <row r="25" spans="2:13" ht="15">
      <c r="B25" s="75" t="s">
        <v>169</v>
      </c>
      <c r="C25" s="172">
        <v>-2753</v>
      </c>
      <c r="D25" s="216"/>
      <c r="E25" s="216"/>
      <c r="F25" s="216"/>
      <c r="G25" s="216"/>
      <c r="H25" s="216"/>
      <c r="I25" s="217"/>
      <c r="J25" s="172">
        <v>1151</v>
      </c>
      <c r="K25" s="75"/>
      <c r="L25" s="75"/>
      <c r="M25" s="75"/>
    </row>
    <row r="26" spans="2:13" ht="15">
      <c r="B26" s="75" t="s">
        <v>170</v>
      </c>
      <c r="C26" s="84">
        <v>16229</v>
      </c>
      <c r="D26" s="217"/>
      <c r="E26" s="217"/>
      <c r="F26" s="217"/>
      <c r="G26" s="217"/>
      <c r="H26" s="217"/>
      <c r="I26" s="217"/>
      <c r="J26" s="84">
        <v>5204</v>
      </c>
      <c r="K26" s="75"/>
      <c r="L26" s="75"/>
      <c r="M26" s="75"/>
    </row>
    <row r="27" spans="2:13" ht="15">
      <c r="B27" s="205" t="s">
        <v>171</v>
      </c>
      <c r="C27" s="203">
        <v>0</v>
      </c>
      <c r="D27" s="216"/>
      <c r="E27" s="216"/>
      <c r="F27" s="216"/>
      <c r="G27" s="216"/>
      <c r="H27" s="216"/>
      <c r="I27" s="217"/>
      <c r="J27" s="203">
        <v>-21</v>
      </c>
      <c r="K27" s="75"/>
      <c r="L27" s="75"/>
      <c r="M27" s="75"/>
    </row>
    <row r="28" spans="2:13" ht="15">
      <c r="B28" s="75"/>
      <c r="C28" s="172"/>
      <c r="D28" s="216"/>
      <c r="E28" s="216"/>
      <c r="F28" s="216"/>
      <c r="G28" s="216"/>
      <c r="H28" s="216"/>
      <c r="I28" s="217"/>
      <c r="J28" s="218"/>
      <c r="K28" s="75"/>
      <c r="L28" s="75"/>
      <c r="M28" s="75"/>
    </row>
    <row r="29" spans="2:13" ht="15">
      <c r="B29" s="75" t="s">
        <v>172</v>
      </c>
      <c r="C29" s="172">
        <f>SUM(C22:C27)</f>
        <v>3700</v>
      </c>
      <c r="D29" s="172">
        <f aca="true" t="shared" si="1" ref="D29:I29">SUM(D22:D26)</f>
        <v>0</v>
      </c>
      <c r="E29" s="172">
        <f t="shared" si="1"/>
        <v>0</v>
      </c>
      <c r="F29" s="172">
        <f t="shared" si="1"/>
        <v>0</v>
      </c>
      <c r="G29" s="172">
        <f t="shared" si="1"/>
        <v>0</v>
      </c>
      <c r="H29" s="172">
        <f t="shared" si="1"/>
        <v>0</v>
      </c>
      <c r="I29" s="84">
        <f t="shared" si="1"/>
        <v>0</v>
      </c>
      <c r="J29" s="57">
        <f>SUM(J22:J27)</f>
        <v>12434</v>
      </c>
      <c r="K29" s="75"/>
      <c r="L29" s="75"/>
      <c r="M29" s="75"/>
    </row>
    <row r="30" spans="2:13" ht="15">
      <c r="B30" s="75"/>
      <c r="C30" s="172"/>
      <c r="D30" s="216"/>
      <c r="E30" s="216"/>
      <c r="F30" s="216"/>
      <c r="G30" s="216"/>
      <c r="H30" s="216"/>
      <c r="I30" s="217"/>
      <c r="J30" s="218"/>
      <c r="K30" s="75"/>
      <c r="L30" s="75"/>
      <c r="M30" s="75"/>
    </row>
    <row r="31" spans="2:13" ht="15">
      <c r="B31" s="75" t="s">
        <v>173</v>
      </c>
      <c r="C31" s="172">
        <f>-C18</f>
        <v>-1320</v>
      </c>
      <c r="D31" s="216"/>
      <c r="E31" s="216"/>
      <c r="F31" s="216"/>
      <c r="G31" s="216"/>
      <c r="H31" s="216"/>
      <c r="I31" s="217"/>
      <c r="J31" s="172">
        <v>-894</v>
      </c>
      <c r="K31" s="75"/>
      <c r="L31" s="75"/>
      <c r="M31" s="75"/>
    </row>
    <row r="32" spans="2:13" ht="15">
      <c r="B32" s="75" t="s">
        <v>174</v>
      </c>
      <c r="C32" s="84">
        <v>-1777</v>
      </c>
      <c r="D32" s="216"/>
      <c r="E32" s="216"/>
      <c r="F32" s="216"/>
      <c r="G32" s="216"/>
      <c r="H32" s="216"/>
      <c r="I32" s="217"/>
      <c r="J32" s="84">
        <v>-2164</v>
      </c>
      <c r="K32" s="75"/>
      <c r="L32" s="75"/>
      <c r="M32" s="75"/>
    </row>
    <row r="33" spans="2:13" ht="15">
      <c r="B33" s="75"/>
      <c r="C33" s="203"/>
      <c r="D33" s="216"/>
      <c r="E33" s="216"/>
      <c r="F33" s="216"/>
      <c r="G33" s="216"/>
      <c r="H33" s="216"/>
      <c r="I33" s="217"/>
      <c r="J33" s="219"/>
      <c r="K33" s="75"/>
      <c r="L33" s="75"/>
      <c r="M33" s="75"/>
    </row>
    <row r="34" spans="2:13" ht="15">
      <c r="B34" s="75" t="s">
        <v>202</v>
      </c>
      <c r="C34" s="203">
        <f>SUM(C29:C32)</f>
        <v>603</v>
      </c>
      <c r="D34" s="220">
        <f aca="true" t="shared" si="2" ref="D34:I34">SUM(D29:D33)</f>
        <v>0</v>
      </c>
      <c r="E34" s="220">
        <f t="shared" si="2"/>
        <v>0</v>
      </c>
      <c r="F34" s="220">
        <f t="shared" si="2"/>
        <v>0</v>
      </c>
      <c r="G34" s="220">
        <f t="shared" si="2"/>
        <v>0</v>
      </c>
      <c r="H34" s="220">
        <f t="shared" si="2"/>
        <v>0</v>
      </c>
      <c r="I34" s="84">
        <f t="shared" si="2"/>
        <v>0</v>
      </c>
      <c r="J34" s="221">
        <f>SUM(J29:J32)</f>
        <v>9376</v>
      </c>
      <c r="K34" s="75"/>
      <c r="L34" s="75"/>
      <c r="M34" s="75"/>
    </row>
    <row r="35" spans="2:13" ht="15">
      <c r="B35" s="75"/>
      <c r="C35" s="172"/>
      <c r="D35" s="216"/>
      <c r="E35" s="216"/>
      <c r="F35" s="216"/>
      <c r="G35" s="216"/>
      <c r="H35" s="216"/>
      <c r="I35" s="217"/>
      <c r="J35" s="218"/>
      <c r="K35" s="75"/>
      <c r="L35" s="75"/>
      <c r="M35" s="75"/>
    </row>
    <row r="36" spans="2:13" ht="15">
      <c r="B36" s="200" t="s">
        <v>175</v>
      </c>
      <c r="C36" s="172"/>
      <c r="D36" s="216"/>
      <c r="E36" s="216"/>
      <c r="F36" s="216"/>
      <c r="G36" s="216"/>
      <c r="H36" s="216"/>
      <c r="I36" s="217"/>
      <c r="J36" s="218"/>
      <c r="K36" s="75"/>
      <c r="L36" s="75"/>
      <c r="M36" s="75"/>
    </row>
    <row r="37" spans="2:13" ht="15">
      <c r="B37" s="75"/>
      <c r="C37" s="172"/>
      <c r="D37" s="216"/>
      <c r="E37" s="216"/>
      <c r="F37" s="216"/>
      <c r="G37" s="216"/>
      <c r="H37" s="216"/>
      <c r="I37" s="217"/>
      <c r="J37" s="172"/>
      <c r="K37" s="75"/>
      <c r="L37" s="75"/>
      <c r="M37" s="75"/>
    </row>
    <row r="38" spans="2:13" ht="15">
      <c r="B38" s="75" t="s">
        <v>176</v>
      </c>
      <c r="C38" s="172">
        <v>-1232</v>
      </c>
      <c r="D38" s="216"/>
      <c r="E38" s="216"/>
      <c r="F38" s="216"/>
      <c r="G38" s="216"/>
      <c r="H38" s="216"/>
      <c r="I38" s="217"/>
      <c r="J38" s="172">
        <v>-3250</v>
      </c>
      <c r="K38" s="75"/>
      <c r="L38" s="75"/>
      <c r="M38" s="75"/>
    </row>
    <row r="39" spans="2:13" ht="15.75" customHeight="1">
      <c r="B39" s="75" t="s">
        <v>193</v>
      </c>
      <c r="C39" s="84">
        <v>176</v>
      </c>
      <c r="D39" s="216"/>
      <c r="E39" s="216"/>
      <c r="F39" s="216"/>
      <c r="G39" s="216"/>
      <c r="H39" s="216"/>
      <c r="I39" s="217"/>
      <c r="J39" s="84">
        <v>6249</v>
      </c>
      <c r="K39" s="75"/>
      <c r="L39" s="75"/>
      <c r="M39" s="75"/>
    </row>
    <row r="40" spans="2:13" ht="15.75" customHeight="1">
      <c r="B40" s="75"/>
      <c r="C40" s="203"/>
      <c r="D40" s="222"/>
      <c r="E40" s="222"/>
      <c r="F40" s="222"/>
      <c r="G40" s="222"/>
      <c r="H40" s="222"/>
      <c r="I40" s="222"/>
      <c r="J40" s="203"/>
      <c r="K40" s="75"/>
      <c r="L40" s="75"/>
      <c r="M40" s="75"/>
    </row>
    <row r="41" spans="2:13" ht="15">
      <c r="B41" s="75"/>
      <c r="C41" s="84"/>
      <c r="D41" s="216"/>
      <c r="E41" s="216"/>
      <c r="F41" s="216"/>
      <c r="G41" s="216"/>
      <c r="H41" s="216"/>
      <c r="I41" s="217"/>
      <c r="J41" s="218"/>
      <c r="K41" s="75"/>
      <c r="L41" s="75"/>
      <c r="M41" s="75"/>
    </row>
    <row r="42" spans="2:13" ht="15">
      <c r="B42" s="75"/>
      <c r="C42" s="203">
        <f>SUM(C37:C41)</f>
        <v>-1056</v>
      </c>
      <c r="D42" s="220">
        <f aca="true" t="shared" si="3" ref="D42:I42">SUM(D38:D41)</f>
        <v>0</v>
      </c>
      <c r="E42" s="220">
        <f t="shared" si="3"/>
        <v>0</v>
      </c>
      <c r="F42" s="220">
        <f t="shared" si="3"/>
        <v>0</v>
      </c>
      <c r="G42" s="220">
        <f t="shared" si="3"/>
        <v>0</v>
      </c>
      <c r="H42" s="220">
        <f t="shared" si="3"/>
        <v>0</v>
      </c>
      <c r="I42" s="84">
        <f t="shared" si="3"/>
        <v>0</v>
      </c>
      <c r="J42" s="221">
        <f>SUM(J37:J40)</f>
        <v>2999</v>
      </c>
      <c r="K42" s="75"/>
      <c r="L42" s="75"/>
      <c r="M42" s="75"/>
    </row>
    <row r="43" spans="2:13" ht="15">
      <c r="B43" s="200" t="s">
        <v>177</v>
      </c>
      <c r="C43" s="172"/>
      <c r="D43" s="216"/>
      <c r="E43" s="216"/>
      <c r="F43" s="216"/>
      <c r="G43" s="216"/>
      <c r="H43" s="216"/>
      <c r="I43" s="217"/>
      <c r="J43" s="218"/>
      <c r="K43" s="75"/>
      <c r="L43" s="75"/>
      <c r="M43" s="75"/>
    </row>
    <row r="44" spans="2:13" ht="15">
      <c r="B44" s="75"/>
      <c r="C44" s="172"/>
      <c r="D44" s="216"/>
      <c r="E44" s="216"/>
      <c r="F44" s="216"/>
      <c r="G44" s="216"/>
      <c r="H44" s="216"/>
      <c r="I44" s="217"/>
      <c r="J44" s="172"/>
      <c r="K44" s="75"/>
      <c r="L44" s="75"/>
      <c r="M44" s="75"/>
    </row>
    <row r="45" spans="2:13" ht="15">
      <c r="B45" s="75" t="s">
        <v>209</v>
      </c>
      <c r="C45" s="172">
        <v>0</v>
      </c>
      <c r="D45" s="216"/>
      <c r="E45" s="216"/>
      <c r="F45" s="216"/>
      <c r="G45" s="216"/>
      <c r="H45" s="216"/>
      <c r="I45" s="217"/>
      <c r="J45" s="172">
        <v>7051</v>
      </c>
      <c r="K45" s="75"/>
      <c r="L45" s="75"/>
      <c r="M45" s="75"/>
    </row>
    <row r="46" spans="2:13" ht="15">
      <c r="B46" s="75" t="s">
        <v>178</v>
      </c>
      <c r="C46" s="172">
        <v>-321</v>
      </c>
      <c r="D46" s="216"/>
      <c r="E46" s="216"/>
      <c r="F46" s="216"/>
      <c r="G46" s="216"/>
      <c r="H46" s="216"/>
      <c r="I46" s="217"/>
      <c r="J46" s="172">
        <v>-440</v>
      </c>
      <c r="K46" s="75"/>
      <c r="L46" s="75"/>
      <c r="M46" s="75"/>
    </row>
    <row r="47" spans="2:13" ht="15">
      <c r="B47" s="75" t="s">
        <v>179</v>
      </c>
      <c r="C47" s="172">
        <v>-679</v>
      </c>
      <c r="D47" s="216"/>
      <c r="E47" s="216"/>
      <c r="F47" s="216"/>
      <c r="G47" s="216"/>
      <c r="H47" s="216"/>
      <c r="I47" s="217"/>
      <c r="J47" s="172">
        <v>-308</v>
      </c>
      <c r="K47" s="75"/>
      <c r="L47" s="75"/>
      <c r="M47" s="75"/>
    </row>
    <row r="48" spans="2:13" ht="15">
      <c r="B48" s="75" t="s">
        <v>180</v>
      </c>
      <c r="C48" s="84">
        <v>500</v>
      </c>
      <c r="D48" s="217"/>
      <c r="E48" s="217"/>
      <c r="F48" s="217"/>
      <c r="G48" s="217"/>
      <c r="H48" s="217"/>
      <c r="I48" s="217"/>
      <c r="J48" s="84">
        <v>300</v>
      </c>
      <c r="K48" s="75"/>
      <c r="L48" s="75"/>
      <c r="M48" s="75"/>
    </row>
    <row r="49" spans="2:13" ht="15">
      <c r="B49" s="75"/>
      <c r="C49" s="203"/>
      <c r="D49" s="216"/>
      <c r="E49" s="216"/>
      <c r="F49" s="216"/>
      <c r="G49" s="216"/>
      <c r="H49" s="216"/>
      <c r="I49" s="217"/>
      <c r="J49" s="219"/>
      <c r="K49" s="75"/>
      <c r="L49" s="75"/>
      <c r="M49" s="75"/>
    </row>
    <row r="50" spans="2:13" ht="15">
      <c r="B50" s="75"/>
      <c r="C50" s="203">
        <f>SUM(C44:C49)</f>
        <v>-500</v>
      </c>
      <c r="D50" s="220">
        <f aca="true" t="shared" si="4" ref="D50:I50">SUM(D46:D49)</f>
        <v>0</v>
      </c>
      <c r="E50" s="220">
        <f t="shared" si="4"/>
        <v>0</v>
      </c>
      <c r="F50" s="220">
        <f t="shared" si="4"/>
        <v>0</v>
      </c>
      <c r="G50" s="220">
        <f t="shared" si="4"/>
        <v>0</v>
      </c>
      <c r="H50" s="220">
        <f t="shared" si="4"/>
        <v>0</v>
      </c>
      <c r="I50" s="84">
        <f t="shared" si="4"/>
        <v>0</v>
      </c>
      <c r="J50" s="221">
        <f>SUM(J44:J49)</f>
        <v>6603</v>
      </c>
      <c r="K50" s="75"/>
      <c r="L50" s="75"/>
      <c r="M50" s="75"/>
    </row>
    <row r="51" spans="2:13" ht="15">
      <c r="B51" s="75"/>
      <c r="C51" s="172"/>
      <c r="D51" s="216"/>
      <c r="E51" s="216"/>
      <c r="F51" s="216"/>
      <c r="G51" s="216"/>
      <c r="H51" s="216"/>
      <c r="I51" s="217"/>
      <c r="J51" s="218"/>
      <c r="K51" s="75"/>
      <c r="L51" s="75"/>
      <c r="M51" s="75"/>
    </row>
    <row r="52" spans="2:13" ht="15">
      <c r="B52" s="200" t="s">
        <v>216</v>
      </c>
      <c r="C52" s="172">
        <f aca="true" t="shared" si="5" ref="C52:J52">C34+C42+C50</f>
        <v>-953</v>
      </c>
      <c r="D52" s="172">
        <f t="shared" si="5"/>
        <v>0</v>
      </c>
      <c r="E52" s="172">
        <f t="shared" si="5"/>
        <v>0</v>
      </c>
      <c r="F52" s="172">
        <f t="shared" si="5"/>
        <v>0</v>
      </c>
      <c r="G52" s="172">
        <f t="shared" si="5"/>
        <v>0</v>
      </c>
      <c r="H52" s="172">
        <f t="shared" si="5"/>
        <v>0</v>
      </c>
      <c r="I52" s="84">
        <f t="shared" si="5"/>
        <v>0</v>
      </c>
      <c r="J52" s="172">
        <f t="shared" si="5"/>
        <v>18978</v>
      </c>
      <c r="K52" s="75"/>
      <c r="L52" s="75"/>
      <c r="M52" s="75"/>
    </row>
    <row r="53" spans="2:13" ht="15">
      <c r="B53" s="75"/>
      <c r="C53" s="172"/>
      <c r="D53" s="216"/>
      <c r="E53" s="216"/>
      <c r="F53" s="216"/>
      <c r="G53" s="216"/>
      <c r="H53" s="216"/>
      <c r="I53" s="217"/>
      <c r="J53" s="218"/>
      <c r="K53" s="75"/>
      <c r="L53" s="75"/>
      <c r="M53" s="75"/>
    </row>
    <row r="54" spans="2:13" ht="15">
      <c r="B54" s="200" t="s">
        <v>181</v>
      </c>
      <c r="C54" s="206">
        <v>15207</v>
      </c>
      <c r="D54" s="202" t="e">
        <f>#REF!</f>
        <v>#REF!</v>
      </c>
      <c r="E54" s="202" t="e">
        <f>#REF!</f>
        <v>#REF!</v>
      </c>
      <c r="F54" s="202" t="e">
        <f>#REF!</f>
        <v>#REF!</v>
      </c>
      <c r="G54" s="202" t="e">
        <f>#REF!</f>
        <v>#REF!</v>
      </c>
      <c r="H54" s="202" t="e">
        <f>#REF!</f>
        <v>#REF!</v>
      </c>
      <c r="I54" s="204"/>
      <c r="J54" s="207">
        <v>7722</v>
      </c>
      <c r="K54" s="75"/>
      <c r="L54" s="75"/>
      <c r="M54" s="75"/>
    </row>
    <row r="55" spans="2:13" ht="15">
      <c r="B55" s="200"/>
      <c r="C55" s="204"/>
      <c r="D55" s="75"/>
      <c r="E55" s="75"/>
      <c r="F55" s="75"/>
      <c r="G55" s="75"/>
      <c r="H55" s="75"/>
      <c r="I55" s="78"/>
      <c r="J55" s="90"/>
      <c r="K55" s="75"/>
      <c r="L55" s="75"/>
      <c r="M55" s="75"/>
    </row>
    <row r="56" spans="2:13" ht="15.75" thickBot="1">
      <c r="B56" s="200" t="s">
        <v>182</v>
      </c>
      <c r="C56" s="208">
        <f aca="true" t="shared" si="6" ref="C56:J56">SUM(C52:C55)</f>
        <v>14254</v>
      </c>
      <c r="D56" s="209" t="e">
        <f t="shared" si="6"/>
        <v>#REF!</v>
      </c>
      <c r="E56" s="209" t="e">
        <f t="shared" si="6"/>
        <v>#REF!</v>
      </c>
      <c r="F56" s="209" t="e">
        <f t="shared" si="6"/>
        <v>#REF!</v>
      </c>
      <c r="G56" s="209" t="e">
        <f t="shared" si="6"/>
        <v>#REF!</v>
      </c>
      <c r="H56" s="209" t="e">
        <f t="shared" si="6"/>
        <v>#REF!</v>
      </c>
      <c r="I56" s="210">
        <f t="shared" si="6"/>
        <v>0</v>
      </c>
      <c r="J56" s="211">
        <f t="shared" si="6"/>
        <v>26700</v>
      </c>
      <c r="K56" s="75"/>
      <c r="L56" s="75"/>
      <c r="M56" s="75"/>
    </row>
    <row r="57" spans="2:13" ht="15">
      <c r="B57" s="75"/>
      <c r="C57" s="202"/>
      <c r="D57" s="75"/>
      <c r="E57" s="75"/>
      <c r="F57" s="75"/>
      <c r="G57" s="75"/>
      <c r="H57" s="75"/>
      <c r="I57" s="78"/>
      <c r="J57" s="90"/>
      <c r="K57" s="75"/>
      <c r="L57" s="75"/>
      <c r="M57" s="75"/>
    </row>
    <row r="58" spans="2:13" ht="15">
      <c r="B58" s="200" t="s">
        <v>183</v>
      </c>
      <c r="C58" s="202"/>
      <c r="D58" s="75"/>
      <c r="E58" s="75"/>
      <c r="F58" s="75"/>
      <c r="G58" s="75"/>
      <c r="H58" s="75"/>
      <c r="I58" s="78"/>
      <c r="J58" s="90"/>
      <c r="K58" s="75"/>
      <c r="L58" s="75"/>
      <c r="M58" s="75"/>
    </row>
    <row r="59" spans="2:13" ht="15">
      <c r="B59" s="75"/>
      <c r="C59" s="202"/>
      <c r="D59" s="75"/>
      <c r="E59" s="75"/>
      <c r="F59" s="75"/>
      <c r="G59" s="75"/>
      <c r="H59" s="75"/>
      <c r="I59" s="78"/>
      <c r="J59" s="90"/>
      <c r="K59" s="75"/>
      <c r="L59" s="75"/>
      <c r="M59" s="75"/>
    </row>
    <row r="60" spans="2:13" ht="15">
      <c r="B60" s="75" t="s">
        <v>40</v>
      </c>
      <c r="C60" s="204">
        <v>14254</v>
      </c>
      <c r="D60" s="78"/>
      <c r="E60" s="78"/>
      <c r="F60" s="78"/>
      <c r="G60" s="78"/>
      <c r="H60" s="78"/>
      <c r="I60" s="78"/>
      <c r="J60" s="212">
        <v>26700</v>
      </c>
      <c r="K60" s="75"/>
      <c r="L60" s="75"/>
      <c r="M60" s="75"/>
    </row>
    <row r="61" spans="3:13" ht="15.75" thickBot="1">
      <c r="C61" s="213">
        <f>SUM(C60:C60)</f>
        <v>14254</v>
      </c>
      <c r="D61" s="75"/>
      <c r="E61" s="75"/>
      <c r="F61" s="75"/>
      <c r="G61" s="75"/>
      <c r="H61" s="75"/>
      <c r="I61" s="78"/>
      <c r="J61" s="213">
        <f>SUM(J60:J60)</f>
        <v>26700</v>
      </c>
      <c r="K61" s="75"/>
      <c r="L61" s="75"/>
      <c r="M61" s="75"/>
    </row>
    <row r="62" spans="2:13" ht="15.75" thickTop="1">
      <c r="B62" s="75"/>
      <c r="C62" s="214"/>
      <c r="D62" s="75"/>
      <c r="E62" s="75"/>
      <c r="F62" s="75"/>
      <c r="G62" s="75"/>
      <c r="H62" s="75"/>
      <c r="I62" s="78"/>
      <c r="J62" s="214"/>
      <c r="K62" s="75"/>
      <c r="L62" s="75"/>
      <c r="M62" s="75"/>
    </row>
    <row r="63" spans="2:13" ht="15">
      <c r="B63" s="75"/>
      <c r="C63" s="210"/>
      <c r="D63" s="210"/>
      <c r="E63" s="210"/>
      <c r="F63" s="210"/>
      <c r="G63" s="210"/>
      <c r="H63" s="210"/>
      <c r="I63" s="210"/>
      <c r="J63" s="90"/>
      <c r="K63" s="75"/>
      <c r="L63" s="75"/>
      <c r="M63" s="75"/>
    </row>
    <row r="64" spans="2:13" ht="15">
      <c r="B64" s="75"/>
      <c r="C64" s="210"/>
      <c r="D64" s="210"/>
      <c r="E64" s="210"/>
      <c r="F64" s="210"/>
      <c r="G64" s="210"/>
      <c r="H64" s="210"/>
      <c r="I64" s="210"/>
      <c r="J64" s="215"/>
      <c r="K64" s="75"/>
      <c r="L64" s="75"/>
      <c r="M64" s="75"/>
    </row>
    <row r="65" spans="2:13" ht="15">
      <c r="B65" s="75"/>
      <c r="C65" s="202"/>
      <c r="D65" s="75"/>
      <c r="E65" s="75"/>
      <c r="F65" s="75"/>
      <c r="G65" s="75"/>
      <c r="H65" s="75"/>
      <c r="I65" s="78"/>
      <c r="J65" s="90"/>
      <c r="K65" s="75"/>
      <c r="L65" s="75"/>
      <c r="M65" s="75"/>
    </row>
    <row r="66" spans="2:13" ht="15">
      <c r="B66" s="75"/>
      <c r="C66" s="202"/>
      <c r="D66" s="202" t="e">
        <f>D56-#REF!</f>
        <v>#REF!</v>
      </c>
      <c r="E66" s="202" t="e">
        <f>E56-#REF!</f>
        <v>#REF!</v>
      </c>
      <c r="F66" s="202" t="e">
        <f>F56-#REF!</f>
        <v>#REF!</v>
      </c>
      <c r="G66" s="202" t="e">
        <f>G56-#REF!</f>
        <v>#REF!</v>
      </c>
      <c r="H66" s="202" t="e">
        <f>H56-#REF!</f>
        <v>#REF!</v>
      </c>
      <c r="I66" s="204" t="e">
        <f>I56-#REF!</f>
        <v>#REF!</v>
      </c>
      <c r="J66" s="90"/>
      <c r="K66" s="75"/>
      <c r="L66" s="75"/>
      <c r="M66" s="75"/>
    </row>
    <row r="67" spans="2:13" ht="15">
      <c r="B67" s="75"/>
      <c r="C67" s="88"/>
      <c r="D67" s="75"/>
      <c r="E67" s="75"/>
      <c r="F67" s="75"/>
      <c r="G67" s="75"/>
      <c r="H67" s="75"/>
      <c r="I67" s="78"/>
      <c r="J67" s="90"/>
      <c r="K67" s="75"/>
      <c r="L67" s="75"/>
      <c r="M67" s="75"/>
    </row>
    <row r="68" spans="2:13" ht="15">
      <c r="B68" s="75"/>
      <c r="C68" s="88"/>
      <c r="D68" s="75"/>
      <c r="E68" s="75"/>
      <c r="F68" s="75"/>
      <c r="G68" s="75"/>
      <c r="H68" s="75"/>
      <c r="I68" s="78"/>
      <c r="J68" s="90"/>
      <c r="K68" s="75"/>
      <c r="L68" s="75"/>
      <c r="M68" s="75"/>
    </row>
    <row r="69" spans="2:13" ht="15">
      <c r="B69" s="75"/>
      <c r="C69" s="88"/>
      <c r="D69" s="75"/>
      <c r="E69" s="75"/>
      <c r="F69" s="75"/>
      <c r="G69" s="75"/>
      <c r="H69" s="75"/>
      <c r="I69" s="78"/>
      <c r="J69" s="90"/>
      <c r="K69" s="75"/>
      <c r="L69" s="75"/>
      <c r="M69" s="75"/>
    </row>
    <row r="70" spans="2:13" ht="15">
      <c r="B70" s="75"/>
      <c r="C70" s="88"/>
      <c r="D70" s="75"/>
      <c r="E70" s="75"/>
      <c r="F70" s="75"/>
      <c r="G70" s="75"/>
      <c r="H70" s="75"/>
      <c r="I70" s="78"/>
      <c r="J70" s="90"/>
      <c r="K70" s="75"/>
      <c r="L70" s="75"/>
      <c r="M70" s="75"/>
    </row>
    <row r="71" spans="2:13" ht="15">
      <c r="B71" s="75"/>
      <c r="C71" s="88"/>
      <c r="D71" s="75"/>
      <c r="E71" s="75"/>
      <c r="F71" s="75"/>
      <c r="G71" s="75"/>
      <c r="H71" s="75"/>
      <c r="I71" s="78"/>
      <c r="J71" s="90"/>
      <c r="K71" s="75"/>
      <c r="L71" s="75"/>
      <c r="M71" s="75"/>
    </row>
    <row r="72" spans="2:13" ht="15">
      <c r="B72" s="91"/>
      <c r="C72" s="88"/>
      <c r="D72" s="75"/>
      <c r="E72" s="75"/>
      <c r="F72" s="75"/>
      <c r="G72" s="75"/>
      <c r="H72" s="75"/>
      <c r="I72" s="78"/>
      <c r="J72" s="80"/>
      <c r="K72" s="75"/>
      <c r="L72" s="75"/>
      <c r="M72" s="75"/>
    </row>
    <row r="73" spans="2:13" ht="15">
      <c r="B73" s="91"/>
      <c r="C73" s="88"/>
      <c r="D73" s="75"/>
      <c r="E73" s="75"/>
      <c r="F73" s="75"/>
      <c r="G73" s="75"/>
      <c r="H73" s="75"/>
      <c r="I73" s="78"/>
      <c r="J73" s="80"/>
      <c r="K73" s="75"/>
      <c r="L73" s="75"/>
      <c r="M73" s="75"/>
    </row>
    <row r="74" spans="2:13" ht="15">
      <c r="B74" s="75"/>
      <c r="C74" s="88"/>
      <c r="D74" s="75"/>
      <c r="E74" s="75"/>
      <c r="F74" s="75"/>
      <c r="G74" s="75"/>
      <c r="H74" s="75"/>
      <c r="I74" s="78"/>
      <c r="J74" s="80"/>
      <c r="K74" s="75"/>
      <c r="L74" s="75"/>
      <c r="M74" s="75"/>
    </row>
    <row r="75" spans="2:13" ht="15">
      <c r="B75" s="75"/>
      <c r="C75" s="88"/>
      <c r="D75" s="75"/>
      <c r="E75" s="75"/>
      <c r="F75" s="75"/>
      <c r="G75" s="75"/>
      <c r="H75" s="75"/>
      <c r="I75" s="78"/>
      <c r="J75" s="80"/>
      <c r="K75" s="75"/>
      <c r="L75" s="75"/>
      <c r="M75" s="75"/>
    </row>
    <row r="76" spans="2:13" ht="15">
      <c r="B76" s="75"/>
      <c r="C76" s="88"/>
      <c r="D76" s="75"/>
      <c r="E76" s="75"/>
      <c r="F76" s="75"/>
      <c r="G76" s="75"/>
      <c r="H76" s="75"/>
      <c r="I76" s="78"/>
      <c r="J76" s="80"/>
      <c r="K76" s="75"/>
      <c r="L76" s="75"/>
      <c r="M76" s="75"/>
    </row>
    <row r="77" spans="2:13" ht="15">
      <c r="B77" s="75"/>
      <c r="C77" s="88"/>
      <c r="D77" s="75"/>
      <c r="E77" s="75"/>
      <c r="F77" s="75"/>
      <c r="G77" s="75"/>
      <c r="H77" s="75"/>
      <c r="I77" s="78"/>
      <c r="J77" s="80"/>
      <c r="K77" s="75"/>
      <c r="L77" s="75"/>
      <c r="M77" s="75"/>
    </row>
    <row r="78" spans="2:13" ht="15">
      <c r="B78" s="75"/>
      <c r="C78" s="88"/>
      <c r="D78" s="75"/>
      <c r="E78" s="75"/>
      <c r="F78" s="75"/>
      <c r="G78" s="75"/>
      <c r="H78" s="75"/>
      <c r="I78" s="78"/>
      <c r="J78" s="80"/>
      <c r="K78" s="75"/>
      <c r="L78" s="75"/>
      <c r="M78" s="75"/>
    </row>
    <row r="79" spans="2:13" ht="15">
      <c r="B79" s="75"/>
      <c r="C79" s="88"/>
      <c r="D79" s="75"/>
      <c r="E79" s="75"/>
      <c r="F79" s="75"/>
      <c r="G79" s="75"/>
      <c r="H79" s="75"/>
      <c r="I79" s="78"/>
      <c r="J79" s="80"/>
      <c r="K79" s="75"/>
      <c r="L79" s="75"/>
      <c r="M79" s="75"/>
    </row>
    <row r="80" spans="2:13" ht="15">
      <c r="B80" s="75"/>
      <c r="C80" s="88"/>
      <c r="D80" s="75"/>
      <c r="E80" s="75"/>
      <c r="F80" s="75"/>
      <c r="G80" s="75"/>
      <c r="H80" s="75"/>
      <c r="I80" s="78"/>
      <c r="J80" s="80"/>
      <c r="K80" s="75"/>
      <c r="L80" s="75"/>
      <c r="M80" s="75"/>
    </row>
    <row r="81" spans="2:13" ht="15">
      <c r="B81" s="75"/>
      <c r="C81" s="88"/>
      <c r="D81" s="75"/>
      <c r="E81" s="75"/>
      <c r="F81" s="75"/>
      <c r="G81" s="75"/>
      <c r="H81" s="75"/>
      <c r="I81" s="78"/>
      <c r="J81" s="80"/>
      <c r="K81" s="75"/>
      <c r="L81" s="75"/>
      <c r="M81" s="75"/>
    </row>
    <row r="82" spans="2:13" ht="15">
      <c r="B82" s="75"/>
      <c r="C82" s="88"/>
      <c r="D82" s="75"/>
      <c r="E82" s="75"/>
      <c r="F82" s="75"/>
      <c r="G82" s="75"/>
      <c r="H82" s="75"/>
      <c r="I82" s="78"/>
      <c r="J82" s="80"/>
      <c r="K82" s="75"/>
      <c r="L82" s="75"/>
      <c r="M82" s="75"/>
    </row>
    <row r="83" spans="2:13" ht="15">
      <c r="B83" s="75"/>
      <c r="C83" s="88"/>
      <c r="D83" s="75"/>
      <c r="E83" s="75"/>
      <c r="F83" s="75"/>
      <c r="G83" s="75"/>
      <c r="H83" s="75"/>
      <c r="I83" s="78"/>
      <c r="J83" s="80"/>
      <c r="K83" s="75"/>
      <c r="L83" s="75"/>
      <c r="M83" s="75"/>
    </row>
    <row r="84" spans="2:13" ht="15">
      <c r="B84" s="75"/>
      <c r="C84" s="88"/>
      <c r="D84" s="75"/>
      <c r="E84" s="75"/>
      <c r="F84" s="75"/>
      <c r="G84" s="75"/>
      <c r="H84" s="75"/>
      <c r="I84" s="78"/>
      <c r="J84" s="80"/>
      <c r="K84" s="75"/>
      <c r="L84" s="75"/>
      <c r="M84" s="75"/>
    </row>
    <row r="85" spans="2:13" ht="15">
      <c r="B85" s="75"/>
      <c r="C85" s="88"/>
      <c r="D85" s="75"/>
      <c r="E85" s="75"/>
      <c r="F85" s="75"/>
      <c r="G85" s="75"/>
      <c r="H85" s="75"/>
      <c r="I85" s="78"/>
      <c r="J85" s="80"/>
      <c r="K85" s="75"/>
      <c r="L85" s="75"/>
      <c r="M85" s="75"/>
    </row>
    <row r="86" spans="2:13" ht="15">
      <c r="B86" s="75"/>
      <c r="C86" s="88"/>
      <c r="D86" s="75"/>
      <c r="E86" s="75"/>
      <c r="F86" s="75"/>
      <c r="G86" s="75"/>
      <c r="H86" s="75"/>
      <c r="I86" s="78"/>
      <c r="J86" s="80"/>
      <c r="K86" s="75"/>
      <c r="L86" s="75"/>
      <c r="M86" s="75"/>
    </row>
    <row r="87" spans="2:13" ht="15">
      <c r="B87" s="75"/>
      <c r="C87" s="88"/>
      <c r="D87" s="75"/>
      <c r="E87" s="75"/>
      <c r="F87" s="75"/>
      <c r="G87" s="75"/>
      <c r="H87" s="75"/>
      <c r="I87" s="78"/>
      <c r="J87" s="80"/>
      <c r="K87" s="75"/>
      <c r="L87" s="75"/>
      <c r="M87" s="75"/>
    </row>
    <row r="88" spans="2:13" ht="15">
      <c r="B88" s="75"/>
      <c r="C88" s="88"/>
      <c r="D88" s="75"/>
      <c r="E88" s="75"/>
      <c r="F88" s="75"/>
      <c r="G88" s="75"/>
      <c r="H88" s="75"/>
      <c r="I88" s="78"/>
      <c r="J88" s="80"/>
      <c r="K88" s="75"/>
      <c r="L88" s="75"/>
      <c r="M88" s="75"/>
    </row>
    <row r="89" spans="2:13" ht="15">
      <c r="B89" s="75"/>
      <c r="C89" s="88"/>
      <c r="D89" s="75"/>
      <c r="E89" s="75"/>
      <c r="F89" s="75"/>
      <c r="G89" s="75"/>
      <c r="H89" s="75"/>
      <c r="I89" s="78"/>
      <c r="J89" s="80"/>
      <c r="K89" s="75"/>
      <c r="L89" s="75"/>
      <c r="M89" s="75"/>
    </row>
    <row r="90" spans="2:13" ht="15">
      <c r="B90" s="75"/>
      <c r="C90" s="88"/>
      <c r="D90" s="75"/>
      <c r="E90" s="75"/>
      <c r="F90" s="75"/>
      <c r="G90" s="75"/>
      <c r="H90" s="75"/>
      <c r="I90" s="78"/>
      <c r="J90" s="80"/>
      <c r="K90" s="75"/>
      <c r="L90" s="75"/>
      <c r="M90" s="75"/>
    </row>
    <row r="91" spans="2:13" ht="15">
      <c r="B91" s="75"/>
      <c r="C91" s="88"/>
      <c r="D91" s="75"/>
      <c r="E91" s="75"/>
      <c r="F91" s="75"/>
      <c r="G91" s="75"/>
      <c r="H91" s="75"/>
      <c r="I91" s="78"/>
      <c r="J91" s="80"/>
      <c r="K91" s="75"/>
      <c r="L91" s="75"/>
      <c r="M91" s="75"/>
    </row>
    <row r="92" spans="2:13" ht="15">
      <c r="B92" s="75"/>
      <c r="C92" s="88"/>
      <c r="D92" s="75"/>
      <c r="E92" s="75"/>
      <c r="F92" s="75"/>
      <c r="G92" s="75"/>
      <c r="H92" s="75"/>
      <c r="I92" s="78"/>
      <c r="J92" s="80"/>
      <c r="K92" s="75"/>
      <c r="L92" s="75"/>
      <c r="M92" s="75"/>
    </row>
    <row r="93" spans="2:13" ht="15">
      <c r="B93" s="75"/>
      <c r="C93" s="88"/>
      <c r="D93" s="75"/>
      <c r="E93" s="75"/>
      <c r="F93" s="75"/>
      <c r="G93" s="75"/>
      <c r="H93" s="75"/>
      <c r="I93" s="78"/>
      <c r="J93" s="80"/>
      <c r="K93" s="75"/>
      <c r="L93" s="75"/>
      <c r="M93" s="75"/>
    </row>
  </sheetData>
  <mergeCells count="1">
    <mergeCell ref="F11:G11"/>
  </mergeCells>
  <printOptions/>
  <pageMargins left="1" right="0.5" top="0.5" bottom="0.25" header="0.2" footer="0.2"/>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J271"/>
  <sheetViews>
    <sheetView tabSelected="1" zoomScale="90" zoomScaleNormal="90" zoomScaleSheetLayoutView="100" workbookViewId="0" topLeftCell="A193">
      <selection activeCell="A210" sqref="A210"/>
    </sheetView>
  </sheetViews>
  <sheetFormatPr defaultColWidth="9.140625" defaultRowHeight="12.75"/>
  <cols>
    <col min="1" max="1" width="4.8515625" style="272" customWidth="1"/>
    <col min="2" max="2" width="3.00390625" style="272" customWidth="1"/>
    <col min="3" max="3" width="1.421875" style="272" customWidth="1"/>
    <col min="4" max="4" width="31.7109375" style="272" customWidth="1"/>
    <col min="5" max="5" width="15.28125" style="272" customWidth="1"/>
    <col min="6" max="6" width="15.8515625" style="272" customWidth="1"/>
    <col min="7" max="7" width="15.28125" style="272" customWidth="1"/>
    <col min="8" max="8" width="16.140625" style="272" customWidth="1"/>
    <col min="9" max="9" width="21.57421875" style="95" customWidth="1"/>
    <col min="10" max="16384" width="9.140625" style="95" customWidth="1"/>
  </cols>
  <sheetData>
    <row r="1" spans="1:8" ht="15.75">
      <c r="A1" s="337"/>
      <c r="B1" s="337"/>
      <c r="C1" s="337"/>
      <c r="D1" s="337"/>
      <c r="E1" s="337"/>
      <c r="F1" s="337"/>
      <c r="G1" s="337"/>
      <c r="H1" s="337"/>
    </row>
    <row r="2" spans="1:8" ht="15.75">
      <c r="A2" s="271" t="s">
        <v>42</v>
      </c>
      <c r="B2" s="270"/>
      <c r="C2" s="270"/>
      <c r="D2" s="270"/>
      <c r="E2" s="270"/>
      <c r="F2" s="270"/>
      <c r="G2" s="270"/>
      <c r="H2" s="270"/>
    </row>
    <row r="3" spans="1:8" ht="15.75">
      <c r="A3" s="270"/>
      <c r="B3" s="270"/>
      <c r="C3" s="270"/>
      <c r="D3" s="270"/>
      <c r="E3" s="270"/>
      <c r="F3" s="270"/>
      <c r="G3" s="270"/>
      <c r="H3" s="270"/>
    </row>
    <row r="5" spans="1:3" ht="15.75">
      <c r="A5" s="273" t="s">
        <v>43</v>
      </c>
      <c r="B5" s="274" t="s">
        <v>157</v>
      </c>
      <c r="C5" s="274"/>
    </row>
    <row r="6" spans="1:3" ht="15.75">
      <c r="A6" s="273"/>
      <c r="B6" s="274"/>
      <c r="C6" s="274"/>
    </row>
    <row r="7" spans="1:3" ht="15.75">
      <c r="A7" s="273"/>
      <c r="B7" s="274"/>
      <c r="C7" s="274"/>
    </row>
    <row r="8" spans="1:3" ht="15.75">
      <c r="A8" s="273"/>
      <c r="B8" s="274"/>
      <c r="C8" s="274"/>
    </row>
    <row r="9" spans="1:3" ht="15.75">
      <c r="A9" s="273"/>
      <c r="B9" s="274"/>
      <c r="C9" s="274"/>
    </row>
    <row r="10" spans="1:3" ht="15.75">
      <c r="A10" s="273"/>
      <c r="B10" s="274"/>
      <c r="C10" s="274"/>
    </row>
    <row r="11" spans="1:3" ht="15.75">
      <c r="A11" s="273"/>
      <c r="B11" s="274"/>
      <c r="C11" s="274"/>
    </row>
    <row r="12" spans="1:3" ht="15.75">
      <c r="A12" s="273" t="s">
        <v>44</v>
      </c>
      <c r="B12" s="274" t="s">
        <v>45</v>
      </c>
      <c r="C12" s="274"/>
    </row>
    <row r="13" spans="1:3" ht="15.75">
      <c r="A13" s="273"/>
      <c r="B13" s="274"/>
      <c r="C13" s="274"/>
    </row>
    <row r="14" spans="1:3" ht="15.75">
      <c r="A14" s="273"/>
      <c r="B14" s="274"/>
      <c r="C14" s="274"/>
    </row>
    <row r="15" spans="1:3" ht="15.75">
      <c r="A15" s="273"/>
      <c r="B15" s="274"/>
      <c r="C15" s="274"/>
    </row>
    <row r="16" spans="1:3" ht="15.75">
      <c r="A16" s="273"/>
      <c r="B16" s="274"/>
      <c r="C16" s="274"/>
    </row>
    <row r="17" ht="13.5" customHeight="1"/>
    <row r="18" spans="1:5" ht="15.75">
      <c r="A18" s="273" t="s">
        <v>46</v>
      </c>
      <c r="B18" s="274" t="s">
        <v>47</v>
      </c>
      <c r="C18" s="274"/>
      <c r="E18" s="95"/>
    </row>
    <row r="19" spans="1:3" ht="15.75">
      <c r="A19" s="273"/>
      <c r="B19" s="274"/>
      <c r="C19" s="274"/>
    </row>
    <row r="20" spans="1:3" ht="15.75">
      <c r="A20" s="273"/>
      <c r="B20" s="274"/>
      <c r="C20" s="274"/>
    </row>
    <row r="21" spans="1:3" ht="15.75">
      <c r="A21" s="273"/>
      <c r="B21" s="274"/>
      <c r="C21" s="274"/>
    </row>
    <row r="22" spans="1:3" ht="15.75">
      <c r="A22" s="273"/>
      <c r="B22" s="274"/>
      <c r="C22" s="274"/>
    </row>
    <row r="23" spans="1:3" ht="15.75">
      <c r="A23" s="273" t="s">
        <v>48</v>
      </c>
      <c r="B23" s="274" t="s">
        <v>49</v>
      </c>
      <c r="C23" s="274"/>
    </row>
    <row r="24" spans="1:3" ht="15.75">
      <c r="A24" s="273"/>
      <c r="B24" s="274"/>
      <c r="C24" s="274"/>
    </row>
    <row r="25" spans="1:3" ht="15.75">
      <c r="A25" s="273"/>
      <c r="B25" s="274"/>
      <c r="C25" s="274"/>
    </row>
    <row r="26" spans="1:3" ht="15.75">
      <c r="A26" s="273"/>
      <c r="B26" s="274"/>
      <c r="C26" s="274"/>
    </row>
    <row r="27" spans="1:3" ht="15.75">
      <c r="A27" s="273"/>
      <c r="C27" s="274"/>
    </row>
    <row r="28" spans="1:3" ht="15.75">
      <c r="A28" s="275" t="s">
        <v>50</v>
      </c>
      <c r="B28" s="274" t="s">
        <v>51</v>
      </c>
      <c r="C28" s="274"/>
    </row>
    <row r="29" spans="1:3" ht="15.75">
      <c r="A29" s="273"/>
      <c r="B29" s="274"/>
      <c r="C29" s="274"/>
    </row>
    <row r="30" spans="1:3" ht="15.75">
      <c r="A30" s="273"/>
      <c r="B30" s="274"/>
      <c r="C30" s="274"/>
    </row>
    <row r="31" spans="1:3" ht="15.75">
      <c r="A31" s="273"/>
      <c r="B31" s="274"/>
      <c r="C31" s="274"/>
    </row>
    <row r="33" spans="1:3" ht="15.75">
      <c r="A33" s="273" t="s">
        <v>52</v>
      </c>
      <c r="B33" s="274" t="s">
        <v>53</v>
      </c>
      <c r="C33" s="274"/>
    </row>
    <row r="34" spans="1:3" ht="15.75">
      <c r="A34" s="273"/>
      <c r="B34" s="274"/>
      <c r="C34" s="274"/>
    </row>
    <row r="35" spans="1:3" ht="15.75">
      <c r="A35" s="273"/>
      <c r="B35" s="274"/>
      <c r="C35" s="274"/>
    </row>
    <row r="36" spans="1:3" ht="15.75">
      <c r="A36" s="273"/>
      <c r="B36" s="274"/>
      <c r="C36" s="274"/>
    </row>
    <row r="37" spans="1:3" ht="15.75">
      <c r="A37" s="273"/>
      <c r="B37" s="274"/>
      <c r="C37" s="274"/>
    </row>
    <row r="38" spans="1:3" ht="15.75">
      <c r="A38" s="273"/>
      <c r="B38" s="274"/>
      <c r="C38" s="274"/>
    </row>
    <row r="39" spans="1:8" ht="15.75">
      <c r="A39" s="273"/>
      <c r="B39" s="276"/>
      <c r="C39" s="276"/>
      <c r="D39" s="277"/>
      <c r="E39" s="277"/>
      <c r="F39" s="277"/>
      <c r="G39" s="277"/>
      <c r="H39" s="277"/>
    </row>
    <row r="40" spans="1:5" ht="15.75">
      <c r="A40" s="275" t="s">
        <v>56</v>
      </c>
      <c r="B40" s="274" t="s">
        <v>38</v>
      </c>
      <c r="C40" s="274"/>
      <c r="E40" s="278"/>
    </row>
    <row r="41" spans="1:3" ht="15.75">
      <c r="A41" s="273"/>
      <c r="B41" s="274"/>
      <c r="C41" s="274"/>
    </row>
    <row r="42" spans="1:3" ht="15.75">
      <c r="A42" s="273"/>
      <c r="B42" s="274"/>
      <c r="C42" s="274"/>
    </row>
    <row r="43" spans="1:3" ht="15.75">
      <c r="A43" s="273"/>
      <c r="B43" s="274"/>
      <c r="C43" s="274"/>
    </row>
    <row r="44" spans="1:3" ht="15.75">
      <c r="A44" s="273"/>
      <c r="B44" s="274"/>
      <c r="C44" s="274"/>
    </row>
    <row r="45" spans="1:10" ht="15.75">
      <c r="A45" s="279" t="s">
        <v>195</v>
      </c>
      <c r="B45" s="274" t="s">
        <v>57</v>
      </c>
      <c r="C45" s="274"/>
      <c r="E45" s="280"/>
      <c r="F45" s="280"/>
      <c r="G45" s="280"/>
      <c r="J45" s="281"/>
    </row>
    <row r="46" spans="1:10" ht="15.75">
      <c r="A46" s="275"/>
      <c r="B46" s="274"/>
      <c r="C46" s="274"/>
      <c r="E46" s="280"/>
      <c r="F46" s="280"/>
      <c r="G46" s="280"/>
      <c r="J46" s="281"/>
    </row>
    <row r="47" spans="2:10" ht="15.75">
      <c r="B47" s="282" t="s">
        <v>58</v>
      </c>
      <c r="E47" s="280"/>
      <c r="F47" s="280"/>
      <c r="G47" s="280"/>
      <c r="J47" s="281"/>
    </row>
    <row r="48" spans="2:10" ht="15.75">
      <c r="B48" s="282"/>
      <c r="E48" s="280"/>
      <c r="F48" s="280"/>
      <c r="G48" s="280"/>
      <c r="J48" s="281"/>
    </row>
    <row r="50" spans="1:3" ht="15.75">
      <c r="A50" s="275" t="s">
        <v>59</v>
      </c>
      <c r="B50" s="274" t="s">
        <v>60</v>
      </c>
      <c r="C50" s="274"/>
    </row>
    <row r="51" spans="1:3" ht="15.75">
      <c r="A51" s="273"/>
      <c r="B51" s="274"/>
      <c r="C51" s="274"/>
    </row>
    <row r="52" spans="1:3" ht="15.75">
      <c r="A52" s="273"/>
      <c r="B52" s="272" t="s">
        <v>61</v>
      </c>
      <c r="C52" s="274"/>
    </row>
    <row r="53" spans="1:3" ht="15.75">
      <c r="A53" s="273"/>
      <c r="C53" s="274"/>
    </row>
    <row r="55" spans="1:4" ht="15.75">
      <c r="A55" s="273" t="s">
        <v>62</v>
      </c>
      <c r="B55" s="274" t="s">
        <v>63</v>
      </c>
      <c r="C55" s="95"/>
      <c r="D55" s="274"/>
    </row>
    <row r="56" spans="1:4" ht="15.75">
      <c r="A56" s="273"/>
      <c r="B56" s="274"/>
      <c r="C56" s="95"/>
      <c r="D56" s="274"/>
    </row>
    <row r="57" spans="1:4" ht="15.75">
      <c r="A57" s="273"/>
      <c r="B57" s="274"/>
      <c r="C57" s="95"/>
      <c r="D57" s="274"/>
    </row>
    <row r="58" spans="1:4" ht="15.75">
      <c r="A58" s="273"/>
      <c r="B58" s="274"/>
      <c r="C58" s="95"/>
      <c r="D58" s="274"/>
    </row>
    <row r="60" spans="1:3" ht="15.75">
      <c r="A60" s="273" t="s">
        <v>64</v>
      </c>
      <c r="B60" s="274" t="s">
        <v>65</v>
      </c>
      <c r="C60" s="274"/>
    </row>
    <row r="62" spans="1:3" ht="15.75">
      <c r="A62" s="273"/>
      <c r="B62" s="274"/>
      <c r="C62" s="274"/>
    </row>
    <row r="63" spans="1:3" ht="15.75">
      <c r="A63" s="273"/>
      <c r="B63" s="274"/>
      <c r="C63" s="274"/>
    </row>
    <row r="64" spans="1:3" ht="15.75">
      <c r="A64" s="273"/>
      <c r="B64" s="274"/>
      <c r="C64" s="274"/>
    </row>
    <row r="65" spans="1:3" ht="15.75">
      <c r="A65" s="273" t="s">
        <v>66</v>
      </c>
      <c r="B65" s="274" t="s">
        <v>67</v>
      </c>
      <c r="C65" s="274"/>
    </row>
    <row r="66" spans="1:3" ht="15.75">
      <c r="A66" s="273"/>
      <c r="B66" s="274"/>
      <c r="C66" s="274"/>
    </row>
    <row r="67" spans="1:3" ht="15.75">
      <c r="A67" s="273"/>
      <c r="B67" s="274"/>
      <c r="C67" s="274"/>
    </row>
    <row r="68" spans="1:3" ht="15.75">
      <c r="A68" s="273"/>
      <c r="B68" s="274"/>
      <c r="C68" s="274"/>
    </row>
    <row r="70" ht="15.75">
      <c r="A70" s="271" t="s">
        <v>187</v>
      </c>
    </row>
    <row r="71" ht="15.75">
      <c r="A71" s="271" t="s">
        <v>186</v>
      </c>
    </row>
    <row r="73" spans="1:3" ht="15.75">
      <c r="A73" s="273" t="s">
        <v>68</v>
      </c>
      <c r="B73" s="274" t="s">
        <v>69</v>
      </c>
      <c r="C73" s="274"/>
    </row>
    <row r="75" spans="2:3" ht="15.75">
      <c r="B75" s="274"/>
      <c r="C75" s="274"/>
    </row>
    <row r="76" spans="2:3" ht="15.75">
      <c r="B76" s="274"/>
      <c r="C76" s="274"/>
    </row>
    <row r="77" spans="2:3" ht="15.75">
      <c r="B77" s="274"/>
      <c r="C77" s="274"/>
    </row>
    <row r="78" spans="2:3" ht="15.75">
      <c r="B78" s="274"/>
      <c r="C78" s="274"/>
    </row>
    <row r="79" spans="2:3" ht="15.75">
      <c r="B79" s="274"/>
      <c r="C79" s="274"/>
    </row>
    <row r="80" spans="2:9" ht="15.75">
      <c r="B80" s="274"/>
      <c r="C80" s="274"/>
      <c r="I80" s="283"/>
    </row>
    <row r="81" spans="2:9" ht="15.75">
      <c r="B81" s="274"/>
      <c r="C81" s="274"/>
      <c r="I81" s="283"/>
    </row>
    <row r="82" spans="2:9" ht="15.75">
      <c r="B82" s="274"/>
      <c r="C82" s="274"/>
      <c r="I82" s="283"/>
    </row>
    <row r="83" spans="2:9" ht="15.75">
      <c r="B83" s="274"/>
      <c r="C83" s="274"/>
      <c r="I83" s="283"/>
    </row>
    <row r="85" spans="1:3" ht="15.75">
      <c r="A85" s="273" t="s">
        <v>70</v>
      </c>
      <c r="B85" s="274" t="s">
        <v>220</v>
      </c>
      <c r="C85" s="274"/>
    </row>
    <row r="86" spans="2:3" ht="15.75">
      <c r="B86" s="274"/>
      <c r="C86" s="274"/>
    </row>
    <row r="87" spans="1:9" ht="15.75">
      <c r="A87" s="273"/>
      <c r="B87" s="274"/>
      <c r="C87" s="274"/>
      <c r="I87" s="283"/>
    </row>
    <row r="88" spans="1:3" ht="15.75">
      <c r="A88" s="273"/>
      <c r="B88" s="274"/>
      <c r="C88" s="274"/>
    </row>
    <row r="89" spans="2:3" ht="15.75">
      <c r="B89" s="274"/>
      <c r="C89" s="274"/>
    </row>
    <row r="90" spans="2:3" ht="15.75">
      <c r="B90" s="274"/>
      <c r="C90" s="274"/>
    </row>
    <row r="91" spans="2:3" ht="15.75">
      <c r="B91" s="274"/>
      <c r="C91" s="274"/>
    </row>
    <row r="92" spans="2:3" ht="15.75">
      <c r="B92" s="274"/>
      <c r="C92" s="274"/>
    </row>
    <row r="93" spans="2:3" ht="15.75">
      <c r="B93" s="274"/>
      <c r="C93" s="274"/>
    </row>
    <row r="94" spans="2:3" ht="15.75">
      <c r="B94" s="274"/>
      <c r="C94" s="274"/>
    </row>
    <row r="95" spans="1:5" ht="15.75">
      <c r="A95" s="275" t="s">
        <v>71</v>
      </c>
      <c r="B95" s="274" t="s">
        <v>206</v>
      </c>
      <c r="C95" s="274"/>
      <c r="E95" s="279"/>
    </row>
    <row r="96" spans="2:3" ht="15.75">
      <c r="B96" s="274"/>
      <c r="C96" s="274"/>
    </row>
    <row r="97" spans="2:3" ht="15.75">
      <c r="B97" s="274"/>
      <c r="C97" s="274"/>
    </row>
    <row r="98" spans="2:3" ht="21" customHeight="1">
      <c r="B98" s="274"/>
      <c r="C98" s="274"/>
    </row>
    <row r="99" spans="2:3" ht="15.75">
      <c r="B99" s="274"/>
      <c r="C99" s="274"/>
    </row>
    <row r="100" spans="2:3" ht="15.75">
      <c r="B100" s="274"/>
      <c r="C100" s="274"/>
    </row>
    <row r="101" spans="1:8" ht="15.75">
      <c r="A101" s="273" t="s">
        <v>72</v>
      </c>
      <c r="B101" s="279" t="s">
        <v>73</v>
      </c>
      <c r="C101" s="284"/>
      <c r="D101" s="284"/>
      <c r="E101" s="285"/>
      <c r="F101" s="285"/>
      <c r="G101" s="285"/>
      <c r="H101" s="285"/>
    </row>
    <row r="102" spans="1:8" ht="15.75">
      <c r="A102" s="273"/>
      <c r="B102" s="273"/>
      <c r="C102" s="284"/>
      <c r="D102" s="284"/>
      <c r="E102" s="285"/>
      <c r="F102" s="285"/>
      <c r="G102" s="285"/>
      <c r="H102" s="285"/>
    </row>
    <row r="103" spans="1:8" ht="15.75">
      <c r="A103" s="273"/>
      <c r="B103" s="273"/>
      <c r="C103" s="284"/>
      <c r="D103" s="284"/>
      <c r="E103" s="285"/>
      <c r="F103" s="285"/>
      <c r="G103" s="285"/>
      <c r="H103" s="285"/>
    </row>
    <row r="104" spans="1:8" ht="15.75">
      <c r="A104" s="273"/>
      <c r="B104" s="273"/>
      <c r="C104" s="284"/>
      <c r="D104" s="284"/>
      <c r="E104" s="285"/>
      <c r="F104" s="285"/>
      <c r="G104" s="285"/>
      <c r="H104" s="285"/>
    </row>
    <row r="106" spans="1:3" ht="15.75">
      <c r="A106" s="273" t="s">
        <v>74</v>
      </c>
      <c r="B106" s="274" t="s">
        <v>12</v>
      </c>
      <c r="C106" s="274"/>
    </row>
    <row r="107" spans="1:8" ht="15.75">
      <c r="A107" s="273"/>
      <c r="B107" s="274"/>
      <c r="C107" s="274"/>
      <c r="E107" s="338" t="s">
        <v>75</v>
      </c>
      <c r="F107" s="338"/>
      <c r="G107" s="338" t="s">
        <v>76</v>
      </c>
      <c r="H107" s="338"/>
    </row>
    <row r="108" spans="1:8" ht="15.75">
      <c r="A108" s="273"/>
      <c r="B108" s="274"/>
      <c r="C108" s="274"/>
      <c r="E108" s="280" t="s">
        <v>54</v>
      </c>
      <c r="F108" s="280" t="s">
        <v>77</v>
      </c>
      <c r="G108" s="280" t="s">
        <v>54</v>
      </c>
      <c r="H108" s="280" t="s">
        <v>77</v>
      </c>
    </row>
    <row r="109" spans="1:8" ht="15.75">
      <c r="A109" s="273"/>
      <c r="B109" s="274"/>
      <c r="C109" s="274"/>
      <c r="E109" s="280" t="s">
        <v>78</v>
      </c>
      <c r="F109" s="280" t="s">
        <v>78</v>
      </c>
      <c r="G109" s="280" t="s">
        <v>78</v>
      </c>
      <c r="H109" s="280" t="s">
        <v>78</v>
      </c>
    </row>
    <row r="110" spans="1:8" ht="15.75">
      <c r="A110" s="273"/>
      <c r="B110" s="274"/>
      <c r="C110" s="274"/>
      <c r="E110" s="280" t="s">
        <v>55</v>
      </c>
      <c r="F110" s="280" t="s">
        <v>55</v>
      </c>
      <c r="G110" s="280" t="s">
        <v>79</v>
      </c>
      <c r="H110" s="272" t="s">
        <v>80</v>
      </c>
    </row>
    <row r="111" spans="2:8" ht="15.75">
      <c r="B111" s="274"/>
      <c r="C111" s="274"/>
      <c r="E111" s="287" t="s">
        <v>207</v>
      </c>
      <c r="F111" s="287" t="s">
        <v>208</v>
      </c>
      <c r="G111" s="287" t="s">
        <v>207</v>
      </c>
      <c r="H111" s="287" t="s">
        <v>208</v>
      </c>
    </row>
    <row r="112" spans="1:8" ht="15.75">
      <c r="A112" s="273"/>
      <c r="B112" s="274"/>
      <c r="C112" s="274"/>
      <c r="E112" s="286" t="s">
        <v>8</v>
      </c>
      <c r="F112" s="286" t="s">
        <v>8</v>
      </c>
      <c r="G112" s="286" t="s">
        <v>8</v>
      </c>
      <c r="H112" s="286" t="s">
        <v>8</v>
      </c>
    </row>
    <row r="113" spans="1:8" ht="15.75">
      <c r="A113" s="273"/>
      <c r="B113" s="274"/>
      <c r="C113" s="272" t="s">
        <v>81</v>
      </c>
      <c r="E113" s="286"/>
      <c r="F113" s="286"/>
      <c r="G113" s="286"/>
      <c r="H113" s="286"/>
    </row>
    <row r="114" spans="1:8" ht="15.75">
      <c r="A114" s="288"/>
      <c r="C114" s="289" t="s">
        <v>82</v>
      </c>
      <c r="E114" s="290">
        <v>1223</v>
      </c>
      <c r="F114" s="291">
        <v>1209</v>
      </c>
      <c r="G114" s="290">
        <v>2579</v>
      </c>
      <c r="H114" s="292">
        <v>1868</v>
      </c>
    </row>
    <row r="115" spans="1:8" ht="15.75">
      <c r="A115" s="288"/>
      <c r="C115" s="289" t="s">
        <v>83</v>
      </c>
      <c r="E115" s="290">
        <v>-670</v>
      </c>
      <c r="F115" s="293">
        <v>0</v>
      </c>
      <c r="G115" s="290">
        <v>-670</v>
      </c>
      <c r="H115" s="290">
        <v>0</v>
      </c>
    </row>
    <row r="116" spans="1:4" ht="15.75">
      <c r="A116" s="273"/>
      <c r="B116" s="274"/>
      <c r="D116" s="95"/>
    </row>
    <row r="117" spans="1:6" ht="15.75">
      <c r="A117" s="273"/>
      <c r="B117" s="274"/>
      <c r="C117" s="272" t="s">
        <v>30</v>
      </c>
      <c r="D117" s="95"/>
      <c r="E117" s="294"/>
      <c r="F117" s="294"/>
    </row>
    <row r="118" spans="1:8" ht="15.75">
      <c r="A118" s="273"/>
      <c r="B118" s="274"/>
      <c r="C118" s="289" t="s">
        <v>82</v>
      </c>
      <c r="D118" s="95"/>
      <c r="E118" s="294">
        <v>0</v>
      </c>
      <c r="F118" s="294">
        <v>0</v>
      </c>
      <c r="G118" s="295">
        <v>0</v>
      </c>
      <c r="H118" s="295">
        <v>0</v>
      </c>
    </row>
    <row r="119" spans="1:8" ht="15.75">
      <c r="A119" s="273"/>
      <c r="B119" s="274"/>
      <c r="C119" s="289" t="s">
        <v>84</v>
      </c>
      <c r="D119" s="95"/>
      <c r="E119" s="294">
        <v>0</v>
      </c>
      <c r="F119" s="294">
        <v>0</v>
      </c>
      <c r="G119" s="295">
        <v>0</v>
      </c>
      <c r="H119" s="295">
        <v>0</v>
      </c>
    </row>
    <row r="120" spans="1:8" ht="15.75">
      <c r="A120" s="273"/>
      <c r="B120" s="274"/>
      <c r="D120" s="95"/>
      <c r="E120" s="296"/>
      <c r="F120" s="296"/>
      <c r="G120" s="296"/>
      <c r="H120" s="296"/>
    </row>
    <row r="121" spans="1:6" ht="15.75">
      <c r="A121" s="273"/>
      <c r="B121" s="274"/>
      <c r="C121" s="274"/>
      <c r="D121" s="289"/>
      <c r="E121" s="294"/>
      <c r="F121" s="294"/>
    </row>
    <row r="122" spans="1:8" ht="16.5" thickBot="1">
      <c r="A122" s="273"/>
      <c r="B122" s="274"/>
      <c r="C122" s="274"/>
      <c r="E122" s="297">
        <f>SUM(E114:E120)</f>
        <v>553</v>
      </c>
      <c r="F122" s="297">
        <f>SUM(F114:F120)</f>
        <v>1209</v>
      </c>
      <c r="G122" s="297">
        <f>SUM(G114:G120)</f>
        <v>1909</v>
      </c>
      <c r="H122" s="297">
        <f>SUM(H114:H120)</f>
        <v>1868</v>
      </c>
    </row>
    <row r="124" spans="1:3" ht="15.75">
      <c r="A124" s="273" t="s">
        <v>85</v>
      </c>
      <c r="B124" s="274" t="s">
        <v>86</v>
      </c>
      <c r="C124" s="274"/>
    </row>
    <row r="125" spans="1:3" ht="15.75">
      <c r="A125" s="95"/>
      <c r="B125" s="274"/>
      <c r="C125" s="274"/>
    </row>
    <row r="126" spans="1:3" ht="15.75">
      <c r="A126" s="95"/>
      <c r="B126" s="274"/>
      <c r="C126" s="274"/>
    </row>
    <row r="127" spans="1:3" ht="15.75">
      <c r="A127" s="95"/>
      <c r="B127" s="274"/>
      <c r="C127" s="274"/>
    </row>
    <row r="128" spans="1:3" ht="15.75">
      <c r="A128" s="95"/>
      <c r="B128" s="274"/>
      <c r="C128" s="274"/>
    </row>
    <row r="129" spans="1:3" ht="15.75">
      <c r="A129" s="273" t="s">
        <v>87</v>
      </c>
      <c r="B129" s="274" t="s">
        <v>88</v>
      </c>
      <c r="C129" s="274"/>
    </row>
    <row r="130" spans="1:3" ht="15.75">
      <c r="A130" s="273"/>
      <c r="B130" s="274"/>
      <c r="C130" s="274"/>
    </row>
    <row r="131" spans="2:3" ht="15.75">
      <c r="B131" s="298" t="s">
        <v>121</v>
      </c>
      <c r="C131" s="274"/>
    </row>
    <row r="132" spans="1:3" ht="15.75">
      <c r="A132" s="288"/>
      <c r="B132" s="274"/>
      <c r="C132" s="274"/>
    </row>
    <row r="133" spans="1:3" ht="15.75">
      <c r="A133" s="288"/>
      <c r="B133" s="274"/>
      <c r="C133" s="274"/>
    </row>
    <row r="134" spans="1:3" ht="15.75">
      <c r="A134" s="95"/>
      <c r="B134" s="298" t="s">
        <v>122</v>
      </c>
      <c r="C134" s="274"/>
    </row>
    <row r="135" spans="1:3" ht="15.75">
      <c r="A135" s="273"/>
      <c r="B135" s="274"/>
      <c r="C135" s="274"/>
    </row>
    <row r="136" spans="1:3" ht="15.75">
      <c r="A136" s="273"/>
      <c r="B136" s="274"/>
      <c r="C136" s="274"/>
    </row>
    <row r="137" spans="1:3" ht="15.75">
      <c r="A137" s="273" t="s">
        <v>89</v>
      </c>
      <c r="B137" s="274" t="s">
        <v>90</v>
      </c>
      <c r="C137" s="274"/>
    </row>
    <row r="138" spans="1:3" ht="15.75">
      <c r="A138" s="273"/>
      <c r="B138" s="274"/>
      <c r="C138" s="274"/>
    </row>
    <row r="139" spans="1:3" ht="15.75">
      <c r="A139" s="279"/>
      <c r="B139" s="299"/>
      <c r="C139" s="274"/>
    </row>
    <row r="140" spans="1:3" ht="15.75">
      <c r="A140" s="273"/>
      <c r="B140" s="300"/>
      <c r="C140" s="274"/>
    </row>
    <row r="141" spans="1:8" ht="15">
      <c r="A141" s="95"/>
      <c r="B141" s="95"/>
      <c r="C141" s="95"/>
      <c r="D141" s="95"/>
      <c r="E141" s="95"/>
      <c r="F141" s="95"/>
      <c r="G141" s="95"/>
      <c r="H141" s="95"/>
    </row>
    <row r="142" spans="1:3" ht="15.75">
      <c r="A142" s="273" t="s">
        <v>91</v>
      </c>
      <c r="B142" s="274" t="s">
        <v>92</v>
      </c>
      <c r="C142" s="274"/>
    </row>
    <row r="143" spans="1:3" ht="15.75">
      <c r="A143" s="273"/>
      <c r="B143" s="274"/>
      <c r="C143" s="274"/>
    </row>
    <row r="144" spans="1:3" ht="15.75">
      <c r="A144" s="273"/>
      <c r="C144" s="274"/>
    </row>
    <row r="145" spans="1:3" ht="15.75">
      <c r="A145" s="273"/>
      <c r="B145" s="274"/>
      <c r="C145" s="274"/>
    </row>
    <row r="146" spans="1:3" ht="15.75">
      <c r="A146" s="273"/>
      <c r="B146" s="274"/>
      <c r="C146" s="274"/>
    </row>
    <row r="147" spans="1:7" ht="15.75">
      <c r="A147" s="301"/>
      <c r="B147" s="301"/>
      <c r="C147" s="302"/>
      <c r="D147" s="277"/>
      <c r="E147" s="277"/>
      <c r="F147" s="95"/>
      <c r="G147" s="303" t="s">
        <v>93</v>
      </c>
    </row>
    <row r="148" spans="1:7" ht="15.75">
      <c r="A148" s="301"/>
      <c r="B148" s="301"/>
      <c r="C148" s="302"/>
      <c r="D148" s="277"/>
      <c r="E148" s="277"/>
      <c r="F148" s="95"/>
      <c r="G148" s="304" t="s">
        <v>8</v>
      </c>
    </row>
    <row r="149" spans="1:7" ht="15.75">
      <c r="A149" s="301"/>
      <c r="B149" s="301"/>
      <c r="C149" s="305" t="s">
        <v>94</v>
      </c>
      <c r="D149" s="277"/>
      <c r="E149" s="277"/>
      <c r="F149" s="95"/>
      <c r="G149" s="303"/>
    </row>
    <row r="150" spans="1:7" ht="15.75">
      <c r="A150" s="301"/>
      <c r="B150" s="301"/>
      <c r="D150" s="277" t="s">
        <v>95</v>
      </c>
      <c r="E150" s="306"/>
      <c r="F150" s="95"/>
      <c r="G150" s="307">
        <v>701</v>
      </c>
    </row>
    <row r="151" spans="1:7" ht="15.75">
      <c r="A151" s="301"/>
      <c r="B151" s="301"/>
      <c r="D151" s="277" t="s">
        <v>96</v>
      </c>
      <c r="E151" s="306"/>
      <c r="F151" s="95"/>
      <c r="G151" s="307">
        <v>0</v>
      </c>
    </row>
    <row r="152" spans="1:7" ht="15.75">
      <c r="A152" s="301"/>
      <c r="B152" s="301"/>
      <c r="D152" s="308" t="s">
        <v>97</v>
      </c>
      <c r="E152" s="277"/>
      <c r="F152" s="95"/>
      <c r="G152" s="309">
        <v>38902</v>
      </c>
    </row>
    <row r="153" spans="1:7" ht="15.75">
      <c r="A153" s="301"/>
      <c r="B153" s="301"/>
      <c r="C153" s="302"/>
      <c r="D153" s="277"/>
      <c r="E153" s="306"/>
      <c r="F153" s="95"/>
      <c r="G153" s="307">
        <f>SUM(G150:G152)</f>
        <v>39603</v>
      </c>
    </row>
    <row r="154" spans="1:7" ht="15.75">
      <c r="A154" s="301"/>
      <c r="B154" s="301"/>
      <c r="C154" s="277"/>
      <c r="D154" s="277"/>
      <c r="E154" s="277"/>
      <c r="F154" s="95"/>
      <c r="G154" s="310"/>
    </row>
    <row r="155" spans="2:7" ht="15.75">
      <c r="B155" s="301"/>
      <c r="C155" s="305" t="s">
        <v>98</v>
      </c>
      <c r="D155" s="277"/>
      <c r="E155" s="303"/>
      <c r="F155" s="95"/>
      <c r="G155" s="311"/>
    </row>
    <row r="156" spans="2:7" ht="15.75">
      <c r="B156" s="301"/>
      <c r="D156" s="277" t="s">
        <v>95</v>
      </c>
      <c r="E156" s="303"/>
      <c r="F156" s="95"/>
      <c r="G156" s="307">
        <v>6</v>
      </c>
    </row>
    <row r="157" spans="1:7" ht="15.75">
      <c r="A157" s="301"/>
      <c r="B157" s="301"/>
      <c r="D157" s="277" t="s">
        <v>99</v>
      </c>
      <c r="E157" s="306"/>
      <c r="F157" s="95"/>
      <c r="G157" s="312">
        <v>1996</v>
      </c>
    </row>
    <row r="158" spans="1:7" ht="15.75">
      <c r="A158" s="301"/>
      <c r="B158" s="301"/>
      <c r="C158" s="302"/>
      <c r="D158" s="277"/>
      <c r="E158" s="306"/>
      <c r="F158" s="95"/>
      <c r="G158" s="307"/>
    </row>
    <row r="159" spans="1:7" ht="15.75">
      <c r="A159" s="301"/>
      <c r="B159" s="301"/>
      <c r="C159" s="301"/>
      <c r="E159" s="272" t="s">
        <v>37</v>
      </c>
      <c r="F159" s="95"/>
      <c r="G159" s="313">
        <f>SUM(G153:G157)</f>
        <v>41605</v>
      </c>
    </row>
    <row r="160" spans="1:6" ht="15.75">
      <c r="A160" s="301"/>
      <c r="B160" s="301"/>
      <c r="C160" s="301"/>
      <c r="F160" s="314"/>
    </row>
    <row r="161" spans="1:8" ht="15">
      <c r="A161" s="95"/>
      <c r="B161" s="95"/>
      <c r="C161" s="95"/>
      <c r="D161" s="95"/>
      <c r="E161" s="95"/>
      <c r="F161" s="95"/>
      <c r="G161" s="95"/>
      <c r="H161" s="95"/>
    </row>
    <row r="162" spans="1:3" ht="15.75">
      <c r="A162" s="275" t="s">
        <v>100</v>
      </c>
      <c r="B162" s="274" t="s">
        <v>101</v>
      </c>
      <c r="C162" s="274"/>
    </row>
    <row r="163" spans="1:3" ht="15.75">
      <c r="A163" s="273"/>
      <c r="B163" s="274"/>
      <c r="C163" s="274"/>
    </row>
    <row r="164" spans="1:3" ht="15.75">
      <c r="A164" s="273"/>
      <c r="B164" s="274"/>
      <c r="C164" s="274"/>
    </row>
    <row r="165" ht="15.75">
      <c r="A165" s="273"/>
    </row>
    <row r="166" ht="15.75">
      <c r="A166" s="273"/>
    </row>
    <row r="167" ht="15.75">
      <c r="A167" s="273"/>
    </row>
    <row r="168" spans="1:3" ht="15.75">
      <c r="A168" s="275" t="s">
        <v>102</v>
      </c>
      <c r="B168" s="274" t="s">
        <v>103</v>
      </c>
      <c r="C168" s="274"/>
    </row>
    <row r="169" spans="2:3" ht="15.75">
      <c r="B169" s="274"/>
      <c r="C169" s="274"/>
    </row>
    <row r="170" spans="2:3" ht="15.75">
      <c r="B170" s="274"/>
      <c r="C170" s="274"/>
    </row>
    <row r="171" spans="2:3" ht="15.75">
      <c r="B171" s="274"/>
      <c r="C171" s="274"/>
    </row>
    <row r="173" spans="1:8" ht="15.75">
      <c r="A173" s="275" t="s">
        <v>104</v>
      </c>
      <c r="B173" s="274" t="s">
        <v>38</v>
      </c>
      <c r="C173" s="274"/>
      <c r="E173" s="95"/>
      <c r="F173" s="95"/>
      <c r="G173" s="95"/>
      <c r="H173" s="95"/>
    </row>
    <row r="174" spans="1:8" ht="15">
      <c r="A174" s="95"/>
      <c r="B174" s="95"/>
      <c r="C174" s="95"/>
      <c r="D174" s="95"/>
      <c r="E174" s="95"/>
      <c r="F174" s="95"/>
      <c r="G174" s="95"/>
      <c r="H174" s="95"/>
    </row>
    <row r="175" spans="1:8" ht="15">
      <c r="A175" s="95"/>
      <c r="B175" s="95"/>
      <c r="C175" s="95"/>
      <c r="D175" s="95"/>
      <c r="E175" s="95"/>
      <c r="F175" s="95"/>
      <c r="G175" s="95"/>
      <c r="H175" s="95"/>
    </row>
    <row r="176" spans="1:8" ht="15">
      <c r="A176" s="95"/>
      <c r="B176" s="95"/>
      <c r="C176" s="95"/>
      <c r="D176" s="95"/>
      <c r="E176" s="95"/>
      <c r="F176" s="95"/>
      <c r="G176" s="95"/>
      <c r="H176" s="95"/>
    </row>
    <row r="177" spans="1:8" ht="15">
      <c r="A177" s="95"/>
      <c r="B177" s="95"/>
      <c r="C177" s="95"/>
      <c r="D177" s="95"/>
      <c r="E177" s="95"/>
      <c r="F177" s="95"/>
      <c r="G177" s="95"/>
      <c r="H177" s="95"/>
    </row>
    <row r="178" spans="1:2" ht="15.75">
      <c r="A178" s="273" t="s">
        <v>105</v>
      </c>
      <c r="B178" s="274" t="s">
        <v>106</v>
      </c>
    </row>
    <row r="179" spans="1:2" ht="15.75">
      <c r="A179" s="273"/>
      <c r="B179" s="274"/>
    </row>
    <row r="180" ht="15.75">
      <c r="A180" s="301"/>
    </row>
    <row r="181" ht="15.75">
      <c r="A181" s="301"/>
    </row>
    <row r="182" ht="15.75">
      <c r="A182" s="301"/>
    </row>
    <row r="183" spans="1:8" ht="15.75">
      <c r="A183" s="301"/>
      <c r="E183" s="95"/>
      <c r="F183" s="95"/>
      <c r="G183" s="95"/>
      <c r="H183" s="95"/>
    </row>
    <row r="184" spans="1:8" ht="15.75">
      <c r="A184" s="301"/>
      <c r="E184" s="286" t="s">
        <v>189</v>
      </c>
      <c r="F184" s="286"/>
      <c r="G184" s="286" t="s">
        <v>190</v>
      </c>
      <c r="H184" s="286"/>
    </row>
    <row r="185" spans="1:8" ht="15.75">
      <c r="A185" s="301"/>
      <c r="E185" s="280" t="s">
        <v>54</v>
      </c>
      <c r="F185" s="280" t="s">
        <v>77</v>
      </c>
      <c r="G185" s="280" t="s">
        <v>54</v>
      </c>
      <c r="H185" s="280" t="s">
        <v>77</v>
      </c>
    </row>
    <row r="186" spans="1:8" ht="15.75">
      <c r="A186" s="301"/>
      <c r="E186" s="280" t="s">
        <v>78</v>
      </c>
      <c r="F186" s="280" t="s">
        <v>78</v>
      </c>
      <c r="G186" s="280" t="s">
        <v>78</v>
      </c>
      <c r="H186" s="280" t="s">
        <v>78</v>
      </c>
    </row>
    <row r="187" spans="1:8" ht="15.75">
      <c r="A187" s="301"/>
      <c r="E187" s="280" t="s">
        <v>55</v>
      </c>
      <c r="F187" s="280" t="s">
        <v>55</v>
      </c>
      <c r="G187" s="280" t="s">
        <v>79</v>
      </c>
      <c r="H187" s="272" t="s">
        <v>80</v>
      </c>
    </row>
    <row r="188" spans="1:8" ht="15.75">
      <c r="A188" s="301"/>
      <c r="E188" s="287" t="s">
        <v>207</v>
      </c>
      <c r="F188" s="287" t="s">
        <v>208</v>
      </c>
      <c r="G188" s="287" t="s">
        <v>207</v>
      </c>
      <c r="H188" s="287" t="s">
        <v>208</v>
      </c>
    </row>
    <row r="189" spans="1:8" ht="15.75">
      <c r="A189" s="301"/>
      <c r="E189" s="286" t="s">
        <v>8</v>
      </c>
      <c r="F189" s="286" t="s">
        <v>8</v>
      </c>
      <c r="G189" s="286" t="s">
        <v>8</v>
      </c>
      <c r="H189" s="286" t="s">
        <v>8</v>
      </c>
    </row>
    <row r="190" spans="1:8" ht="15.75">
      <c r="A190" s="301"/>
      <c r="E190" s="95"/>
      <c r="F190" s="95"/>
      <c r="G190" s="95"/>
      <c r="H190" s="95"/>
    </row>
    <row r="191" spans="1:8" ht="15.75">
      <c r="A191" s="301"/>
      <c r="E191" s="290">
        <f>+'Qtr-P&amp;L (3)'!B42</f>
        <v>3195</v>
      </c>
      <c r="F191" s="290">
        <v>4322</v>
      </c>
      <c r="G191" s="290">
        <f>+'Qtr-P&amp;L (3)'!F42</f>
        <v>6861</v>
      </c>
      <c r="H191" s="290">
        <v>6606</v>
      </c>
    </row>
    <row r="192" spans="1:8" ht="15.75">
      <c r="A192" s="301"/>
      <c r="E192" s="290"/>
      <c r="F192" s="290"/>
      <c r="G192" s="95"/>
      <c r="H192" s="315"/>
    </row>
    <row r="193" spans="1:8" ht="15.75">
      <c r="A193" s="301"/>
      <c r="E193" s="290"/>
      <c r="F193" s="290"/>
      <c r="G193" s="316"/>
      <c r="H193" s="317"/>
    </row>
    <row r="194" spans="1:8" ht="15.75">
      <c r="A194" s="301"/>
      <c r="E194" s="290">
        <v>134000</v>
      </c>
      <c r="F194" s="290">
        <v>134000</v>
      </c>
      <c r="G194" s="290">
        <v>134000</v>
      </c>
      <c r="H194" s="290">
        <v>134000</v>
      </c>
    </row>
    <row r="195" spans="1:8" ht="15.75">
      <c r="A195" s="301"/>
      <c r="E195" s="95"/>
      <c r="F195" s="95"/>
      <c r="G195" s="95"/>
      <c r="H195" s="95"/>
    </row>
    <row r="196" spans="1:8" ht="15.75">
      <c r="A196" s="301"/>
      <c r="E196" s="318"/>
      <c r="F196" s="318"/>
      <c r="G196" s="95"/>
      <c r="H196" s="95"/>
    </row>
    <row r="197" spans="1:8" ht="15.75">
      <c r="A197" s="301"/>
      <c r="E197" s="318"/>
      <c r="F197" s="318"/>
      <c r="G197" s="95"/>
      <c r="H197" s="95"/>
    </row>
    <row r="198" spans="1:8" ht="15.75">
      <c r="A198" s="301"/>
      <c r="B198" s="272" t="s">
        <v>125</v>
      </c>
      <c r="D198" s="95"/>
      <c r="E198" s="319">
        <f>E191/E194*100</f>
        <v>2.3843283582089554</v>
      </c>
      <c r="F198" s="319">
        <f>F191/F194*100</f>
        <v>3.2253731343283585</v>
      </c>
      <c r="G198" s="319">
        <f>G191/G194*100</f>
        <v>5.120149253731343</v>
      </c>
      <c r="H198" s="319">
        <f>H191/H194*100</f>
        <v>4.929850746268657</v>
      </c>
    </row>
    <row r="199" spans="1:8" ht="15.75">
      <c r="A199" s="301"/>
      <c r="G199" s="319"/>
      <c r="H199" s="319"/>
    </row>
    <row r="201" ht="15.75">
      <c r="A201" s="274" t="s">
        <v>188</v>
      </c>
    </row>
    <row r="204" spans="5:8" ht="15.75">
      <c r="E204" s="95"/>
      <c r="F204" s="95"/>
      <c r="G204" s="95"/>
      <c r="H204" s="95"/>
    </row>
    <row r="205" spans="5:8" ht="15.75">
      <c r="E205" s="95"/>
      <c r="F205" s="95"/>
      <c r="G205" s="95"/>
      <c r="H205" s="95"/>
    </row>
    <row r="206" spans="1:8" ht="15.75">
      <c r="A206" s="274" t="s">
        <v>107</v>
      </c>
      <c r="B206" s="301"/>
      <c r="C206" s="301"/>
      <c r="E206" s="95"/>
      <c r="F206" s="95"/>
      <c r="G206" s="95"/>
      <c r="H206" s="95"/>
    </row>
    <row r="207" spans="1:8" ht="15.75">
      <c r="A207" s="272" t="s">
        <v>108</v>
      </c>
      <c r="B207" s="301"/>
      <c r="C207" s="301"/>
      <c r="E207" s="95"/>
      <c r="F207" s="95"/>
      <c r="G207" s="95"/>
      <c r="H207" s="95"/>
    </row>
    <row r="208" spans="1:8" ht="15.75">
      <c r="A208" s="272" t="s">
        <v>109</v>
      </c>
      <c r="B208" s="301"/>
      <c r="C208" s="301"/>
      <c r="E208" s="95"/>
      <c r="F208" s="95"/>
      <c r="G208" s="95"/>
      <c r="H208" s="95"/>
    </row>
    <row r="209" spans="2:8" ht="15.75">
      <c r="B209" s="301"/>
      <c r="C209" s="301"/>
      <c r="E209" s="95"/>
      <c r="F209" s="95"/>
      <c r="G209" s="95"/>
      <c r="H209" s="95"/>
    </row>
    <row r="210" spans="1:8" ht="15.75">
      <c r="A210" s="272" t="s">
        <v>224</v>
      </c>
      <c r="B210" s="301"/>
      <c r="C210" s="301"/>
      <c r="E210" s="95"/>
      <c r="F210" s="95"/>
      <c r="G210" s="95"/>
      <c r="H210" s="95"/>
    </row>
    <row r="211" spans="1:8" ht="15">
      <c r="A211" s="95"/>
      <c r="B211" s="95"/>
      <c r="C211" s="95"/>
      <c r="D211" s="95"/>
      <c r="E211" s="95"/>
      <c r="F211" s="95"/>
      <c r="G211" s="95"/>
      <c r="H211" s="95"/>
    </row>
    <row r="212" spans="1:8" ht="15">
      <c r="A212" s="95"/>
      <c r="B212" s="95"/>
      <c r="C212" s="95"/>
      <c r="D212" s="95"/>
      <c r="E212" s="95"/>
      <c r="F212" s="95"/>
      <c r="G212" s="95"/>
      <c r="H212" s="95"/>
    </row>
    <row r="213" spans="1:8" ht="15">
      <c r="A213" s="95"/>
      <c r="B213" s="95"/>
      <c r="C213" s="95"/>
      <c r="D213" s="95"/>
      <c r="E213" s="95"/>
      <c r="F213" s="95"/>
      <c r="G213" s="95"/>
      <c r="H213" s="95"/>
    </row>
    <row r="214" spans="1:8" ht="15">
      <c r="A214" s="95"/>
      <c r="B214" s="95"/>
      <c r="C214" s="95"/>
      <c r="D214" s="95"/>
      <c r="E214" s="95"/>
      <c r="F214" s="95"/>
      <c r="G214" s="95"/>
      <c r="H214" s="95"/>
    </row>
    <row r="215" spans="1:8" ht="15">
      <c r="A215" s="95"/>
      <c r="B215" s="95"/>
      <c r="C215" s="95"/>
      <c r="D215" s="95"/>
      <c r="E215" s="95"/>
      <c r="F215" s="95"/>
      <c r="G215" s="95"/>
      <c r="H215" s="95"/>
    </row>
    <row r="216" spans="1:8" ht="15">
      <c r="A216" s="95"/>
      <c r="B216" s="95"/>
      <c r="C216" s="95"/>
      <c r="D216" s="95"/>
      <c r="E216" s="95"/>
      <c r="F216" s="95"/>
      <c r="G216" s="95"/>
      <c r="H216" s="95"/>
    </row>
    <row r="217" spans="5:8" ht="15.75">
      <c r="E217" s="95"/>
      <c r="F217" s="95"/>
      <c r="G217" s="95"/>
      <c r="H217" s="95"/>
    </row>
    <row r="218" spans="1:8" ht="15">
      <c r="A218" s="95"/>
      <c r="B218" s="95"/>
      <c r="C218" s="95"/>
      <c r="D218" s="95"/>
      <c r="E218" s="95"/>
      <c r="F218" s="95"/>
      <c r="G218" s="95"/>
      <c r="H218" s="95"/>
    </row>
    <row r="219" spans="1:8" ht="15">
      <c r="A219" s="95"/>
      <c r="B219" s="95"/>
      <c r="C219" s="95"/>
      <c r="D219" s="95"/>
      <c r="E219" s="95"/>
      <c r="F219" s="95"/>
      <c r="G219" s="95"/>
      <c r="H219" s="95"/>
    </row>
    <row r="220" spans="1:8" ht="15">
      <c r="A220" s="95"/>
      <c r="B220" s="95"/>
      <c r="C220" s="95"/>
      <c r="D220" s="95"/>
      <c r="E220" s="95"/>
      <c r="F220" s="95"/>
      <c r="G220" s="95"/>
      <c r="H220" s="95"/>
    </row>
    <row r="221" spans="1:8" ht="15">
      <c r="A221" s="95"/>
      <c r="B221" s="95"/>
      <c r="C221" s="95"/>
      <c r="D221" s="95"/>
      <c r="E221" s="95"/>
      <c r="F221" s="95"/>
      <c r="G221" s="95"/>
      <c r="H221" s="95"/>
    </row>
    <row r="222" spans="1:8" ht="15">
      <c r="A222" s="95"/>
      <c r="B222" s="95"/>
      <c r="C222" s="95"/>
      <c r="D222" s="95"/>
      <c r="E222" s="95"/>
      <c r="F222" s="95"/>
      <c r="G222" s="95"/>
      <c r="H222" s="95"/>
    </row>
    <row r="223" spans="1:8" ht="15">
      <c r="A223" s="95"/>
      <c r="B223" s="95"/>
      <c r="C223" s="95"/>
      <c r="D223" s="95"/>
      <c r="E223" s="95"/>
      <c r="F223" s="95"/>
      <c r="G223" s="95"/>
      <c r="H223" s="95"/>
    </row>
    <row r="224" spans="1:8" ht="15">
      <c r="A224" s="95"/>
      <c r="B224" s="95"/>
      <c r="C224" s="95"/>
      <c r="D224" s="95"/>
      <c r="E224" s="95"/>
      <c r="F224" s="95"/>
      <c r="G224" s="95"/>
      <c r="H224" s="95"/>
    </row>
    <row r="225" spans="1:8" ht="15">
      <c r="A225" s="95"/>
      <c r="B225" s="95"/>
      <c r="C225" s="95"/>
      <c r="D225" s="95"/>
      <c r="E225" s="95"/>
      <c r="F225" s="95"/>
      <c r="G225" s="95"/>
      <c r="H225" s="95"/>
    </row>
    <row r="226" spans="1:8" ht="15">
      <c r="A226" s="95"/>
      <c r="B226" s="95"/>
      <c r="C226" s="95"/>
      <c r="D226" s="95"/>
      <c r="E226" s="95"/>
      <c r="F226" s="95"/>
      <c r="G226" s="95"/>
      <c r="H226" s="95"/>
    </row>
    <row r="227" spans="1:8" ht="15">
      <c r="A227" s="95"/>
      <c r="B227" s="95"/>
      <c r="C227" s="95"/>
      <c r="D227" s="95"/>
      <c r="E227" s="95"/>
      <c r="F227" s="95"/>
      <c r="G227" s="95"/>
      <c r="H227" s="95"/>
    </row>
    <row r="228" spans="1:8" ht="15">
      <c r="A228" s="95"/>
      <c r="B228" s="95"/>
      <c r="C228" s="95"/>
      <c r="D228" s="95"/>
      <c r="E228" s="95"/>
      <c r="F228" s="95"/>
      <c r="G228" s="95"/>
      <c r="H228" s="95"/>
    </row>
    <row r="229" spans="1:8" ht="15">
      <c r="A229" s="95"/>
      <c r="B229" s="95"/>
      <c r="C229" s="95"/>
      <c r="D229" s="95"/>
      <c r="E229" s="95"/>
      <c r="F229" s="95"/>
      <c r="G229" s="95"/>
      <c r="H229" s="95"/>
    </row>
    <row r="230" spans="1:8" ht="15">
      <c r="A230" s="95"/>
      <c r="B230" s="95"/>
      <c r="C230" s="95"/>
      <c r="D230" s="95"/>
      <c r="E230" s="95"/>
      <c r="F230" s="95"/>
      <c r="G230" s="95"/>
      <c r="H230" s="95"/>
    </row>
    <row r="231" spans="1:8" ht="15">
      <c r="A231" s="95"/>
      <c r="B231" s="95"/>
      <c r="C231" s="95"/>
      <c r="D231" s="95"/>
      <c r="E231" s="95"/>
      <c r="F231" s="95"/>
      <c r="G231" s="95"/>
      <c r="H231" s="95"/>
    </row>
    <row r="232" spans="1:8" ht="15">
      <c r="A232" s="95"/>
      <c r="B232" s="95"/>
      <c r="C232" s="95"/>
      <c r="D232" s="95"/>
      <c r="E232" s="95"/>
      <c r="F232" s="95"/>
      <c r="G232" s="95"/>
      <c r="H232" s="95"/>
    </row>
    <row r="233" spans="1:8" ht="15">
      <c r="A233" s="95"/>
      <c r="B233" s="95"/>
      <c r="C233" s="95"/>
      <c r="D233" s="95"/>
      <c r="E233" s="95"/>
      <c r="F233" s="95"/>
      <c r="G233" s="95"/>
      <c r="H233" s="95"/>
    </row>
    <row r="234" spans="1:8" ht="15">
      <c r="A234" s="95"/>
      <c r="B234" s="95"/>
      <c r="C234" s="95"/>
      <c r="D234" s="95"/>
      <c r="E234" s="95"/>
      <c r="F234" s="95"/>
      <c r="G234" s="95"/>
      <c r="H234" s="95"/>
    </row>
    <row r="235" spans="1:8" ht="15">
      <c r="A235" s="95"/>
      <c r="B235" s="95"/>
      <c r="C235" s="95"/>
      <c r="D235" s="95"/>
      <c r="E235" s="95"/>
      <c r="F235" s="95"/>
      <c r="G235" s="95"/>
      <c r="H235" s="95"/>
    </row>
    <row r="236" spans="1:8" ht="15">
      <c r="A236" s="95"/>
      <c r="B236" s="95"/>
      <c r="C236" s="95"/>
      <c r="D236" s="95"/>
      <c r="E236" s="95"/>
      <c r="F236" s="95"/>
      <c r="G236" s="95"/>
      <c r="H236" s="95"/>
    </row>
    <row r="237" spans="1:8" ht="15">
      <c r="A237" s="95"/>
      <c r="B237" s="95"/>
      <c r="C237" s="95"/>
      <c r="D237" s="95"/>
      <c r="E237" s="95"/>
      <c r="F237" s="95"/>
      <c r="G237" s="95"/>
      <c r="H237" s="95"/>
    </row>
    <row r="238" spans="1:8" ht="15">
      <c r="A238" s="95"/>
      <c r="B238" s="95"/>
      <c r="C238" s="95"/>
      <c r="D238" s="95"/>
      <c r="E238" s="95"/>
      <c r="F238" s="95"/>
      <c r="G238" s="95"/>
      <c r="H238" s="95"/>
    </row>
    <row r="239" spans="1:8" ht="15">
      <c r="A239" s="95"/>
      <c r="B239" s="95"/>
      <c r="C239" s="95"/>
      <c r="D239" s="95"/>
      <c r="E239" s="95"/>
      <c r="F239" s="95"/>
      <c r="G239" s="95"/>
      <c r="H239" s="95"/>
    </row>
    <row r="240" spans="1:8" ht="15">
      <c r="A240" s="95"/>
      <c r="B240" s="95"/>
      <c r="C240" s="95"/>
      <c r="D240" s="95"/>
      <c r="E240" s="95"/>
      <c r="F240" s="95"/>
      <c r="G240" s="95"/>
      <c r="H240" s="95"/>
    </row>
    <row r="241" spans="1:8" ht="15">
      <c r="A241" s="95"/>
      <c r="B241" s="95"/>
      <c r="C241" s="95"/>
      <c r="D241" s="95"/>
      <c r="E241" s="95"/>
      <c r="F241" s="95"/>
      <c r="G241" s="95"/>
      <c r="H241" s="95"/>
    </row>
    <row r="252" spans="1:8" ht="15.75">
      <c r="A252" s="301"/>
      <c r="G252" s="319"/>
      <c r="H252" s="319"/>
    </row>
    <row r="253" spans="1:8" ht="15.75">
      <c r="A253" s="301"/>
      <c r="G253" s="319"/>
      <c r="H253" s="319"/>
    </row>
    <row r="254" spans="1:8" ht="15.75">
      <c r="A254" s="301"/>
      <c r="G254" s="319"/>
      <c r="H254" s="319"/>
    </row>
    <row r="255" spans="1:8" ht="15.75">
      <c r="A255" s="301"/>
      <c r="G255" s="319"/>
      <c r="H255" s="319"/>
    </row>
    <row r="263" spans="7:8" ht="15.75">
      <c r="G263" s="319"/>
      <c r="H263" s="319"/>
    </row>
    <row r="271" spans="1:3" ht="15.75">
      <c r="A271" s="301"/>
      <c r="B271" s="301"/>
      <c r="C271" s="301"/>
    </row>
  </sheetData>
  <mergeCells count="3">
    <mergeCell ref="A1:H1"/>
    <mergeCell ref="G107:H107"/>
    <mergeCell ref="E107:F107"/>
  </mergeCells>
  <printOptions/>
  <pageMargins left="1" right="0.36" top="1.25" bottom="0.38" header="0.5" footer="0.34"/>
  <pageSetup horizontalDpi="600" verticalDpi="600" orientation="portrait" paperSize="9" scale="85" r:id="rId2"/>
  <headerFooter alignWithMargins="0">
    <oddHeader>&amp;L&amp;"Times New Roman,Bold"&amp;14DeGem Berhad (Company No 415726-T)&amp;"Times New Roman,Regular"
&amp;"Times New Roman,Bold"Quarterly Report On Consolidated Results 
For The Second Financial Quarter Ended 30 June 2007</oddHeader>
  </headerFooter>
  <rowBreaks count="6" manualBreakCount="6">
    <brk id="53" max="7" man="1"/>
    <brk id="68" max="7" man="1"/>
    <brk id="122" max="7" man="1"/>
    <brk id="176" max="7" man="1"/>
    <brk id="213" max="7" man="1"/>
    <brk id="216" max="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B1:T37"/>
  <sheetViews>
    <sheetView zoomScale="90" zoomScaleNormal="90" workbookViewId="0" topLeftCell="A1">
      <selection activeCell="N1" sqref="N1"/>
    </sheetView>
  </sheetViews>
  <sheetFormatPr defaultColWidth="9.140625" defaultRowHeight="12.75"/>
  <cols>
    <col min="1" max="1" width="3.8515625" style="83" customWidth="1"/>
    <col min="2" max="2" width="21.421875" style="83" customWidth="1"/>
    <col min="3" max="14" width="10.00390625" style="83" customWidth="1"/>
    <col min="15" max="20" width="12.00390625" style="83" bestFit="1" customWidth="1"/>
    <col min="21" max="25" width="11.28125" style="83" customWidth="1"/>
    <col min="26" max="16384" width="9.140625" style="83" customWidth="1"/>
  </cols>
  <sheetData>
    <row r="1" spans="2:14" ht="18.75">
      <c r="B1" s="92" t="s">
        <v>120</v>
      </c>
      <c r="N1" s="331" t="s">
        <v>110</v>
      </c>
    </row>
    <row r="2" spans="2:20" ht="18.75">
      <c r="B2" s="92"/>
      <c r="T2" s="93"/>
    </row>
    <row r="3" ht="12.75">
      <c r="B3" s="93" t="s">
        <v>15</v>
      </c>
    </row>
    <row r="4" ht="12.75">
      <c r="B4" s="93" t="s">
        <v>210</v>
      </c>
    </row>
    <row r="7" s="99" customFormat="1" ht="12.75"/>
    <row r="8" s="99" customFormat="1" ht="12.75">
      <c r="B8" s="100" t="s">
        <v>57</v>
      </c>
    </row>
    <row r="9" spans="3:20" s="99" customFormat="1" ht="12.75">
      <c r="C9" s="340"/>
      <c r="D9" s="340"/>
      <c r="E9" s="101"/>
      <c r="F9" s="101"/>
      <c r="G9" s="101"/>
      <c r="H9" s="101"/>
      <c r="I9" s="101"/>
      <c r="J9" s="101"/>
      <c r="K9" s="330"/>
      <c r="L9" s="330"/>
      <c r="M9" s="330"/>
      <c r="N9" s="330"/>
      <c r="O9" s="346"/>
      <c r="P9" s="346"/>
      <c r="Q9" s="346"/>
      <c r="R9" s="346"/>
      <c r="S9" s="346"/>
      <c r="T9" s="346"/>
    </row>
    <row r="10" spans="2:14" s="101" customFormat="1" ht="12.75">
      <c r="B10" s="102" t="s">
        <v>111</v>
      </c>
      <c r="C10" s="343" t="s">
        <v>203</v>
      </c>
      <c r="D10" s="344"/>
      <c r="E10" s="341" t="s">
        <v>112</v>
      </c>
      <c r="F10" s="342"/>
      <c r="G10" s="345" t="s">
        <v>204</v>
      </c>
      <c r="H10" s="345"/>
      <c r="I10" s="341" t="s">
        <v>205</v>
      </c>
      <c r="J10" s="342"/>
      <c r="K10" s="341" t="s">
        <v>113</v>
      </c>
      <c r="L10" s="342"/>
      <c r="M10" s="345" t="s">
        <v>114</v>
      </c>
      <c r="N10" s="342"/>
    </row>
    <row r="11" spans="3:14" s="99" customFormat="1" ht="12.75">
      <c r="C11" s="148" t="s">
        <v>207</v>
      </c>
      <c r="D11" s="141" t="s">
        <v>208</v>
      </c>
      <c r="E11" s="263" t="s">
        <v>207</v>
      </c>
      <c r="F11" s="141" t="s">
        <v>208</v>
      </c>
      <c r="G11" s="148" t="s">
        <v>207</v>
      </c>
      <c r="H11" s="141" t="s">
        <v>208</v>
      </c>
      <c r="I11" s="148" t="s">
        <v>207</v>
      </c>
      <c r="J11" s="141" t="s">
        <v>208</v>
      </c>
      <c r="K11" s="148" t="s">
        <v>207</v>
      </c>
      <c r="L11" s="141" t="s">
        <v>208</v>
      </c>
      <c r="M11" s="148" t="s">
        <v>207</v>
      </c>
      <c r="N11" s="141" t="s">
        <v>208</v>
      </c>
    </row>
    <row r="12" spans="3:14" s="99" customFormat="1" ht="12.75">
      <c r="C12" s="149"/>
      <c r="D12" s="142"/>
      <c r="E12" s="155"/>
      <c r="F12" s="154"/>
      <c r="G12" s="153"/>
      <c r="H12" s="154"/>
      <c r="I12" s="155"/>
      <c r="J12" s="155"/>
      <c r="K12" s="153"/>
      <c r="L12" s="154"/>
      <c r="M12" s="153"/>
      <c r="N12" s="154"/>
    </row>
    <row r="13" spans="3:14" s="103" customFormat="1" ht="12.75">
      <c r="C13" s="264" t="s">
        <v>115</v>
      </c>
      <c r="D13" s="144" t="s">
        <v>115</v>
      </c>
      <c r="E13" s="143" t="s">
        <v>115</v>
      </c>
      <c r="F13" s="144" t="s">
        <v>115</v>
      </c>
      <c r="G13" s="150" t="s">
        <v>115</v>
      </c>
      <c r="H13" s="144" t="s">
        <v>115</v>
      </c>
      <c r="I13" s="143" t="s">
        <v>115</v>
      </c>
      <c r="J13" s="143" t="s">
        <v>115</v>
      </c>
      <c r="K13" s="150" t="s">
        <v>115</v>
      </c>
      <c r="L13" s="144" t="s">
        <v>115</v>
      </c>
      <c r="M13" s="150" t="s">
        <v>115</v>
      </c>
      <c r="N13" s="144" t="s">
        <v>115</v>
      </c>
    </row>
    <row r="14" spans="2:14" s="103" customFormat="1" ht="12.75">
      <c r="B14" s="104"/>
      <c r="C14" s="151"/>
      <c r="D14" s="146"/>
      <c r="E14" s="145"/>
      <c r="F14" s="146"/>
      <c r="G14" s="151"/>
      <c r="H14" s="146"/>
      <c r="I14" s="145"/>
      <c r="J14" s="145"/>
      <c r="K14" s="151"/>
      <c r="L14" s="146"/>
      <c r="M14" s="151"/>
      <c r="N14" s="146"/>
    </row>
    <row r="15" spans="2:14" s="103" customFormat="1" ht="12.75">
      <c r="B15" s="104" t="s">
        <v>116</v>
      </c>
      <c r="C15" s="261">
        <v>66769</v>
      </c>
      <c r="D15" s="262">
        <v>68333</v>
      </c>
      <c r="E15" s="136">
        <v>96</v>
      </c>
      <c r="F15" s="147">
        <v>229</v>
      </c>
      <c r="G15" s="152">
        <v>2792</v>
      </c>
      <c r="H15" s="147">
        <v>0</v>
      </c>
      <c r="I15" s="135">
        <v>14</v>
      </c>
      <c r="J15" s="135">
        <v>1</v>
      </c>
      <c r="K15" s="254">
        <v>0</v>
      </c>
      <c r="L15" s="255">
        <v>0</v>
      </c>
      <c r="M15" s="152">
        <f>SUM(C15:C15)+E15+G15+I15+K15</f>
        <v>69671</v>
      </c>
      <c r="N15" s="147">
        <f>SUM(D15:D15)+F15+J15+L15</f>
        <v>68563</v>
      </c>
    </row>
    <row r="16" spans="3:14" s="103" customFormat="1" ht="12.75">
      <c r="C16" s="152"/>
      <c r="D16" s="147"/>
      <c r="E16" s="136"/>
      <c r="F16" s="147"/>
      <c r="G16" s="152"/>
      <c r="H16" s="147"/>
      <c r="I16" s="135"/>
      <c r="J16" s="135"/>
      <c r="K16" s="254"/>
      <c r="L16" s="255"/>
      <c r="M16" s="152"/>
      <c r="N16" s="147"/>
    </row>
    <row r="17" spans="2:20" s="103" customFormat="1" ht="12.75">
      <c r="B17" s="106"/>
      <c r="C17" s="152"/>
      <c r="D17" s="147"/>
      <c r="E17" s="136"/>
      <c r="F17" s="147"/>
      <c r="G17" s="152"/>
      <c r="H17" s="147"/>
      <c r="I17" s="135"/>
      <c r="J17" s="135"/>
      <c r="K17" s="254"/>
      <c r="L17" s="255"/>
      <c r="M17" s="152"/>
      <c r="N17" s="147"/>
      <c r="Q17" s="135"/>
      <c r="R17" s="135"/>
      <c r="S17" s="136"/>
      <c r="T17" s="136"/>
    </row>
    <row r="18" spans="3:14" s="103" customFormat="1" ht="12.75">
      <c r="C18" s="151"/>
      <c r="D18" s="146"/>
      <c r="E18" s="145"/>
      <c r="F18" s="146"/>
      <c r="G18" s="151"/>
      <c r="H18" s="146"/>
      <c r="I18" s="135"/>
      <c r="J18" s="135"/>
      <c r="K18" s="254"/>
      <c r="L18" s="255"/>
      <c r="M18" s="151"/>
      <c r="N18" s="146"/>
    </row>
    <row r="19" spans="2:14" s="103" customFormat="1" ht="12.75">
      <c r="B19" s="104" t="s">
        <v>117</v>
      </c>
      <c r="C19" s="151"/>
      <c r="D19" s="146"/>
      <c r="E19" s="145"/>
      <c r="F19" s="146"/>
      <c r="G19" s="151"/>
      <c r="H19" s="146"/>
      <c r="I19" s="135"/>
      <c r="J19" s="135"/>
      <c r="K19" s="254"/>
      <c r="L19" s="255"/>
      <c r="M19" s="151"/>
      <c r="N19" s="146"/>
    </row>
    <row r="20" spans="2:20" s="103" customFormat="1" ht="12.75">
      <c r="B20" s="103" t="s">
        <v>118</v>
      </c>
      <c r="C20" s="261">
        <v>6305</v>
      </c>
      <c r="D20" s="262">
        <v>5901</v>
      </c>
      <c r="E20" s="136">
        <v>2248</v>
      </c>
      <c r="F20" s="147">
        <v>4706</v>
      </c>
      <c r="G20" s="152">
        <v>413</v>
      </c>
      <c r="H20" s="147">
        <v>0</v>
      </c>
      <c r="I20" s="135">
        <v>-159</v>
      </c>
      <c r="J20" s="135">
        <v>4</v>
      </c>
      <c r="K20" s="254">
        <v>53</v>
      </c>
      <c r="L20" s="255">
        <v>-2128</v>
      </c>
      <c r="M20" s="157">
        <f>C20+E20+G20+I20+K20</f>
        <v>8860</v>
      </c>
      <c r="N20" s="156">
        <f>D20+F20+H20+J20+L20</f>
        <v>8483</v>
      </c>
      <c r="Q20" s="256"/>
      <c r="R20" s="256"/>
      <c r="S20" s="105"/>
      <c r="T20" s="105"/>
    </row>
    <row r="21" spans="3:14" s="103" customFormat="1" ht="12.75">
      <c r="C21" s="152"/>
      <c r="D21" s="262"/>
      <c r="E21" s="145"/>
      <c r="F21" s="146"/>
      <c r="G21" s="151"/>
      <c r="H21" s="146"/>
      <c r="I21" s="135"/>
      <c r="J21" s="135"/>
      <c r="K21" s="254"/>
      <c r="L21" s="255"/>
      <c r="M21" s="157"/>
      <c r="N21" s="156"/>
    </row>
    <row r="22" spans="2:20" s="103" customFormat="1" ht="12.75">
      <c r="B22" s="104" t="s">
        <v>119</v>
      </c>
      <c r="C22" s="261">
        <v>175324</v>
      </c>
      <c r="D22" s="262">
        <v>127373</v>
      </c>
      <c r="E22" s="136">
        <v>53420</v>
      </c>
      <c r="F22" s="147">
        <v>26145</v>
      </c>
      <c r="G22" s="152">
        <v>6853</v>
      </c>
      <c r="H22" s="147">
        <v>0</v>
      </c>
      <c r="I22" s="135">
        <v>137375</v>
      </c>
      <c r="J22" s="135">
        <v>32975</v>
      </c>
      <c r="K22" s="254">
        <v>-160813</v>
      </c>
      <c r="L22" s="255">
        <v>-9759</v>
      </c>
      <c r="M22" s="157">
        <f>C22+E22+I22+K22</f>
        <v>205306</v>
      </c>
      <c r="N22" s="156">
        <f>D22+F22+J22+L22</f>
        <v>176734</v>
      </c>
      <c r="Q22" s="107"/>
      <c r="R22" s="107"/>
      <c r="S22" s="105"/>
      <c r="T22" s="105"/>
    </row>
    <row r="23" spans="2:20" s="103" customFormat="1" ht="12.75">
      <c r="B23" s="104"/>
      <c r="C23" s="257"/>
      <c r="D23" s="258"/>
      <c r="E23" s="259"/>
      <c r="F23" s="258"/>
      <c r="G23" s="257"/>
      <c r="H23" s="258"/>
      <c r="I23" s="259"/>
      <c r="J23" s="259"/>
      <c r="K23" s="257"/>
      <c r="L23" s="258"/>
      <c r="M23" s="257"/>
      <c r="N23" s="258"/>
      <c r="Q23" s="107"/>
      <c r="R23" s="107"/>
      <c r="S23" s="105"/>
      <c r="T23" s="105"/>
    </row>
    <row r="24" spans="2:20" s="103" customFormat="1" ht="12.75">
      <c r="B24" s="104"/>
      <c r="C24" s="105"/>
      <c r="D24" s="105"/>
      <c r="E24" s="105"/>
      <c r="F24" s="105"/>
      <c r="G24" s="105"/>
      <c r="H24" s="105"/>
      <c r="I24" s="105"/>
      <c r="J24" s="105"/>
      <c r="K24" s="105"/>
      <c r="L24" s="105"/>
      <c r="M24" s="105"/>
      <c r="N24" s="105"/>
      <c r="O24" s="105"/>
      <c r="P24" s="105"/>
      <c r="Q24" s="107"/>
      <c r="R24" s="107"/>
      <c r="S24" s="105"/>
      <c r="T24" s="105"/>
    </row>
    <row r="25" spans="2:20" s="103" customFormat="1" ht="12.75">
      <c r="B25" s="104"/>
      <c r="C25" s="105"/>
      <c r="D25" s="105"/>
      <c r="E25" s="105"/>
      <c r="F25" s="105"/>
      <c r="G25" s="105"/>
      <c r="H25" s="105"/>
      <c r="I25" s="105"/>
      <c r="J25" s="105"/>
      <c r="K25" s="105"/>
      <c r="L25" s="105"/>
      <c r="M25" s="105"/>
      <c r="N25" s="105"/>
      <c r="O25" s="105"/>
      <c r="P25" s="105"/>
      <c r="Q25" s="107"/>
      <c r="R25" s="107"/>
      <c r="S25" s="105"/>
      <c r="T25" s="105"/>
    </row>
    <row r="26" spans="2:20" s="103" customFormat="1" ht="12.75">
      <c r="B26" s="93" t="s">
        <v>221</v>
      </c>
      <c r="C26" s="329"/>
      <c r="D26" s="329"/>
      <c r="E26" s="321"/>
      <c r="F26" s="260"/>
      <c r="G26" s="83"/>
      <c r="H26" s="83"/>
      <c r="I26" s="105"/>
      <c r="J26" s="105"/>
      <c r="K26" s="105"/>
      <c r="L26" s="105"/>
      <c r="M26" s="105"/>
      <c r="N26" s="105"/>
      <c r="O26" s="105"/>
      <c r="P26" s="105"/>
      <c r="Q26" s="107"/>
      <c r="R26" s="107"/>
      <c r="S26" s="105"/>
      <c r="T26" s="105"/>
    </row>
    <row r="27" spans="2:20" s="103" customFormat="1" ht="12.75">
      <c r="B27" s="83"/>
      <c r="C27" s="339" t="s">
        <v>222</v>
      </c>
      <c r="D27" s="339"/>
      <c r="E27" s="339" t="s">
        <v>223</v>
      </c>
      <c r="F27" s="339"/>
      <c r="G27" s="339" t="s">
        <v>114</v>
      </c>
      <c r="H27" s="339"/>
      <c r="I27" s="105"/>
      <c r="J27" s="105"/>
      <c r="K27" s="105"/>
      <c r="L27" s="105"/>
      <c r="M27" s="105"/>
      <c r="N27" s="105"/>
      <c r="O27" s="105"/>
      <c r="P27" s="105"/>
      <c r="Q27" s="107"/>
      <c r="R27" s="107"/>
      <c r="S27" s="105"/>
      <c r="T27" s="105"/>
    </row>
    <row r="28" spans="2:20" s="103" customFormat="1" ht="12.75">
      <c r="B28" s="83"/>
      <c r="C28" s="148" t="s">
        <v>207</v>
      </c>
      <c r="D28" s="141" t="s">
        <v>208</v>
      </c>
      <c r="E28" s="148" t="s">
        <v>207</v>
      </c>
      <c r="F28" s="141" t="s">
        <v>208</v>
      </c>
      <c r="G28" s="148" t="s">
        <v>207</v>
      </c>
      <c r="H28" s="141" t="s">
        <v>208</v>
      </c>
      <c r="I28" s="105"/>
      <c r="J28" s="105"/>
      <c r="K28" s="105"/>
      <c r="L28" s="105"/>
      <c r="M28" s="105"/>
      <c r="N28" s="105"/>
      <c r="O28" s="105"/>
      <c r="P28" s="105"/>
      <c r="Q28" s="107"/>
      <c r="R28" s="107"/>
      <c r="S28" s="105"/>
      <c r="T28" s="105"/>
    </row>
    <row r="29" spans="2:20" s="103" customFormat="1" ht="12.75">
      <c r="B29" s="93"/>
      <c r="C29" s="150" t="s">
        <v>115</v>
      </c>
      <c r="D29" s="144" t="s">
        <v>115</v>
      </c>
      <c r="E29" s="150" t="s">
        <v>115</v>
      </c>
      <c r="F29" s="144" t="s">
        <v>115</v>
      </c>
      <c r="G29" s="150" t="s">
        <v>115</v>
      </c>
      <c r="H29" s="144" t="s">
        <v>115</v>
      </c>
      <c r="I29" s="105"/>
      <c r="J29" s="105"/>
      <c r="K29" s="105"/>
      <c r="L29" s="105"/>
      <c r="M29" s="105"/>
      <c r="N29" s="105"/>
      <c r="O29" s="105"/>
      <c r="P29" s="105"/>
      <c r="Q29" s="107"/>
      <c r="R29" s="107"/>
      <c r="S29" s="105"/>
      <c r="T29" s="105"/>
    </row>
    <row r="30" spans="2:8" ht="12.75">
      <c r="B30" s="104"/>
      <c r="C30" s="322"/>
      <c r="D30" s="323"/>
      <c r="E30" s="322"/>
      <c r="F30" s="323"/>
      <c r="G30" s="322"/>
      <c r="H30" s="323"/>
    </row>
    <row r="31" spans="2:12" ht="12.75">
      <c r="B31" s="104" t="s">
        <v>116</v>
      </c>
      <c r="C31" s="324">
        <v>62284</v>
      </c>
      <c r="D31" s="325">
        <v>67077</v>
      </c>
      <c r="E31" s="324">
        <v>7387</v>
      </c>
      <c r="F31" s="325">
        <v>1486</v>
      </c>
      <c r="G31" s="324">
        <f>+C31+E31</f>
        <v>69671</v>
      </c>
      <c r="H31" s="325">
        <f>+D31+F31</f>
        <v>68563</v>
      </c>
      <c r="I31" s="321"/>
      <c r="J31" s="321"/>
      <c r="K31" s="321"/>
      <c r="L31" s="321"/>
    </row>
    <row r="32" spans="3:8" ht="12.75">
      <c r="C32" s="326"/>
      <c r="D32" s="327"/>
      <c r="E32" s="326"/>
      <c r="F32" s="327"/>
      <c r="G32" s="326"/>
      <c r="H32" s="328"/>
    </row>
    <row r="37" spans="7:12" ht="12.75">
      <c r="G37" s="86"/>
      <c r="I37" s="86"/>
      <c r="J37" s="86"/>
      <c r="K37" s="87"/>
      <c r="L37" s="87"/>
    </row>
  </sheetData>
  <mergeCells count="13">
    <mergeCell ref="M10:N10"/>
    <mergeCell ref="S9:T9"/>
    <mergeCell ref="I10:J10"/>
    <mergeCell ref="K10:L10"/>
    <mergeCell ref="O9:P9"/>
    <mergeCell ref="Q9:R9"/>
    <mergeCell ref="C27:D27"/>
    <mergeCell ref="E27:F27"/>
    <mergeCell ref="G27:H27"/>
    <mergeCell ref="C9:D9"/>
    <mergeCell ref="E10:F10"/>
    <mergeCell ref="C10:D10"/>
    <mergeCell ref="G10:H10"/>
  </mergeCells>
  <printOptions/>
  <pageMargins left="1" right="0.5" top="0.5" bottom="1" header="0.5" footer="0.5"/>
  <pageSetup fitToHeight="1" fitToWidth="1" horizontalDpi="600" verticalDpi="600" orientation="landscape" paperSize="9" scale="93" r:id="rId1"/>
  <colBreaks count="1" manualBreakCount="1">
    <brk id="17"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 &amp; S</cp:lastModifiedBy>
  <cp:lastPrinted>2007-08-21T03:36:12Z</cp:lastPrinted>
  <dcterms:created xsi:type="dcterms:W3CDTF">2005-05-24T06:47:24Z</dcterms:created>
  <dcterms:modified xsi:type="dcterms:W3CDTF">2007-08-21T06:55:20Z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2011856619</vt:i4>
  </property>
  <property fmtid="{D5CDD505-2E9C-101B-9397-08002B2CF9AE}" pid="3" name="_NewReviewCycle">
    <vt:lpwstr/>
  </property>
  <property fmtid="{D5CDD505-2E9C-101B-9397-08002B2CF9AE}" pid="4" name="_EmailSubject">
    <vt:lpwstr>Degem - 2Q Results (Amended)</vt:lpwstr>
  </property>
  <property fmtid="{D5CDD505-2E9C-101B-9397-08002B2CF9AE}" pid="5" name="_AuthorEmail">
    <vt:lpwstr>janniewoon@degemdiamond.com</vt:lpwstr>
  </property>
  <property fmtid="{D5CDD505-2E9C-101B-9397-08002B2CF9AE}" pid="6" name="_AuthorEmailDisplayName">
    <vt:lpwstr>Jannie Woon</vt:lpwstr>
  </property>
  <property fmtid="{D5CDD505-2E9C-101B-9397-08002B2CF9AE}" pid="7" name="_ReviewingToolsShownOnce">
    <vt:lpwstr/>
  </property>
</Properties>
</file>