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76" yWindow="75" windowWidth="12075" windowHeight="10185" tabRatio="895" activeTab="4"/>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 r:id="rId13"/>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1">'balance sheet'!$A$1:$K$65</definedName>
    <definedName name="_xlnm.Print_Area" localSheetId="3">'cash flows statements'!$A$1:$H$71</definedName>
    <definedName name="_xlnm.Print_Area" localSheetId="4">'explanatory notes'!$A$1:$M$401</definedName>
    <definedName name="_xlnm.Print_Area" localSheetId="0">'income statement'!$A$1:$H$60</definedName>
    <definedName name="_xlnm.Print_Area" localSheetId="2">'statement of changes in equ'!$A$1:$O$54</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comments4.xml><?xml version="1.0" encoding="utf-8"?>
<comments xmlns="http://schemas.openxmlformats.org/spreadsheetml/2006/main">
  <authors>
    <author>User</author>
  </authors>
  <commentList>
    <comment ref="F26" authorId="0">
      <text>
        <r>
          <rPr>
            <sz val="9"/>
            <rFont val="Tahoma"/>
            <family val="0"/>
          </rPr>
          <t>From management account</t>
        </r>
      </text>
    </comment>
  </commentList>
</comments>
</file>

<file path=xl/comments5.xml><?xml version="1.0" encoding="utf-8"?>
<comments xmlns="http://schemas.openxmlformats.org/spreadsheetml/2006/main">
  <authors>
    <author>user</author>
  </authors>
  <commentList>
    <comment ref="H333" authorId="0">
      <text>
        <r>
          <rPr>
            <b/>
            <sz val="10"/>
            <rFont val="Tahoma"/>
            <family val="2"/>
          </rPr>
          <t>user:</t>
        </r>
        <r>
          <rPr>
            <sz val="10"/>
            <rFont val="Tahoma"/>
            <family val="2"/>
          </rPr>
          <t xml:space="preserve">
must tally with g349
</t>
        </r>
      </text>
    </comment>
  </commentList>
</comments>
</file>

<file path=xl/sharedStrings.xml><?xml version="1.0" encoding="utf-8"?>
<sst xmlns="http://schemas.openxmlformats.org/spreadsheetml/2006/main" count="481" uniqueCount="333">
  <si>
    <t>Other comprehensive income, net of tax</t>
  </si>
  <si>
    <t>Foreign currency translation differences for</t>
  </si>
  <si>
    <t xml:space="preserve">   foreign operations</t>
  </si>
  <si>
    <t>net of tax</t>
  </si>
  <si>
    <t>Equity holders of the parent</t>
  </si>
  <si>
    <t>Earning per share (sen)</t>
  </si>
  <si>
    <t>Hong Kong</t>
  </si>
  <si>
    <t>People's</t>
  </si>
  <si>
    <t>Republic</t>
  </si>
  <si>
    <t>of China</t>
  </si>
  <si>
    <t>Eliminations</t>
  </si>
  <si>
    <t>External sales</t>
  </si>
  <si>
    <t>Inter-segment sales</t>
  </si>
  <si>
    <t>Total revenue</t>
  </si>
  <si>
    <t>Results</t>
  </si>
  <si>
    <t>Operating profit/(loss)</t>
  </si>
  <si>
    <t>Profit before tax</t>
  </si>
  <si>
    <t>Income tax expenses</t>
  </si>
  <si>
    <t>Assets</t>
  </si>
  <si>
    <t>Segment assets</t>
  </si>
  <si>
    <t xml:space="preserve">Liabilities </t>
  </si>
  <si>
    <t>Segment liabilities</t>
  </si>
  <si>
    <t>Gross profit</t>
  </si>
  <si>
    <t>Profit for the quarter</t>
  </si>
  <si>
    <t xml:space="preserve">shares in during the year.  </t>
  </si>
  <si>
    <t xml:space="preserve">Basic EPS is calculated by dividing the net profit for the year by the weighted average number of ordinary issue </t>
  </si>
  <si>
    <t>Accumulated</t>
  </si>
  <si>
    <t>losses</t>
  </si>
  <si>
    <t xml:space="preserve">(Loss)/Profit for the period attributable to </t>
  </si>
  <si>
    <t>Derivative Financial Intruments</t>
  </si>
  <si>
    <t>Profit / (loss) before tax</t>
  </si>
  <si>
    <t>Total retained profits / (accumulated losses) of the Company and</t>
  </si>
  <si>
    <t>-</t>
  </si>
  <si>
    <t>Realised</t>
  </si>
  <si>
    <t>Unrealised</t>
  </si>
  <si>
    <t xml:space="preserve">As at </t>
  </si>
  <si>
    <t>Less : consolidation adjustments</t>
  </si>
  <si>
    <t>Total Group retained profits / (accumulated losses) as per</t>
  </si>
  <si>
    <t>consolidated accounts</t>
  </si>
  <si>
    <t>its subsidiaries :</t>
  </si>
  <si>
    <t>a)</t>
  </si>
  <si>
    <t>b)</t>
  </si>
  <si>
    <t>Profit /(loss) for the period</t>
  </si>
  <si>
    <t>Adjustments for:</t>
  </si>
  <si>
    <t>Depreciation of property, plant and equipment</t>
  </si>
  <si>
    <t>Gain on disposal of property, plant and equipment</t>
  </si>
  <si>
    <t>Property, plant and equipment written off</t>
  </si>
  <si>
    <t>Gain from fair value adjustment of investment property</t>
  </si>
  <si>
    <t>Interest expenses</t>
  </si>
  <si>
    <t>Interest income</t>
  </si>
  <si>
    <t>Fair value loss on available-for-sale financial assets</t>
  </si>
  <si>
    <t>Holding gain on investment securities</t>
  </si>
  <si>
    <t>Unrealised exchange loss</t>
  </si>
  <si>
    <t>Write back of long services payments</t>
  </si>
  <si>
    <t>Operating cash flows before changes in working capital</t>
  </si>
  <si>
    <t>Receivables</t>
  </si>
  <si>
    <t>Other current assets</t>
  </si>
  <si>
    <t>Payables</t>
  </si>
  <si>
    <t>Income tax paid</t>
  </si>
  <si>
    <t>Income tax refunded</t>
  </si>
  <si>
    <t>Interest received</t>
  </si>
  <si>
    <t>Interest paid</t>
  </si>
  <si>
    <t>Purchase of property, plant and equipment</t>
  </si>
  <si>
    <t>Proceeds from disposal of property, plant and equipment</t>
  </si>
  <si>
    <t>Proceeds from disposal of investment securities</t>
  </si>
  <si>
    <t>Net dividends received</t>
  </si>
  <si>
    <t>Proceeds from loans and borrowings</t>
  </si>
  <si>
    <t>Repayment of loans and borrowings</t>
  </si>
  <si>
    <t>Repayment of obligation under finance lease</t>
  </si>
  <si>
    <t>TA WIN HOLDINGS BERHAD (Company No. 291592-U)</t>
  </si>
  <si>
    <t>Note</t>
  </si>
  <si>
    <t>RM'000</t>
  </si>
  <si>
    <t>Revenue</t>
  </si>
  <si>
    <t>AS AT</t>
  </si>
  <si>
    <t xml:space="preserve">AS AT END </t>
  </si>
  <si>
    <t>PRECEDING</t>
  </si>
  <si>
    <t>OF CURRENT</t>
  </si>
  <si>
    <t xml:space="preserve">FINANCIAL </t>
  </si>
  <si>
    <t>QUARTER</t>
  </si>
  <si>
    <t>YEAR END</t>
  </si>
  <si>
    <t>CURRENT ASSETS</t>
  </si>
  <si>
    <t>CURRENT LIABILITIES</t>
  </si>
  <si>
    <t>Share</t>
  </si>
  <si>
    <t xml:space="preserve">Share </t>
  </si>
  <si>
    <t>capital</t>
  </si>
  <si>
    <t>premium</t>
  </si>
  <si>
    <t>Total</t>
  </si>
  <si>
    <t>Cash and bank balances</t>
  </si>
  <si>
    <t>1.</t>
  </si>
  <si>
    <t>Basis of Preparation</t>
  </si>
  <si>
    <t>2.</t>
  </si>
  <si>
    <t>Comments About Seasonal or Cyclical Factors</t>
  </si>
  <si>
    <t>Unusual Items Due to their Nature, Size or Incidence</t>
  </si>
  <si>
    <t>Changes in Estimates</t>
  </si>
  <si>
    <t>6.</t>
  </si>
  <si>
    <t>Debt and Equity Securities</t>
  </si>
  <si>
    <t>7.</t>
  </si>
  <si>
    <t>Dividend Paid</t>
  </si>
  <si>
    <t>8.</t>
  </si>
  <si>
    <t>Segmental Reporting</t>
  </si>
  <si>
    <t>Malaysia</t>
  </si>
  <si>
    <t>9.</t>
  </si>
  <si>
    <t>10.</t>
  </si>
  <si>
    <t>Subsequent Event</t>
  </si>
  <si>
    <t>11.</t>
  </si>
  <si>
    <t>Changes in Composition of the Group</t>
  </si>
  <si>
    <t>12.</t>
  </si>
  <si>
    <t>Commentary on Prospects</t>
  </si>
  <si>
    <t>Profit Forecast or Profit Guarantee</t>
  </si>
  <si>
    <t>Sale of Unquoted Investments and Properties</t>
  </si>
  <si>
    <t>Corporate Proposals</t>
  </si>
  <si>
    <t>Status of Corporate Proposals</t>
  </si>
  <si>
    <t>Borrowings and Debt Securities</t>
  </si>
  <si>
    <t>Secured</t>
  </si>
  <si>
    <t>Unsecured</t>
  </si>
  <si>
    <t>Changes in Material Litigation</t>
  </si>
  <si>
    <t>Dividend</t>
  </si>
  <si>
    <t>Authorisation for Issue</t>
  </si>
  <si>
    <t>13.</t>
  </si>
  <si>
    <t>Capital Commitments</t>
  </si>
  <si>
    <t>14.</t>
  </si>
  <si>
    <t>15.</t>
  </si>
  <si>
    <t>16.</t>
  </si>
  <si>
    <t>17.</t>
  </si>
  <si>
    <t>18.</t>
  </si>
  <si>
    <t>19.</t>
  </si>
  <si>
    <t>20.</t>
  </si>
  <si>
    <t>21.</t>
  </si>
  <si>
    <t>22.</t>
  </si>
  <si>
    <t>23.</t>
  </si>
  <si>
    <t>24.</t>
  </si>
  <si>
    <t>25.</t>
  </si>
  <si>
    <t>26.</t>
  </si>
  <si>
    <t>3 months ended</t>
  </si>
  <si>
    <t xml:space="preserve">Non-Distributable </t>
  </si>
  <si>
    <t>Changes in Contingent Liabilities and Contingent Assets</t>
  </si>
  <si>
    <t>(a)</t>
  </si>
  <si>
    <t>Revaluation</t>
  </si>
  <si>
    <t xml:space="preserve"> </t>
  </si>
  <si>
    <t xml:space="preserve">     - Basic</t>
  </si>
  <si>
    <t xml:space="preserve">     - Diluted</t>
  </si>
  <si>
    <t>Earnings Per Share ("EPS")</t>
  </si>
  <si>
    <t>Basic EPS</t>
  </si>
  <si>
    <t>Diluted EPS</t>
  </si>
  <si>
    <t>(b)</t>
  </si>
  <si>
    <t>Basic EPS (sen)</t>
  </si>
  <si>
    <t>NON-CURRENT ASSETS</t>
  </si>
  <si>
    <t>Borrowings</t>
  </si>
  <si>
    <t>EQUITY</t>
  </si>
  <si>
    <t>Inventories</t>
  </si>
  <si>
    <t>TOTAL EQUITY</t>
  </si>
  <si>
    <t>TOTAL LIABILITIES</t>
  </si>
  <si>
    <t>TOTAL EQUITY AND LIABILITIES</t>
  </si>
  <si>
    <t>TOTAL ASSETS</t>
  </si>
  <si>
    <t>Finance costs</t>
  </si>
  <si>
    <t>ASSETS</t>
  </si>
  <si>
    <t>Cost of sales</t>
  </si>
  <si>
    <t>Property, plant and equipment</t>
  </si>
  <si>
    <t>Trade receivables</t>
  </si>
  <si>
    <t>Other receivables, prepayment and deposits</t>
  </si>
  <si>
    <t>Equity attributable to equity holders of the parent</t>
  </si>
  <si>
    <t>Deferred tax liabilities</t>
  </si>
  <si>
    <t>Other payables</t>
  </si>
  <si>
    <t>Trade payables</t>
  </si>
  <si>
    <t>Net assets per share</t>
  </si>
  <si>
    <t>Tax recoverable</t>
  </si>
  <si>
    <t>Attributable to Equity Holders of the Parent</t>
  </si>
  <si>
    <t xml:space="preserve">The condensed consolidated statements of changes in equity  should be read in conjunction with the audited financial statements for the </t>
  </si>
  <si>
    <t>Effect of exchange rates changes</t>
  </si>
  <si>
    <t>Income Tax Expense</t>
  </si>
  <si>
    <t>Equivalent</t>
  </si>
  <si>
    <t>Borrowings denominated in foreign currency:</t>
  </si>
  <si>
    <t>Foreign</t>
  </si>
  <si>
    <t>Current tax payable</t>
  </si>
  <si>
    <t xml:space="preserve">Weighted average number of ordinary </t>
  </si>
  <si>
    <t xml:space="preserve">   shares in issue ('000)</t>
  </si>
  <si>
    <t>Cash and cash equivalents comprise:</t>
  </si>
  <si>
    <t>Currency</t>
  </si>
  <si>
    <t>Hong Kong Dollars ("HKD")</t>
  </si>
  <si>
    <t xml:space="preserve">   equity holders of the parent (RM'000)</t>
  </si>
  <si>
    <t>Comparison with immediate Preceding Quarter's results</t>
  </si>
  <si>
    <t>As at</t>
  </si>
  <si>
    <t>Other income</t>
  </si>
  <si>
    <t>Selling and distribution expenses</t>
  </si>
  <si>
    <t>Administrative expenses</t>
  </si>
  <si>
    <t>Investment property</t>
  </si>
  <si>
    <t>Share capital</t>
  </si>
  <si>
    <t>Share premium</t>
  </si>
  <si>
    <t>Foreign exchange reserve</t>
  </si>
  <si>
    <t>Revaluation reserve</t>
  </si>
  <si>
    <t>reserve</t>
  </si>
  <si>
    <t>exchange</t>
  </si>
  <si>
    <t xml:space="preserve">Short term borrowings </t>
  </si>
  <si>
    <t>'000</t>
  </si>
  <si>
    <t>At beginning of financial year</t>
  </si>
  <si>
    <t>Accumulated losses</t>
  </si>
  <si>
    <t>5.</t>
  </si>
  <si>
    <t>4.</t>
  </si>
  <si>
    <t>Bank overdrafts (Included within short term borrowings in Note 21)</t>
  </si>
  <si>
    <t>Chinese Renminbi ("RMB")</t>
  </si>
  <si>
    <t>AUDITED</t>
  </si>
  <si>
    <t>Carrying Amount of Revalued Assets</t>
  </si>
  <si>
    <t>27.</t>
  </si>
  <si>
    <t>Bank guarantees issued to third party by a subsidiary company</t>
  </si>
  <si>
    <t>These are bank guarantees issued to utility supplier, mainly for security deposits and payment guarantees.</t>
  </si>
  <si>
    <t>Net cash and bank balances</t>
  </si>
  <si>
    <t>N/A</t>
  </si>
  <si>
    <t>The diluted EPS per share is not calculated as there is no dilutive effect for the shares.</t>
  </si>
  <si>
    <t>referring to :</t>
  </si>
  <si>
    <t>1) hedges, forward foreign currency, futures ,etc</t>
  </si>
  <si>
    <t>UNAUDITED CONDENSED CONSOLIDATED STATEMENT OF COMPREHENSIVE INCOME</t>
  </si>
  <si>
    <t>UNAUDITED CONDENSED CONSOLIDATED STATEMENT OF FINANCIAL POSITION</t>
  </si>
  <si>
    <t xml:space="preserve">UNAUDITED CONDENSED CONSOLIDATED STATEMENTS OF  CHANGES IN EQUITY </t>
  </si>
  <si>
    <t>UNAUDITED CONDENSED CONSOLIDATED STATEMENT OF CASH FLOWS</t>
  </si>
  <si>
    <t>Bank Overdraft (included under short term borrowings)</t>
  </si>
  <si>
    <t>Performance Analysis</t>
  </si>
  <si>
    <t xml:space="preserve">                                                                                                                                                                                                                                                               </t>
  </si>
  <si>
    <t>People's Republic of China</t>
  </si>
  <si>
    <t>Segment</t>
  </si>
  <si>
    <t>Profit/(loss) before tax</t>
  </si>
  <si>
    <t>Group Total</t>
  </si>
  <si>
    <t>Disclosure of Realised and Unrealised Profit / (Loss)</t>
  </si>
  <si>
    <t>Other</t>
  </si>
  <si>
    <t>Part B - Explanatory Notes Pursuant to Appendix 9B of the Listing Requirements of Bursa Malaysia  Securities</t>
  </si>
  <si>
    <t>Berhad</t>
  </si>
  <si>
    <t>28.</t>
  </si>
  <si>
    <t>Profit / (loss) Before Tax</t>
  </si>
  <si>
    <t>The following items have in included in the statement of comprehensive income in arriving at profit/(loss) before tax:</t>
  </si>
  <si>
    <t>Depreciation and amortization</t>
  </si>
  <si>
    <t>Foreign exhange gain / (loss)</t>
  </si>
  <si>
    <t>MBB facilities are all secured</t>
  </si>
  <si>
    <t>(restated)</t>
  </si>
  <si>
    <t>Cumulative quarter</t>
  </si>
  <si>
    <t>Current quarter</t>
  </si>
  <si>
    <t>Revaluation of land and buildings</t>
  </si>
  <si>
    <t>Part A - Selected explanatory Notes Pursuant to MFRS 134</t>
  </si>
  <si>
    <t>NON-CURRENT LIABILITIES</t>
  </si>
  <si>
    <t>3.</t>
  </si>
  <si>
    <t>Audit Qualification of Preceding Annual Financial Statements</t>
  </si>
  <si>
    <t>29.</t>
  </si>
  <si>
    <t>9</t>
  </si>
  <si>
    <t>22</t>
  </si>
  <si>
    <r>
      <t xml:space="preserve">TA WIN HOLDINGS BERHAD </t>
    </r>
    <r>
      <rPr>
        <b/>
        <sz val="11"/>
        <rFont val="Times New Roman"/>
        <family val="1"/>
      </rPr>
      <t>(Company No.291592-U)</t>
    </r>
  </si>
  <si>
    <t>Current Quarter</t>
  </si>
  <si>
    <t>Cumulative Quarter</t>
  </si>
  <si>
    <t>Cumulative Qtr</t>
  </si>
  <si>
    <t>Ringgit Malaysia</t>
  </si>
  <si>
    <t>Standards and interpretations issued but not yet effective</t>
  </si>
  <si>
    <t xml:space="preserve">         Effective for annual periods </t>
  </si>
  <si>
    <t xml:space="preserve">                    beginning on or after</t>
  </si>
  <si>
    <t>1 July 2012</t>
  </si>
  <si>
    <t>1 January 2013</t>
  </si>
  <si>
    <t>MFRS 10 : Consolidated Financial Statements</t>
  </si>
  <si>
    <t>MFRS 11 : Joint Arrangements</t>
  </si>
  <si>
    <t>MFRS 12 : Disclosure of Interests in Other Entities</t>
  </si>
  <si>
    <t>MFRS 13 : Fair Value Measurement</t>
  </si>
  <si>
    <t>IC Interpretation 20 : Stripping Costs in the Production Phase of as Surface Mine</t>
  </si>
  <si>
    <t>1 January 2014</t>
  </si>
  <si>
    <t>Unrealised exchange loss/(gain)</t>
  </si>
  <si>
    <t>At end of financial year</t>
  </si>
  <si>
    <t>Bad debts written off</t>
  </si>
  <si>
    <t>31.12.2012</t>
  </si>
  <si>
    <t>Cash from/(used in) operating activities</t>
  </si>
  <si>
    <t>Net cash from/(used in) operating activities</t>
  </si>
  <si>
    <t>CASH FLOWS FROM/(USED IN) OPERATING ACTIVITIES</t>
  </si>
  <si>
    <t>CASH FLOWS USED IN INVESTING ACTIVITIES</t>
  </si>
  <si>
    <t>CASH FLOWS FROM/(USED IN) FINANCING ACTIVITIES</t>
  </si>
  <si>
    <t>year ended 31 December 2012 and the accompanying explanatory notes attached to the interim financial statements.</t>
  </si>
  <si>
    <t>At 1 January 2012</t>
  </si>
  <si>
    <t>At 1 January 2013</t>
  </si>
  <si>
    <t>Profit/ (loss) before tax</t>
  </si>
  <si>
    <t xml:space="preserve">Changes in Accounting Policies </t>
  </si>
  <si>
    <t>The auditors' report on the annual audited financial statements for the financial year ended 31 December 2012 was not qualified.</t>
  </si>
  <si>
    <t>31.03.2013</t>
  </si>
  <si>
    <t>1 January 2015</t>
  </si>
  <si>
    <t xml:space="preserve">US Dollar </t>
  </si>
  <si>
    <t>Profit/(Loss) from operations</t>
  </si>
  <si>
    <t>Profit/(Loss) before tax</t>
  </si>
  <si>
    <t>Net Profit/(Loss) for the period</t>
  </si>
  <si>
    <t>Other comprehensive income/(loss), for the period,</t>
  </si>
  <si>
    <t>Total comprehensive income/(loss) for the period</t>
  </si>
  <si>
    <t>Total profit/(loss) attributable to:</t>
  </si>
  <si>
    <t>Total comprehensive income/(loss) attributable to:</t>
  </si>
  <si>
    <t>Total comprehensive income for the period</t>
  </si>
  <si>
    <t>Total comprehensive loss for the period</t>
  </si>
  <si>
    <t>Net cash flows used in investing activities</t>
  </si>
  <si>
    <t>Net cash flows (used in)/from financing activities</t>
  </si>
  <si>
    <t>Net increase/(decrease) in cash and cash equivalents</t>
  </si>
  <si>
    <t>Amendments to MFRS 1 : First-time Adoption of Malaysian Financial Reporting Standards</t>
  </si>
  <si>
    <t xml:space="preserve">                                        (Government Loans) </t>
  </si>
  <si>
    <t xml:space="preserve">                                        (Annual Improvements 2009 -2011 Cycle) </t>
  </si>
  <si>
    <t>MFRS 3 : Business Combinations (IFRS 3 issued by IASB in March 2004)</t>
  </si>
  <si>
    <t>Amendments to MFRS 10 : Consolidated Financial Statements (Transition Guidance)</t>
  </si>
  <si>
    <t>Amendments to MFRS 11: Joint Arrangements (Transition Guidance)</t>
  </si>
  <si>
    <t>Amendments to MFRS 12 : Disclosure of Interests in Other Entities (Transition Guidance)</t>
  </si>
  <si>
    <t>Amendments to MFRS 101 : Presentation of Financial Statements (Annual Improvements</t>
  </si>
  <si>
    <t xml:space="preserve">                                           2009 - 2011 Cycle)</t>
  </si>
  <si>
    <t>Amendments to MFRS 116 : Property, Plant and Equipment (Annual Improvements</t>
  </si>
  <si>
    <t>MFRS 119 : Employee Benefits</t>
  </si>
  <si>
    <t xml:space="preserve">MFRS 127 : Consolidated and Separate Financial Statements (IAS 27 as amended by IASB in </t>
  </si>
  <si>
    <t xml:space="preserve">                   December 2003)</t>
  </si>
  <si>
    <t xml:space="preserve">MFRS 128 : Investments in Associates and Joint Ventures </t>
  </si>
  <si>
    <t>Amendments to MFRS 132 : Financial Instruments : Presentation (Annual Improvements</t>
  </si>
  <si>
    <t xml:space="preserve">                                           2009 -2011 Cycle)</t>
  </si>
  <si>
    <t>Amendments to MFRS 134 : Interim Financial Reporting (Annual Improvements 2009 - 2011 Cycle)</t>
  </si>
  <si>
    <t>Amendments to IC Int. 2 : Members' Shares in Co-operative Entities and Similar Instruments</t>
  </si>
  <si>
    <t xml:space="preserve">                                       (Annual Improvements 2009 - 2011 Cycle)</t>
  </si>
  <si>
    <t>Amendments to MFRS 10 : Consolidated Financial Statements (Investment Entities)</t>
  </si>
  <si>
    <t>Amendments to MFRS 12 : Disclosure of Interests in Other Entities (Investment Entities)</t>
  </si>
  <si>
    <t>Amendments to MFRS 127 : Consolidated and Separate Financial Statements (Investment Entities)</t>
  </si>
  <si>
    <t>Amendments to MFRS 132 : Financial Instruments : Offsetting Financial Assets and Financial Liabilities</t>
  </si>
  <si>
    <t xml:space="preserve">Amendments to MFRS 9 : Financial Instruments </t>
  </si>
  <si>
    <t xml:space="preserve">                                       and Financial Liabilities)</t>
  </si>
  <si>
    <t xml:space="preserve">Amendments to MFRS 7 : Financial Instruments : Disclosures (Offsetting Financial Assets and </t>
  </si>
  <si>
    <t xml:space="preserve">                                           Comprehensive Income)</t>
  </si>
  <si>
    <t xml:space="preserve">Amendments to MFRS 101 : Presentation of Financial Statements ( Presentation of Items of Other </t>
  </si>
  <si>
    <t>Gain/(loss) on disposal of property, plant and equipment</t>
  </si>
  <si>
    <t>NOTES TO INTERIM FINANCIAL REPORT ENDED 30 JUNE 2013</t>
  </si>
  <si>
    <t>As at 30 June 2013, the following MFRS, amendments to MFRS and IC Interpretations that have been issued but not yet effective :</t>
  </si>
  <si>
    <t>The sales of enamelled copper wire and copper rods/wire are not subject to cyclical or seasonal factors.</t>
  </si>
  <si>
    <t>30.06.2012</t>
  </si>
  <si>
    <t>30.06.2013</t>
  </si>
  <si>
    <t>6 months ended</t>
  </si>
  <si>
    <t>AS AT 30 JUNE 2013</t>
  </si>
  <si>
    <t>At 30 June 2013</t>
  </si>
  <si>
    <t>At 30 June 2012</t>
  </si>
  <si>
    <t>Provision for doubtful debts</t>
  </si>
  <si>
    <t>30/06/13</t>
  </si>
  <si>
    <t>30/06/12</t>
  </si>
  <si>
    <t>Current Qtr</t>
  </si>
  <si>
    <t>FOR THE SECOND QUARTER ENDED 30 JUNE 2013</t>
  </si>
  <si>
    <t>Segment information for the six months ended 30 June 2013 is as follow:-</t>
  </si>
  <si>
    <t>e</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</si>
</sst>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NT$&quot;#,##0;\-&quot;NT$&quot;#,##0"/>
    <numFmt numFmtId="177" formatCode="_-&quot;$&quot;* #,##0_-;\-&quot;$&quot;* #,##0_-;_-&quot;$&quot;* &quot;-&quot;_-;_-@_-"/>
    <numFmt numFmtId="178" formatCode="_-&quot;$&quot;* #,##0.00_-;\-&quot;$&quot;* #,##0.00_-;_-&quot;$&quot;* &quot;-&quot;??_-;_-@_-"/>
    <numFmt numFmtId="179" formatCode="_(* #,##0_);_(* \(#,##0\);_(* &quot;-&quot;??_);_(@_)"/>
    <numFmt numFmtId="180" formatCode="_-* #,##0_-;\-* #,##0_-;_-* &quot;-&quot;??_-;_-@_-"/>
    <numFmt numFmtId="181" formatCode="0_);\(0\)"/>
    <numFmt numFmtId="182" formatCode="0.00_)"/>
    <numFmt numFmtId="183" formatCode="0.000%"/>
    <numFmt numFmtId="184" formatCode="0.00%;\(0.00\)%"/>
    <numFmt numFmtId="185" formatCode="#,##0.000_);[Red]\(#,##0.000\)"/>
    <numFmt numFmtId="186" formatCode="&quot;RM&quot;#,##0_);[Red]\(&quot;RM&quot;#,##0\)"/>
    <numFmt numFmtId="187" formatCode="d/m/yyyy"/>
    <numFmt numFmtId="188" formatCode="&quot;$&quot;#,##0.00"/>
    <numFmt numFmtId="189" formatCode="General_)"/>
    <numFmt numFmtId="190" formatCode="_-* #,##0.0_-;\-* #,##0.0_-;_-* &quot;-&quot;??_-;_-@_-"/>
    <numFmt numFmtId="191" formatCode="_-* #,##0.000_-;\-* #,##0.000_-;_-* &quot;-&quot;??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0.0_);\(#,##0.0\)"/>
    <numFmt numFmtId="198" formatCode="0.00_ ;\-0.00\ "/>
    <numFmt numFmtId="199" formatCode="[$-809]dd\ mmmm\ yyyy"/>
    <numFmt numFmtId="200" formatCode="[$-809]dd\ mmmm\ yyyy;@"/>
  </numFmts>
  <fonts count="67">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1"/>
      <name val="新細明體"/>
      <family val="1"/>
    </font>
    <font>
      <b/>
      <u val="single"/>
      <sz val="11"/>
      <name val="Times New Roman"/>
      <family val="1"/>
    </font>
    <font>
      <sz val="8"/>
      <name val="新細明體"/>
      <family val="1"/>
    </font>
    <font>
      <sz val="11"/>
      <name val="Garamond"/>
      <family val="1"/>
    </font>
    <font>
      <sz val="10"/>
      <name val="Tahoma"/>
      <family val="2"/>
    </font>
    <font>
      <b/>
      <sz val="10"/>
      <name val="Tahoma"/>
      <family val="2"/>
    </font>
    <font>
      <b/>
      <sz val="12"/>
      <name val="Times New Roman"/>
      <family val="1"/>
    </font>
    <font>
      <sz val="12"/>
      <name val="Times New Roman"/>
      <family val="1"/>
    </font>
    <font>
      <b/>
      <u val="single"/>
      <sz val="12"/>
      <name val="Times New Roman"/>
      <family val="1"/>
    </font>
    <font>
      <sz val="12"/>
      <color indexed="10"/>
      <name val="Times New Roman"/>
      <family val="1"/>
    </font>
    <font>
      <sz val="12"/>
      <name val="Arial"/>
      <family val="2"/>
    </font>
    <font>
      <b/>
      <sz val="12"/>
      <color indexed="10"/>
      <name val="Times New Roman"/>
      <family val="1"/>
    </font>
    <font>
      <b/>
      <sz val="12"/>
      <name val="新細明體"/>
      <family val="1"/>
    </font>
    <font>
      <sz val="9"/>
      <name val="Times New Roman"/>
      <family val="1"/>
    </font>
    <font>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Times New Roman"/>
      <family val="1"/>
    </font>
    <font>
      <sz val="11"/>
      <color indexed="10"/>
      <name val="Times New Roman"/>
      <family val="1"/>
    </font>
    <font>
      <sz val="10.5"/>
      <color indexed="8"/>
      <name val="Times New Roman"/>
      <family val="0"/>
    </font>
    <font>
      <sz val="10"/>
      <color indexed="8"/>
      <name val="Calibri"/>
      <family val="0"/>
    </font>
    <font>
      <sz val="10.5"/>
      <color indexed="8"/>
      <name val="Calibri"/>
      <family val="0"/>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1"/>
      <color rgb="FF000000"/>
      <name val="Times New Roman"/>
      <family val="1"/>
    </font>
    <font>
      <sz val="11"/>
      <color rgb="FFFF0000"/>
      <name val="Times New Roman"/>
      <family val="1"/>
    </font>
    <font>
      <b/>
      <sz val="8"/>
      <name val="新細明體"/>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5"/>
        <bgColor indexed="64"/>
      </patternFill>
    </fill>
    <fill>
      <patternFill patternType="gray0625">
        <fgColor indexed="10"/>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7">
    <border>
      <left/>
      <right/>
      <top/>
      <bottom/>
      <diagonal/>
    </border>
    <border>
      <left style="thin"/>
      <right style="thin"/>
      <top style="thin"/>
      <bottom style="thin"/>
    </border>
    <border>
      <left>
        <color indexed="63"/>
      </left>
      <right>
        <color indexed="63"/>
      </right>
      <top>
        <color indexed="63"/>
      </top>
      <bottom style="mediu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0" borderId="0">
      <alignment/>
      <protection/>
    </xf>
    <xf numFmtId="0" fontId="1" fillId="0" borderId="0">
      <alignment/>
      <protection locked="0"/>
    </xf>
    <xf numFmtId="0" fontId="1" fillId="0" borderId="0">
      <alignment/>
      <protection/>
    </xf>
    <xf numFmtId="187" fontId="3" fillId="0" borderId="0">
      <alignment/>
      <protection/>
    </xf>
    <xf numFmtId="188" fontId="3" fillId="0" borderId="0">
      <alignment/>
      <protection/>
    </xf>
    <xf numFmtId="0" fontId="2" fillId="21" borderId="0">
      <alignment horizontal="right"/>
      <protection/>
    </xf>
    <xf numFmtId="0" fontId="1" fillId="0" borderId="0">
      <alignment/>
      <protection/>
    </xf>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0" applyNumberFormat="0" applyBorder="0" applyAlignment="0" applyProtection="0"/>
    <xf numFmtId="0" fontId="51" fillId="29" borderId="3" applyNumberFormat="0" applyAlignment="0" applyProtection="0"/>
    <xf numFmtId="0" fontId="52" fillId="30"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84" fontId="4" fillId="0" borderId="0">
      <alignment/>
      <protection locked="0"/>
    </xf>
    <xf numFmtId="0" fontId="53" fillId="0" borderId="0" applyNumberFormat="0" applyFill="0" applyBorder="0" applyAlignment="0" applyProtection="0"/>
    <xf numFmtId="185" fontId="3" fillId="0" borderId="0">
      <alignment/>
      <protection locked="0"/>
    </xf>
    <xf numFmtId="0" fontId="8" fillId="0" borderId="0" applyNumberFormat="0" applyFill="0" applyBorder="0" applyAlignment="0" applyProtection="0"/>
    <xf numFmtId="0" fontId="54" fillId="31"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183" fontId="3" fillId="0" borderId="0">
      <alignment/>
      <protection locked="0"/>
    </xf>
    <xf numFmtId="183" fontId="3" fillId="0" borderId="0">
      <alignment/>
      <protection locked="0"/>
    </xf>
    <xf numFmtId="0" fontId="7" fillId="0" borderId="0" applyNumberFormat="0" applyFill="0" applyBorder="0" applyAlignment="0" applyProtection="0"/>
    <xf numFmtId="0" fontId="58" fillId="32" borderId="3" applyNumberFormat="0" applyAlignment="0" applyProtection="0"/>
    <xf numFmtId="176" fontId="3" fillId="0" borderId="0">
      <alignment horizontal="center"/>
      <protection/>
    </xf>
    <xf numFmtId="186" fontId="3" fillId="0" borderId="0" applyFont="0" applyFill="0" applyBorder="0" applyAlignment="0" applyProtection="0"/>
    <xf numFmtId="0" fontId="59" fillId="0" borderId="8" applyNumberFormat="0" applyFill="0" applyAlignment="0" applyProtection="0"/>
    <xf numFmtId="0" fontId="60" fillId="33" borderId="0" applyNumberFormat="0" applyBorder="0" applyAlignment="0" applyProtection="0"/>
    <xf numFmtId="182" fontId="5" fillId="0" borderId="0">
      <alignment/>
      <protection/>
    </xf>
    <xf numFmtId="0" fontId="0" fillId="0" borderId="0">
      <alignment/>
      <protection/>
    </xf>
    <xf numFmtId="0" fontId="14" fillId="0" borderId="0" applyBorder="0">
      <alignment/>
      <protection/>
    </xf>
    <xf numFmtId="0" fontId="0" fillId="34" borderId="9" applyNumberFormat="0" applyFont="0" applyAlignment="0" applyProtection="0"/>
    <xf numFmtId="0" fontId="61" fillId="29" borderId="10" applyNumberFormat="0" applyAlignment="0" applyProtection="0"/>
    <xf numFmtId="9" fontId="0" fillId="0" borderId="0" applyFont="0" applyFill="0" applyBorder="0" applyAlignment="0" applyProtection="0"/>
    <xf numFmtId="189" fontId="6" fillId="0" borderId="0">
      <alignment/>
      <protection/>
    </xf>
    <xf numFmtId="0" fontId="62" fillId="0" borderId="0" applyNumberFormat="0" applyFill="0" applyBorder="0" applyAlignment="0" applyProtection="0"/>
    <xf numFmtId="183" fontId="3" fillId="0" borderId="11">
      <alignment/>
      <protection locked="0"/>
    </xf>
    <xf numFmtId="0" fontId="63" fillId="0" borderId="0" applyNumberFormat="0" applyFill="0" applyBorder="0" applyAlignment="0" applyProtection="0"/>
    <xf numFmtId="0" fontId="3" fillId="0" borderId="0">
      <alignment/>
      <protection/>
    </xf>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cellStyleXfs>
  <cellXfs count="221">
    <xf numFmtId="0" fontId="0" fillId="0" borderId="0" xfId="0" applyAlignment="1">
      <alignment/>
    </xf>
    <xf numFmtId="179" fontId="9" fillId="0" borderId="0" xfId="86" applyNumberFormat="1" applyFont="1" applyFill="1" applyAlignment="1">
      <alignment horizontal="center"/>
    </xf>
    <xf numFmtId="179" fontId="10" fillId="0" borderId="0" xfId="86" applyNumberFormat="1" applyFont="1" applyFill="1" applyAlignment="1">
      <alignment/>
    </xf>
    <xf numFmtId="15" fontId="9" fillId="0" borderId="0" xfId="86" applyNumberFormat="1" applyFont="1" applyFill="1" applyAlignment="1">
      <alignment horizontal="center"/>
    </xf>
    <xf numFmtId="41" fontId="10" fillId="0" borderId="0" xfId="86" applyNumberFormat="1" applyFont="1" applyFill="1" applyAlignment="1">
      <alignment/>
    </xf>
    <xf numFmtId="41" fontId="10" fillId="0" borderId="0" xfId="86" applyNumberFormat="1" applyFont="1" applyFill="1" applyAlignment="1">
      <alignment horizontal="center"/>
    </xf>
    <xf numFmtId="179" fontId="9" fillId="0" borderId="0" xfId="86" applyNumberFormat="1" applyFont="1" applyFill="1" applyAlignment="1">
      <alignment horizontal="left"/>
    </xf>
    <xf numFmtId="179" fontId="10" fillId="0" borderId="0" xfId="86" applyNumberFormat="1" applyFont="1" applyFill="1" applyAlignment="1">
      <alignment horizontal="center"/>
    </xf>
    <xf numFmtId="43" fontId="10" fillId="0" borderId="0" xfId="53" applyNumberFormat="1" applyFont="1" applyFill="1" applyAlignment="1">
      <alignment/>
    </xf>
    <xf numFmtId="179" fontId="9" fillId="0" borderId="0" xfId="86" applyNumberFormat="1" applyFont="1" applyFill="1" applyAlignment="1">
      <alignment/>
    </xf>
    <xf numFmtId="43" fontId="10" fillId="0" borderId="0" xfId="53" applyNumberFormat="1" applyFont="1" applyFill="1" applyAlignment="1">
      <alignment horizontal="center"/>
    </xf>
    <xf numFmtId="179" fontId="10" fillId="0" borderId="0" xfId="86" applyNumberFormat="1" applyFont="1" applyFill="1" applyBorder="1" applyAlignment="1">
      <alignment/>
    </xf>
    <xf numFmtId="41" fontId="9" fillId="0" borderId="0" xfId="86" applyNumberFormat="1" applyFont="1" applyFill="1" applyAlignment="1">
      <alignment horizontal="left"/>
    </xf>
    <xf numFmtId="41" fontId="10" fillId="0" borderId="0" xfId="86" applyNumberFormat="1" applyFont="1" applyFill="1" applyAlignment="1">
      <alignment horizontal="left"/>
    </xf>
    <xf numFmtId="41" fontId="9" fillId="0" borderId="0" xfId="86" applyNumberFormat="1" applyFont="1" applyFill="1" applyAlignment="1">
      <alignment horizontal="center"/>
    </xf>
    <xf numFmtId="41" fontId="10" fillId="0" borderId="0" xfId="86" applyNumberFormat="1" applyFont="1" applyFill="1" applyBorder="1" applyAlignment="1">
      <alignment/>
    </xf>
    <xf numFmtId="0" fontId="10" fillId="0" borderId="0" xfId="75" applyFont="1" applyFill="1">
      <alignment/>
      <protection/>
    </xf>
    <xf numFmtId="15" fontId="9" fillId="0" borderId="0" xfId="75" applyNumberFormat="1" applyFont="1" applyFill="1">
      <alignment/>
      <protection/>
    </xf>
    <xf numFmtId="0" fontId="11" fillId="0" borderId="0" xfId="75" applyFont="1" applyFill="1">
      <alignment/>
      <protection/>
    </xf>
    <xf numFmtId="0" fontId="9" fillId="0" borderId="0" xfId="75" applyFont="1" applyFill="1" applyAlignment="1">
      <alignment horizontal="center"/>
      <protection/>
    </xf>
    <xf numFmtId="0" fontId="10" fillId="0" borderId="0" xfId="75" applyFont="1" applyFill="1" applyBorder="1">
      <alignment/>
      <protection/>
    </xf>
    <xf numFmtId="41" fontId="9" fillId="0" borderId="0" xfId="86" applyNumberFormat="1" applyFont="1" applyFill="1" applyBorder="1" applyAlignment="1">
      <alignment horizontal="left"/>
    </xf>
    <xf numFmtId="41" fontId="10" fillId="0" borderId="0" xfId="86" applyNumberFormat="1" applyFont="1" applyFill="1" applyBorder="1" applyAlignment="1">
      <alignment horizontal="left"/>
    </xf>
    <xf numFmtId="41" fontId="10" fillId="0" borderId="0" xfId="86" applyNumberFormat="1" applyFont="1" applyFill="1" applyBorder="1" applyAlignment="1">
      <alignment horizontal="center"/>
    </xf>
    <xf numFmtId="0" fontId="9" fillId="0" borderId="0" xfId="0" applyFont="1" applyFill="1" applyAlignment="1">
      <alignment/>
    </xf>
    <xf numFmtId="0" fontId="9" fillId="0" borderId="0" xfId="75" applyFont="1" applyFill="1">
      <alignment/>
      <protection/>
    </xf>
    <xf numFmtId="43" fontId="10" fillId="0" borderId="0" xfId="86" applyFont="1" applyFill="1" applyBorder="1" applyAlignment="1">
      <alignment/>
    </xf>
    <xf numFmtId="180" fontId="10" fillId="0" borderId="0" xfId="53" applyNumberFormat="1" applyFont="1" applyFill="1" applyAlignment="1">
      <alignment/>
    </xf>
    <xf numFmtId="0" fontId="9" fillId="0" borderId="0" xfId="75" applyFont="1" applyFill="1" applyBorder="1">
      <alignment/>
      <protection/>
    </xf>
    <xf numFmtId="0" fontId="12" fillId="0" borderId="0" xfId="75" applyFont="1" applyFill="1" applyBorder="1" applyAlignment="1">
      <alignment horizontal="right"/>
      <protection/>
    </xf>
    <xf numFmtId="0" fontId="9" fillId="0" borderId="0" xfId="75" applyFont="1" applyFill="1" applyBorder="1" applyAlignment="1">
      <alignment horizontal="right"/>
      <protection/>
    </xf>
    <xf numFmtId="41" fontId="10" fillId="0" borderId="0" xfId="75" applyNumberFormat="1" applyFont="1" applyFill="1" applyBorder="1">
      <alignment/>
      <protection/>
    </xf>
    <xf numFmtId="179" fontId="10" fillId="0" borderId="0" xfId="75" applyNumberFormat="1" applyFont="1" applyFill="1" applyBorder="1">
      <alignment/>
      <protection/>
    </xf>
    <xf numFmtId="179" fontId="10" fillId="0" borderId="0" xfId="86" applyNumberFormat="1" applyFont="1" applyFill="1" applyBorder="1" applyAlignment="1">
      <alignment horizontal="right"/>
    </xf>
    <xf numFmtId="43" fontId="10" fillId="0" borderId="0" xfId="75" applyNumberFormat="1" applyFont="1" applyFill="1" applyBorder="1">
      <alignment/>
      <protection/>
    </xf>
    <xf numFmtId="15" fontId="10" fillId="0" borderId="0" xfId="86" applyNumberFormat="1" applyFont="1" applyFill="1" applyBorder="1" applyAlignment="1">
      <alignment horizontal="center"/>
    </xf>
    <xf numFmtId="179" fontId="10" fillId="0" borderId="0" xfId="86" applyNumberFormat="1" applyFont="1" applyFill="1" applyBorder="1" applyAlignment="1">
      <alignment horizontal="center"/>
    </xf>
    <xf numFmtId="0" fontId="10" fillId="0" borderId="0" xfId="75" applyFont="1" applyFill="1" applyAlignment="1">
      <alignment horizontal="center"/>
      <protection/>
    </xf>
    <xf numFmtId="15" fontId="9" fillId="0" borderId="0" xfId="75" applyNumberFormat="1" applyFont="1" applyFill="1" applyAlignment="1">
      <alignment horizontal="center"/>
      <protection/>
    </xf>
    <xf numFmtId="179" fontId="10" fillId="0" borderId="12" xfId="86" applyNumberFormat="1" applyFont="1" applyFill="1" applyBorder="1" applyAlignment="1">
      <alignment/>
    </xf>
    <xf numFmtId="179" fontId="10" fillId="0" borderId="11" xfId="86" applyNumberFormat="1" applyFont="1" applyFill="1" applyBorder="1" applyAlignment="1">
      <alignment/>
    </xf>
    <xf numFmtId="179" fontId="10" fillId="0" borderId="13" xfId="86" applyNumberFormat="1" applyFont="1" applyFill="1" applyBorder="1" applyAlignment="1">
      <alignment/>
    </xf>
    <xf numFmtId="43" fontId="10" fillId="0" borderId="0" xfId="53" applyNumberFormat="1" applyFont="1" applyFill="1" applyBorder="1" applyAlignment="1">
      <alignment/>
    </xf>
    <xf numFmtId="178" fontId="10" fillId="0" borderId="0" xfId="55" applyFont="1" applyFill="1" applyBorder="1" applyAlignment="1">
      <alignment/>
    </xf>
    <xf numFmtId="9" fontId="10" fillId="0" borderId="0" xfId="79" applyFont="1" applyFill="1" applyAlignment="1">
      <alignment horizontal="center"/>
    </xf>
    <xf numFmtId="179" fontId="10" fillId="0" borderId="2" xfId="86" applyNumberFormat="1" applyFont="1" applyFill="1" applyBorder="1" applyAlignment="1">
      <alignment/>
    </xf>
    <xf numFmtId="179" fontId="9" fillId="0" borderId="0" xfId="86" applyNumberFormat="1" applyFont="1" applyFill="1" applyBorder="1" applyAlignment="1">
      <alignment/>
    </xf>
    <xf numFmtId="43" fontId="9" fillId="0" borderId="0" xfId="53" applyNumberFormat="1" applyFont="1" applyFill="1" applyAlignment="1">
      <alignment/>
    </xf>
    <xf numFmtId="171" fontId="10" fillId="0" borderId="0" xfId="53" applyFont="1" applyFill="1" applyAlignment="1">
      <alignment/>
    </xf>
    <xf numFmtId="43" fontId="10" fillId="0" borderId="0" xfId="86" applyNumberFormat="1" applyFont="1" applyFill="1" applyBorder="1" applyAlignment="1">
      <alignment/>
    </xf>
    <xf numFmtId="179" fontId="10" fillId="0" borderId="0" xfId="75" applyNumberFormat="1" applyFont="1" applyFill="1" applyAlignment="1">
      <alignment horizontal="center"/>
      <protection/>
    </xf>
    <xf numFmtId="41" fontId="10" fillId="0" borderId="0" xfId="86" applyNumberFormat="1" applyFont="1" applyFill="1" applyAlignment="1" quotePrefix="1">
      <alignment horizontal="center"/>
    </xf>
    <xf numFmtId="179" fontId="10" fillId="0" borderId="14" xfId="86" applyNumberFormat="1" applyFont="1" applyFill="1" applyBorder="1" applyAlignment="1">
      <alignment/>
    </xf>
    <xf numFmtId="41" fontId="10" fillId="0" borderId="14" xfId="86" applyNumberFormat="1" applyFont="1" applyFill="1" applyBorder="1" applyAlignment="1">
      <alignment horizontal="center"/>
    </xf>
    <xf numFmtId="179" fontId="10" fillId="0" borderId="15" xfId="86" applyNumberFormat="1" applyFont="1" applyFill="1" applyBorder="1" applyAlignment="1">
      <alignment/>
    </xf>
    <xf numFmtId="41" fontId="10" fillId="0" borderId="15" xfId="86" applyNumberFormat="1" applyFont="1" applyFill="1" applyBorder="1" applyAlignment="1">
      <alignment horizontal="center"/>
    </xf>
    <xf numFmtId="41" fontId="10" fillId="0" borderId="15" xfId="86" applyNumberFormat="1" applyFont="1" applyFill="1" applyBorder="1" applyAlignment="1">
      <alignment horizontal="right"/>
    </xf>
    <xf numFmtId="179" fontId="10" fillId="0" borderId="1" xfId="86" applyNumberFormat="1" applyFont="1" applyFill="1" applyBorder="1" applyAlignment="1">
      <alignment/>
    </xf>
    <xf numFmtId="41" fontId="10" fillId="0" borderId="1" xfId="86" applyNumberFormat="1" applyFont="1" applyFill="1" applyBorder="1" applyAlignment="1">
      <alignment horizontal="right"/>
    </xf>
    <xf numFmtId="41" fontId="10" fillId="0" borderId="0" xfId="86" applyNumberFormat="1" applyFont="1" applyFill="1" applyBorder="1" applyAlignment="1">
      <alignment horizontal="right"/>
    </xf>
    <xf numFmtId="41" fontId="10" fillId="0" borderId="14" xfId="86" applyNumberFormat="1" applyFont="1" applyFill="1" applyBorder="1" applyAlignment="1">
      <alignment horizontal="right"/>
    </xf>
    <xf numFmtId="41" fontId="10" fillId="0" borderId="15" xfId="86" applyNumberFormat="1" applyFont="1" applyFill="1" applyBorder="1" applyAlignment="1">
      <alignment/>
    </xf>
    <xf numFmtId="179" fontId="10" fillId="0" borderId="16" xfId="86" applyNumberFormat="1" applyFont="1" applyFill="1" applyBorder="1" applyAlignment="1">
      <alignment/>
    </xf>
    <xf numFmtId="41" fontId="10" fillId="0" borderId="16" xfId="86" applyNumberFormat="1" applyFont="1" applyFill="1" applyBorder="1" applyAlignment="1">
      <alignment horizontal="right"/>
    </xf>
    <xf numFmtId="41" fontId="10" fillId="0" borderId="12" xfId="86" applyNumberFormat="1" applyFont="1" applyFill="1" applyBorder="1" applyAlignment="1">
      <alignment horizontal="right"/>
    </xf>
    <xf numFmtId="179" fontId="10" fillId="0" borderId="17" xfId="86" applyNumberFormat="1" applyFont="1" applyFill="1" applyBorder="1" applyAlignment="1">
      <alignment/>
    </xf>
    <xf numFmtId="43" fontId="10" fillId="0" borderId="0" xfId="86" applyNumberFormat="1" applyFont="1" applyFill="1" applyAlignment="1">
      <alignment/>
    </xf>
    <xf numFmtId="41" fontId="10" fillId="0" borderId="0" xfId="86" applyNumberFormat="1" applyFont="1" applyFill="1" applyAlignment="1">
      <alignment horizontal="right"/>
    </xf>
    <xf numFmtId="0" fontId="11" fillId="0" borderId="0" xfId="75" applyFont="1" applyFill="1" applyAlignment="1">
      <alignment horizontal="center"/>
      <protection/>
    </xf>
    <xf numFmtId="0" fontId="9" fillId="0" borderId="0" xfId="75" applyFont="1" applyFill="1" applyAlignment="1">
      <alignment horizontal="right"/>
      <protection/>
    </xf>
    <xf numFmtId="179" fontId="9" fillId="0" borderId="0" xfId="75" applyNumberFormat="1" applyFont="1" applyFill="1" applyAlignment="1">
      <alignment horizontal="right"/>
      <protection/>
    </xf>
    <xf numFmtId="179" fontId="10" fillId="0" borderId="0" xfId="75" applyNumberFormat="1" applyFont="1" applyFill="1">
      <alignment/>
      <protection/>
    </xf>
    <xf numFmtId="0" fontId="9" fillId="0" borderId="0" xfId="0" applyFont="1" applyFill="1" applyAlignment="1">
      <alignment horizontal="left" vertical="top"/>
    </xf>
    <xf numFmtId="43" fontId="10" fillId="0" borderId="13" xfId="86" applyNumberFormat="1" applyFont="1" applyFill="1" applyBorder="1" applyAlignment="1">
      <alignment horizontal="right"/>
    </xf>
    <xf numFmtId="43" fontId="10" fillId="0" borderId="0" xfId="86" applyNumberFormat="1" applyFont="1" applyFill="1" applyBorder="1" applyAlignment="1">
      <alignment horizontal="right"/>
    </xf>
    <xf numFmtId="179" fontId="17" fillId="0" borderId="0" xfId="86" applyNumberFormat="1" applyFont="1" applyFill="1" applyAlignment="1">
      <alignment horizontal="left"/>
    </xf>
    <xf numFmtId="0" fontId="18" fillId="0" borderId="0" xfId="75" applyFont="1" applyFill="1">
      <alignment/>
      <protection/>
    </xf>
    <xf numFmtId="179" fontId="18" fillId="0" borderId="0" xfId="86" applyNumberFormat="1" applyFont="1" applyFill="1" applyAlignment="1">
      <alignment/>
    </xf>
    <xf numFmtId="0" fontId="19" fillId="0" borderId="0" xfId="75" applyFont="1" applyFill="1" applyAlignment="1">
      <alignment horizontal="left"/>
      <protection/>
    </xf>
    <xf numFmtId="0" fontId="17" fillId="0" borderId="0" xfId="75" applyFont="1" applyFill="1" quotePrefix="1">
      <alignment/>
      <protection/>
    </xf>
    <xf numFmtId="0" fontId="17" fillId="0" borderId="0" xfId="75" applyFont="1" applyFill="1">
      <alignment/>
      <protection/>
    </xf>
    <xf numFmtId="0" fontId="20" fillId="0" borderId="0" xfId="75" applyFont="1" applyFill="1">
      <alignment/>
      <protection/>
    </xf>
    <xf numFmtId="179" fontId="17" fillId="0" borderId="0" xfId="86" applyNumberFormat="1" applyFont="1" applyFill="1" applyAlignment="1">
      <alignment/>
    </xf>
    <xf numFmtId="0" fontId="18" fillId="0" borderId="0" xfId="75" applyFont="1" applyFill="1" applyAlignment="1">
      <alignment horizontal="left"/>
      <protection/>
    </xf>
    <xf numFmtId="0" fontId="17" fillId="0" borderId="0" xfId="75" applyFont="1" applyFill="1" applyAlignment="1" quotePrefix="1">
      <alignment horizontal="left"/>
      <protection/>
    </xf>
    <xf numFmtId="0" fontId="17" fillId="0" borderId="0" xfId="75" applyFont="1" applyFill="1" applyAlignment="1">
      <alignment horizontal="center"/>
      <protection/>
    </xf>
    <xf numFmtId="0" fontId="18" fillId="0" borderId="0" xfId="75" applyFont="1" applyFill="1" applyAlignment="1">
      <alignment horizontal="center"/>
      <protection/>
    </xf>
    <xf numFmtId="179" fontId="18" fillId="0" borderId="0" xfId="75" applyNumberFormat="1" applyFont="1" applyFill="1">
      <alignment/>
      <protection/>
    </xf>
    <xf numFmtId="179" fontId="18" fillId="0" borderId="0" xfId="53" applyNumberFormat="1" applyFont="1" applyFill="1" applyAlignment="1">
      <alignment/>
    </xf>
    <xf numFmtId="180" fontId="18" fillId="0" borderId="0" xfId="75" applyNumberFormat="1" applyFont="1" applyFill="1">
      <alignment/>
      <protection/>
    </xf>
    <xf numFmtId="179" fontId="18" fillId="0" borderId="17" xfId="53" applyNumberFormat="1" applyFont="1" applyFill="1" applyBorder="1" applyAlignment="1">
      <alignment/>
    </xf>
    <xf numFmtId="179" fontId="18" fillId="0" borderId="12" xfId="53" applyNumberFormat="1" applyFont="1" applyFill="1" applyBorder="1" applyAlignment="1">
      <alignment/>
    </xf>
    <xf numFmtId="179" fontId="17" fillId="0" borderId="0" xfId="86" applyNumberFormat="1" applyFont="1" applyFill="1" applyAlignment="1">
      <alignment horizontal="center"/>
    </xf>
    <xf numFmtId="43" fontId="18" fillId="0" borderId="0" xfId="86" applyNumberFormat="1" applyFont="1" applyFill="1" applyBorder="1" applyAlignment="1">
      <alignment/>
    </xf>
    <xf numFmtId="43" fontId="17" fillId="0" borderId="0" xfId="86" applyNumberFormat="1" applyFont="1" applyFill="1" applyBorder="1" applyAlignment="1">
      <alignment horizontal="center" vertical="center"/>
    </xf>
    <xf numFmtId="43" fontId="17" fillId="0" borderId="0" xfId="86" applyNumberFormat="1" applyFont="1" applyFill="1" applyBorder="1" applyAlignment="1">
      <alignment horizontal="center"/>
    </xf>
    <xf numFmtId="41" fontId="18" fillId="0" borderId="0" xfId="86" applyNumberFormat="1" applyFont="1" applyFill="1" applyBorder="1" applyAlignment="1">
      <alignment horizontal="center"/>
    </xf>
    <xf numFmtId="0" fontId="18" fillId="0" borderId="0" xfId="76" applyFont="1" applyFill="1" applyAlignment="1">
      <alignment horizontal="left"/>
      <protection/>
    </xf>
    <xf numFmtId="41" fontId="18" fillId="0" borderId="12" xfId="86" applyNumberFormat="1" applyFont="1" applyFill="1" applyBorder="1" applyAlignment="1">
      <alignment/>
    </xf>
    <xf numFmtId="41" fontId="18" fillId="0" borderId="0" xfId="86" applyNumberFormat="1" applyFont="1" applyFill="1" applyBorder="1" applyAlignment="1">
      <alignment/>
    </xf>
    <xf numFmtId="0" fontId="18" fillId="0" borderId="0" xfId="76" applyFont="1" applyFill="1">
      <alignment/>
      <protection/>
    </xf>
    <xf numFmtId="41" fontId="18" fillId="0" borderId="11" xfId="86" applyNumberFormat="1" applyFont="1" applyFill="1" applyBorder="1" applyAlignment="1">
      <alignment/>
    </xf>
    <xf numFmtId="0" fontId="17" fillId="0" borderId="0" xfId="75" applyFont="1" applyFill="1" applyAlignment="1">
      <alignment horizontal="right"/>
      <protection/>
    </xf>
    <xf numFmtId="181" fontId="18" fillId="0" borderId="0" xfId="53" applyNumberFormat="1" applyFont="1" applyFill="1" applyAlignment="1">
      <alignment/>
    </xf>
    <xf numFmtId="181" fontId="18" fillId="0" borderId="0" xfId="53" applyNumberFormat="1" applyFont="1" applyFill="1" applyBorder="1" applyAlignment="1">
      <alignment/>
    </xf>
    <xf numFmtId="0" fontId="22" fillId="0" borderId="0" xfId="75" applyFont="1" applyFill="1">
      <alignment/>
      <protection/>
    </xf>
    <xf numFmtId="171" fontId="17" fillId="0" borderId="0" xfId="53" applyFont="1" applyFill="1" applyAlignment="1">
      <alignment horizontal="center"/>
    </xf>
    <xf numFmtId="0" fontId="18" fillId="0" borderId="0" xfId="75" applyFont="1" applyFill="1" applyBorder="1">
      <alignment/>
      <protection/>
    </xf>
    <xf numFmtId="180" fontId="18" fillId="0" borderId="0" xfId="53" applyNumberFormat="1" applyFont="1" applyFill="1" applyBorder="1" applyAlignment="1">
      <alignment/>
    </xf>
    <xf numFmtId="180" fontId="18" fillId="0" borderId="0" xfId="53" applyNumberFormat="1" applyFont="1" applyFill="1" applyAlignment="1">
      <alignment/>
    </xf>
    <xf numFmtId="180" fontId="18" fillId="0" borderId="11" xfId="53" applyNumberFormat="1" applyFont="1" applyFill="1" applyBorder="1" applyAlignment="1">
      <alignment/>
    </xf>
    <xf numFmtId="179" fontId="18" fillId="0" borderId="16" xfId="86" applyNumberFormat="1" applyFont="1" applyFill="1" applyBorder="1" applyAlignment="1">
      <alignment/>
    </xf>
    <xf numFmtId="179" fontId="17" fillId="0" borderId="0" xfId="75" applyNumberFormat="1" applyFont="1" applyFill="1" applyBorder="1" applyAlignment="1">
      <alignment horizontal="center"/>
      <protection/>
    </xf>
    <xf numFmtId="0" fontId="19" fillId="0" borderId="0" xfId="75" applyFont="1" applyFill="1" applyAlignment="1" quotePrefix="1">
      <alignment horizontal="center"/>
      <protection/>
    </xf>
    <xf numFmtId="0" fontId="19" fillId="0" borderId="0" xfId="75" applyFont="1" applyFill="1" applyAlignment="1">
      <alignment horizontal="center"/>
      <protection/>
    </xf>
    <xf numFmtId="0" fontId="18" fillId="0" borderId="0" xfId="75" applyFont="1" applyFill="1" applyAlignment="1">
      <alignment horizontal="right"/>
      <protection/>
    </xf>
    <xf numFmtId="15" fontId="17" fillId="0" borderId="0" xfId="86" applyNumberFormat="1" applyFont="1" applyFill="1" applyAlignment="1">
      <alignment horizontal="center"/>
    </xf>
    <xf numFmtId="179" fontId="18" fillId="0" borderId="0" xfId="53" applyNumberFormat="1" applyFont="1" applyFill="1" applyAlignment="1">
      <alignment horizontal="left" indent="1"/>
    </xf>
    <xf numFmtId="180" fontId="18" fillId="0" borderId="0" xfId="53" applyNumberFormat="1" applyFont="1" applyFill="1" applyAlignment="1">
      <alignment horizontal="left" indent="1"/>
    </xf>
    <xf numFmtId="43" fontId="18" fillId="0" borderId="13" xfId="86" applyNumberFormat="1" applyFont="1" applyFill="1" applyBorder="1" applyAlignment="1">
      <alignment/>
    </xf>
    <xf numFmtId="171" fontId="18" fillId="0" borderId="0" xfId="53" applyFont="1" applyFill="1" applyAlignment="1">
      <alignment/>
    </xf>
    <xf numFmtId="179" fontId="18" fillId="0" borderId="0" xfId="86" applyNumberFormat="1" applyFont="1" applyFill="1" applyAlignment="1" quotePrefix="1">
      <alignment/>
    </xf>
    <xf numFmtId="179" fontId="10" fillId="0" borderId="0" xfId="86" applyNumberFormat="1" applyFont="1" applyFill="1" applyAlignment="1">
      <alignment horizontal="left"/>
    </xf>
    <xf numFmtId="3" fontId="10" fillId="0" borderId="0" xfId="86" applyNumberFormat="1" applyFont="1" applyFill="1" applyBorder="1" applyAlignment="1">
      <alignment/>
    </xf>
    <xf numFmtId="3" fontId="10" fillId="0" borderId="0" xfId="75" applyNumberFormat="1" applyFont="1" applyFill="1" applyBorder="1">
      <alignment/>
      <protection/>
    </xf>
    <xf numFmtId="179" fontId="10" fillId="0" borderId="12" xfId="75" applyNumberFormat="1" applyFont="1" applyFill="1" applyBorder="1" applyAlignment="1">
      <alignment horizontal="center"/>
      <protection/>
    </xf>
    <xf numFmtId="179" fontId="10" fillId="0" borderId="0" xfId="75" applyNumberFormat="1" applyFont="1" applyFill="1" applyAlignment="1">
      <alignment horizontal="right"/>
      <protection/>
    </xf>
    <xf numFmtId="179" fontId="10" fillId="0" borderId="0" xfId="75" applyNumberFormat="1" applyFont="1" applyFill="1" applyBorder="1" applyAlignment="1">
      <alignment horizontal="center"/>
      <protection/>
    </xf>
    <xf numFmtId="179" fontId="10" fillId="0" borderId="16" xfId="75" applyNumberFormat="1" applyFont="1" applyFill="1" applyBorder="1" applyAlignment="1">
      <alignment horizontal="center"/>
      <protection/>
    </xf>
    <xf numFmtId="0" fontId="0" fillId="0" borderId="0" xfId="0" applyFont="1" applyFill="1" applyAlignment="1">
      <alignment horizontal="left"/>
    </xf>
    <xf numFmtId="0" fontId="17" fillId="0" borderId="0" xfId="75" applyFont="1" applyFill="1" applyBorder="1" applyAlignment="1">
      <alignment horizontal="center"/>
      <protection/>
    </xf>
    <xf numFmtId="0" fontId="17" fillId="0" borderId="0" xfId="75" applyFont="1" applyFill="1" applyBorder="1">
      <alignment/>
      <protection/>
    </xf>
    <xf numFmtId="179" fontId="18" fillId="0" borderId="0" xfId="75" applyNumberFormat="1" applyFont="1" applyFill="1" applyBorder="1">
      <alignment/>
      <protection/>
    </xf>
    <xf numFmtId="0" fontId="17" fillId="0" borderId="1" xfId="75" applyFont="1" applyFill="1" applyBorder="1" applyAlignment="1">
      <alignment horizontal="center"/>
      <protection/>
    </xf>
    <xf numFmtId="0" fontId="17" fillId="0" borderId="18" xfId="75" applyFont="1" applyFill="1" applyBorder="1">
      <alignment/>
      <protection/>
    </xf>
    <xf numFmtId="0" fontId="18" fillId="0" borderId="16" xfId="75" applyFont="1" applyFill="1" applyBorder="1">
      <alignment/>
      <protection/>
    </xf>
    <xf numFmtId="0" fontId="10" fillId="0" borderId="19" xfId="75" applyFont="1" applyFill="1" applyBorder="1">
      <alignment/>
      <protection/>
    </xf>
    <xf numFmtId="0" fontId="18" fillId="0" borderId="12" xfId="75" applyFont="1" applyFill="1" applyBorder="1">
      <alignment/>
      <protection/>
    </xf>
    <xf numFmtId="0" fontId="18" fillId="0" borderId="20" xfId="75" applyFont="1" applyFill="1" applyBorder="1">
      <alignment/>
      <protection/>
    </xf>
    <xf numFmtId="0" fontId="10" fillId="0" borderId="18" xfId="75" applyFont="1" applyFill="1" applyBorder="1">
      <alignment/>
      <protection/>
    </xf>
    <xf numFmtId="0" fontId="18" fillId="0" borderId="21" xfId="75" applyFont="1" applyFill="1" applyBorder="1">
      <alignment/>
      <protection/>
    </xf>
    <xf numFmtId="0" fontId="10" fillId="0" borderId="22" xfId="75" applyFont="1" applyFill="1" applyBorder="1">
      <alignment/>
      <protection/>
    </xf>
    <xf numFmtId="0" fontId="18" fillId="0" borderId="23" xfId="75" applyFont="1" applyFill="1" applyBorder="1">
      <alignment/>
      <protection/>
    </xf>
    <xf numFmtId="179" fontId="18" fillId="0" borderId="21" xfId="86" applyNumberFormat="1" applyFont="1" applyFill="1" applyBorder="1" applyAlignment="1">
      <alignment/>
    </xf>
    <xf numFmtId="0" fontId="18" fillId="0" borderId="22" xfId="75" applyFont="1" applyFill="1" applyBorder="1">
      <alignment/>
      <protection/>
    </xf>
    <xf numFmtId="0" fontId="19" fillId="0" borderId="19" xfId="75" applyFont="1" applyFill="1" applyBorder="1">
      <alignment/>
      <protection/>
    </xf>
    <xf numFmtId="179" fontId="18" fillId="0" borderId="1" xfId="86" applyNumberFormat="1" applyFont="1" applyFill="1" applyBorder="1" applyAlignment="1">
      <alignment/>
    </xf>
    <xf numFmtId="0" fontId="18" fillId="0" borderId="18" xfId="75" applyFont="1" applyFill="1" applyBorder="1">
      <alignment/>
      <protection/>
    </xf>
    <xf numFmtId="179" fontId="18" fillId="0" borderId="0" xfId="75" applyNumberFormat="1" applyFont="1" applyFill="1" applyBorder="1" applyAlignment="1">
      <alignment horizontal="center"/>
      <protection/>
    </xf>
    <xf numFmtId="3" fontId="18" fillId="0" borderId="0" xfId="75" applyNumberFormat="1" applyFont="1" applyFill="1" applyBorder="1" applyAlignment="1">
      <alignment/>
      <protection/>
    </xf>
    <xf numFmtId="41" fontId="18" fillId="0" borderId="0" xfId="75" applyNumberFormat="1" applyFont="1" applyFill="1" applyBorder="1" applyAlignment="1">
      <alignment horizontal="center"/>
      <protection/>
    </xf>
    <xf numFmtId="41" fontId="18" fillId="0" borderId="0" xfId="75" applyNumberFormat="1" applyFont="1" applyFill="1" applyBorder="1" applyAlignment="1">
      <alignment horizontal="right"/>
      <protection/>
    </xf>
    <xf numFmtId="179" fontId="17" fillId="0" borderId="0" xfId="86" applyNumberFormat="1" applyFont="1" applyFill="1" applyBorder="1" applyAlignment="1">
      <alignment horizontal="center"/>
    </xf>
    <xf numFmtId="0" fontId="23" fillId="0" borderId="0" xfId="0" applyFont="1" applyBorder="1" applyAlignment="1">
      <alignment horizontal="center"/>
    </xf>
    <xf numFmtId="179" fontId="18" fillId="0" borderId="1" xfId="86" applyNumberFormat="1" applyFont="1" applyFill="1" applyBorder="1" applyAlignment="1">
      <alignment horizontal="center"/>
    </xf>
    <xf numFmtId="179" fontId="18" fillId="0" borderId="16" xfId="86" applyNumberFormat="1" applyFont="1" applyFill="1" applyBorder="1" applyAlignment="1">
      <alignment horizontal="right"/>
    </xf>
    <xf numFmtId="179" fontId="18" fillId="0" borderId="21" xfId="86" applyNumberFormat="1" applyFont="1" applyFill="1" applyBorder="1" applyAlignment="1">
      <alignment horizontal="right"/>
    </xf>
    <xf numFmtId="179" fontId="18" fillId="0" borderId="1" xfId="86" applyNumberFormat="1" applyFont="1" applyFill="1" applyBorder="1" applyAlignment="1">
      <alignment horizontal="right"/>
    </xf>
    <xf numFmtId="3" fontId="18" fillId="0" borderId="16" xfId="75" applyNumberFormat="1" applyFont="1" applyFill="1" applyBorder="1" applyAlignment="1">
      <alignment horizontal="right"/>
      <protection/>
    </xf>
    <xf numFmtId="3" fontId="18" fillId="0" borderId="21" xfId="75" applyNumberFormat="1" applyFont="1" applyFill="1" applyBorder="1" applyAlignment="1">
      <alignment horizontal="right"/>
      <protection/>
    </xf>
    <xf numFmtId="179" fontId="18" fillId="0" borderId="1" xfId="75" applyNumberFormat="1" applyFont="1" applyFill="1" applyBorder="1" applyAlignment="1">
      <alignment horizontal="right"/>
      <protection/>
    </xf>
    <xf numFmtId="179" fontId="18" fillId="0" borderId="16" xfId="75" applyNumberFormat="1" applyFont="1" applyFill="1" applyBorder="1" applyAlignment="1">
      <alignment horizontal="right"/>
      <protection/>
    </xf>
    <xf numFmtId="179" fontId="18" fillId="0" borderId="21" xfId="75" applyNumberFormat="1" applyFont="1" applyFill="1" applyBorder="1" applyAlignment="1">
      <alignment horizontal="right"/>
      <protection/>
    </xf>
    <xf numFmtId="179" fontId="18" fillId="0" borderId="1" xfId="75" applyNumberFormat="1" applyFont="1" applyFill="1" applyBorder="1" applyAlignment="1">
      <alignment horizontal="center"/>
      <protection/>
    </xf>
    <xf numFmtId="179" fontId="18" fillId="0" borderId="16" xfId="75" applyNumberFormat="1" applyFont="1" applyFill="1" applyBorder="1" applyAlignment="1">
      <alignment horizontal="center"/>
      <protection/>
    </xf>
    <xf numFmtId="179" fontId="18" fillId="0" borderId="21" xfId="75" applyNumberFormat="1" applyFont="1" applyFill="1" applyBorder="1" applyAlignment="1">
      <alignment horizontal="center"/>
      <protection/>
    </xf>
    <xf numFmtId="41" fontId="17" fillId="0" borderId="0" xfId="86" applyNumberFormat="1" applyFont="1" applyFill="1" applyBorder="1" applyAlignment="1">
      <alignment horizontal="center"/>
    </xf>
    <xf numFmtId="198" fontId="10" fillId="0" borderId="0" xfId="75" applyNumberFormat="1" applyFont="1" applyFill="1">
      <alignment/>
      <protection/>
    </xf>
    <xf numFmtId="41" fontId="10" fillId="0" borderId="14" xfId="86" applyNumberFormat="1" applyFont="1" applyFill="1" applyBorder="1" applyAlignment="1">
      <alignment/>
    </xf>
    <xf numFmtId="41" fontId="10" fillId="0" borderId="24" xfId="86" applyNumberFormat="1" applyFont="1" applyFill="1" applyBorder="1" applyAlignment="1">
      <alignment/>
    </xf>
    <xf numFmtId="41" fontId="10" fillId="0" borderId="1" xfId="86" applyNumberFormat="1" applyFont="1" applyFill="1" applyBorder="1" applyAlignment="1">
      <alignment/>
    </xf>
    <xf numFmtId="41" fontId="10" fillId="0" borderId="12" xfId="86" applyNumberFormat="1" applyFont="1" applyFill="1" applyBorder="1" applyAlignment="1">
      <alignment/>
    </xf>
    <xf numFmtId="0" fontId="24" fillId="0" borderId="0" xfId="75" applyFont="1" applyFill="1">
      <alignment/>
      <protection/>
    </xf>
    <xf numFmtId="179" fontId="24" fillId="0" borderId="0" xfId="86" applyNumberFormat="1" applyFont="1" applyFill="1" applyAlignment="1">
      <alignment/>
    </xf>
    <xf numFmtId="0" fontId="10" fillId="0" borderId="0" xfId="75" applyFont="1" applyFill="1" applyAlignment="1">
      <alignment horizontal="left"/>
      <protection/>
    </xf>
    <xf numFmtId="0" fontId="10" fillId="0" borderId="0" xfId="75" applyFont="1" applyFill="1" quotePrefix="1">
      <alignment/>
      <protection/>
    </xf>
    <xf numFmtId="0" fontId="64" fillId="0" borderId="0" xfId="0" applyFont="1" applyAlignment="1">
      <alignment horizontal="left" readingOrder="1"/>
    </xf>
    <xf numFmtId="0" fontId="10" fillId="35" borderId="0" xfId="75" applyFont="1" applyFill="1">
      <alignment/>
      <protection/>
    </xf>
    <xf numFmtId="179" fontId="10" fillId="35" borderId="0" xfId="86" applyNumberFormat="1" applyFont="1" applyFill="1" applyAlignment="1">
      <alignment/>
    </xf>
    <xf numFmtId="15" fontId="9" fillId="35" borderId="0" xfId="86" applyNumberFormat="1" applyFont="1" applyFill="1" applyAlignment="1">
      <alignment horizontal="center"/>
    </xf>
    <xf numFmtId="179" fontId="9" fillId="35" borderId="0" xfId="86" applyNumberFormat="1" applyFont="1" applyFill="1" applyAlignment="1">
      <alignment horizontal="center"/>
    </xf>
    <xf numFmtId="179" fontId="10" fillId="35" borderId="0" xfId="86" applyNumberFormat="1" applyFont="1" applyFill="1" applyAlignment="1">
      <alignment horizontal="center"/>
    </xf>
    <xf numFmtId="179" fontId="10" fillId="35" borderId="12" xfId="86" applyNumberFormat="1" applyFont="1" applyFill="1" applyBorder="1" applyAlignment="1">
      <alignment/>
    </xf>
    <xf numFmtId="179" fontId="10" fillId="35" borderId="0" xfId="86" applyNumberFormat="1" applyFont="1" applyFill="1" applyBorder="1" applyAlignment="1">
      <alignment/>
    </xf>
    <xf numFmtId="179" fontId="10" fillId="35" borderId="11" xfId="86" applyNumberFormat="1" applyFont="1" applyFill="1" applyBorder="1" applyAlignment="1">
      <alignment/>
    </xf>
    <xf numFmtId="179" fontId="10" fillId="35" borderId="13" xfId="86" applyNumberFormat="1" applyFont="1" applyFill="1" applyBorder="1" applyAlignment="1">
      <alignment/>
    </xf>
    <xf numFmtId="179" fontId="10" fillId="35" borderId="2" xfId="86" applyNumberFormat="1" applyFont="1" applyFill="1" applyBorder="1" applyAlignment="1">
      <alignment/>
    </xf>
    <xf numFmtId="179" fontId="9" fillId="35" borderId="0" xfId="86" applyNumberFormat="1" applyFont="1" applyFill="1" applyAlignment="1">
      <alignment/>
    </xf>
    <xf numFmtId="43" fontId="10" fillId="35" borderId="0" xfId="53" applyNumberFormat="1" applyFont="1" applyFill="1" applyAlignment="1">
      <alignment/>
    </xf>
    <xf numFmtId="43" fontId="10" fillId="35" borderId="13" xfId="86" applyNumberFormat="1" applyFont="1" applyFill="1" applyBorder="1" applyAlignment="1">
      <alignment horizontal="right"/>
    </xf>
    <xf numFmtId="43" fontId="10" fillId="35" borderId="0" xfId="86" applyNumberFormat="1" applyFont="1" applyFill="1" applyBorder="1" applyAlignment="1">
      <alignment/>
    </xf>
    <xf numFmtId="179" fontId="10" fillId="35" borderId="0" xfId="86" applyNumberFormat="1" applyFont="1" applyFill="1" applyBorder="1" applyAlignment="1">
      <alignment horizontal="center"/>
    </xf>
    <xf numFmtId="0" fontId="17" fillId="0" borderId="0" xfId="75" applyFont="1" applyFill="1" applyAlignment="1" quotePrefix="1">
      <alignment horizontal="center"/>
      <protection/>
    </xf>
    <xf numFmtId="179" fontId="18" fillId="0" borderId="12" xfId="75" applyNumberFormat="1" applyFont="1" applyFill="1" applyBorder="1">
      <alignment/>
      <protection/>
    </xf>
    <xf numFmtId="179" fontId="18" fillId="0" borderId="17" xfId="75" applyNumberFormat="1" applyFont="1" applyFill="1" applyBorder="1">
      <alignment/>
      <protection/>
    </xf>
    <xf numFmtId="179" fontId="18" fillId="0" borderId="0" xfId="86" applyNumberFormat="1" applyFont="1" applyFill="1" applyAlignment="1">
      <alignment horizontal="left"/>
    </xf>
    <xf numFmtId="179" fontId="18" fillId="0" borderId="0" xfId="53" applyNumberFormat="1" applyFont="1" applyFill="1" applyBorder="1" applyAlignment="1">
      <alignment/>
    </xf>
    <xf numFmtId="171" fontId="10" fillId="0" borderId="0" xfId="75" applyNumberFormat="1" applyFont="1" applyFill="1">
      <alignment/>
      <protection/>
    </xf>
    <xf numFmtId="0" fontId="21" fillId="0" borderId="0" xfId="76" applyFont="1" applyFill="1">
      <alignment/>
      <protection/>
    </xf>
    <xf numFmtId="0" fontId="18" fillId="0" borderId="0" xfId="76" applyFont="1" applyFill="1" applyAlignment="1" quotePrefix="1">
      <alignment horizontal="left"/>
      <protection/>
    </xf>
    <xf numFmtId="0" fontId="17" fillId="0" borderId="0" xfId="76" applyFont="1" applyFill="1" applyAlignment="1">
      <alignment horizontal="left"/>
      <protection/>
    </xf>
    <xf numFmtId="41" fontId="18" fillId="0" borderId="0" xfId="75" applyNumberFormat="1" applyFont="1" applyFill="1">
      <alignment/>
      <protection/>
    </xf>
    <xf numFmtId="41" fontId="65" fillId="0" borderId="0" xfId="86" applyNumberFormat="1" applyFont="1" applyFill="1" applyAlignment="1">
      <alignment/>
    </xf>
    <xf numFmtId="179" fontId="9" fillId="0" borderId="0" xfId="86" applyNumberFormat="1" applyFont="1" applyFill="1" applyAlignment="1">
      <alignment horizontal="center"/>
    </xf>
    <xf numFmtId="0" fontId="0" fillId="0" borderId="0" xfId="0" applyAlignment="1">
      <alignment horizontal="center"/>
    </xf>
    <xf numFmtId="0" fontId="9" fillId="0" borderId="0" xfId="75" applyFont="1" applyFill="1" applyAlignment="1">
      <alignment horizontal="center"/>
      <protection/>
    </xf>
    <xf numFmtId="0" fontId="0" fillId="0" borderId="0" xfId="0" applyAlignment="1">
      <alignment/>
    </xf>
    <xf numFmtId="0" fontId="17" fillId="0" borderId="0" xfId="75" applyFont="1" applyFill="1" applyAlignment="1">
      <alignment horizontal="center"/>
      <protection/>
    </xf>
    <xf numFmtId="0" fontId="10" fillId="0" borderId="0" xfId="75" applyFont="1" applyFill="1" applyAlignment="1">
      <alignment vertical="top" wrapText="1"/>
      <protection/>
    </xf>
    <xf numFmtId="0" fontId="11" fillId="0" borderId="0" xfId="0" applyFont="1" applyAlignment="1">
      <alignment vertical="top" wrapText="1"/>
    </xf>
    <xf numFmtId="179" fontId="17" fillId="0" borderId="0" xfId="86" applyNumberFormat="1" applyFont="1" applyFill="1" applyAlignment="1">
      <alignment horizontal="center"/>
    </xf>
    <xf numFmtId="0" fontId="18" fillId="0" borderId="0" xfId="75" applyFont="1" applyFill="1" applyAlignment="1">
      <alignment vertical="top" wrapText="1"/>
      <protection/>
    </xf>
    <xf numFmtId="0" fontId="0" fillId="0" borderId="0" xfId="0" applyFont="1" applyAlignment="1">
      <alignment vertical="top" wrapText="1"/>
    </xf>
    <xf numFmtId="0" fontId="17" fillId="0" borderId="18" xfId="75" applyFont="1" applyFill="1" applyBorder="1" applyAlignment="1">
      <alignment horizontal="center"/>
      <protection/>
    </xf>
    <xf numFmtId="0" fontId="17" fillId="0" borderId="21" xfId="75" applyFont="1" applyFill="1" applyBorder="1" applyAlignment="1">
      <alignment horizontal="center"/>
      <protection/>
    </xf>
    <xf numFmtId="0" fontId="17" fillId="0" borderId="25" xfId="75" applyFont="1" applyFill="1" applyBorder="1" applyAlignment="1">
      <alignment vertical="center"/>
      <protection/>
    </xf>
    <xf numFmtId="0" fontId="17" fillId="0" borderId="26" xfId="75" applyFont="1" applyFill="1" applyBorder="1" applyAlignment="1">
      <alignment vertical="center"/>
      <protection/>
    </xf>
    <xf numFmtId="0" fontId="17" fillId="0" borderId="22" xfId="75" applyFont="1" applyFill="1" applyBorder="1" applyAlignment="1">
      <alignment vertical="center"/>
      <protection/>
    </xf>
    <xf numFmtId="0" fontId="17" fillId="0" borderId="0" xfId="75" applyFont="1" applyFill="1" applyBorder="1" applyAlignment="1">
      <alignment vertical="center"/>
      <protection/>
    </xf>
    <xf numFmtId="0" fontId="17" fillId="0" borderId="19" xfId="75" applyFont="1" applyFill="1" applyBorder="1" applyAlignment="1">
      <alignment vertical="center"/>
      <protection/>
    </xf>
    <xf numFmtId="0" fontId="17" fillId="0" borderId="12" xfId="75" applyFont="1" applyFill="1" applyBorder="1" applyAlignment="1">
      <alignment vertical="center"/>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A FRAME" xfId="33"/>
    <cellStyle name="AA HEADING" xfId="34"/>
    <cellStyle name="AA INITIALS" xfId="35"/>
    <cellStyle name="AA INPUT" xfId="36"/>
    <cellStyle name="AA LOCK" xfId="37"/>
    <cellStyle name="AA MGR NAME" xfId="38"/>
    <cellStyle name="AA NORMAL" xfId="39"/>
    <cellStyle name="AA NUMBER" xfId="40"/>
    <cellStyle name="AA NUMBER2" xfId="41"/>
    <cellStyle name="AA QUESTION" xfId="42"/>
    <cellStyle name="AA SHADE" xfId="43"/>
    <cellStyle name="Accent1" xfId="44"/>
    <cellStyle name="Accent2" xfId="45"/>
    <cellStyle name="Accent3" xfId="46"/>
    <cellStyle name="Accent4" xfId="47"/>
    <cellStyle name="Accent5" xfId="48"/>
    <cellStyle name="Accent6" xfId="49"/>
    <cellStyle name="Bad" xfId="50"/>
    <cellStyle name="Calculation" xfId="51"/>
    <cellStyle name="Check Cell" xfId="52"/>
    <cellStyle name="Comma" xfId="53"/>
    <cellStyle name="Comma [0]" xfId="54"/>
    <cellStyle name="Currency" xfId="55"/>
    <cellStyle name="Currency [0]" xfId="56"/>
    <cellStyle name="Date" xfId="57"/>
    <cellStyle name="Explanatory Text"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Input" xfId="69"/>
    <cellStyle name="International" xfId="70"/>
    <cellStyle name="International1" xfId="71"/>
    <cellStyle name="Linked Cell" xfId="72"/>
    <cellStyle name="Neutral" xfId="73"/>
    <cellStyle name="Normal - Style1" xfId="74"/>
    <cellStyle name="Normal_interim report 31.12.03" xfId="75"/>
    <cellStyle name="Normal_note 15-32" xfId="76"/>
    <cellStyle name="Note" xfId="77"/>
    <cellStyle name="Output" xfId="78"/>
    <cellStyle name="Percent" xfId="79"/>
    <cellStyle name="Standard_1.1" xfId="80"/>
    <cellStyle name="Title" xfId="81"/>
    <cellStyle name="Total" xfId="82"/>
    <cellStyle name="Warning Text" xfId="83"/>
    <cellStyle name="一般_Consol2003-working" xfId="84"/>
    <cellStyle name="千分位[0]_Consol2003-working" xfId="85"/>
    <cellStyle name="千分位_Consol2003-working" xfId="86"/>
    <cellStyle name="貨幣 [0]_Consol2003-working" xfId="87"/>
    <cellStyle name="貨幣_Consol2003-working"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54</xdr:row>
      <xdr:rowOff>95250</xdr:rowOff>
    </xdr:from>
    <xdr:to>
      <xdr:col>7</xdr:col>
      <xdr:colOff>942975</xdr:colOff>
      <xdr:row>57</xdr:row>
      <xdr:rowOff>66675</xdr:rowOff>
    </xdr:to>
    <xdr:sp>
      <xdr:nvSpPr>
        <xdr:cNvPr id="1" name="Text Box 165"/>
        <xdr:cNvSpPr txBox="1">
          <a:spLocks noChangeArrowheads="1"/>
        </xdr:cNvSpPr>
      </xdr:nvSpPr>
      <xdr:spPr>
        <a:xfrm>
          <a:off x="47625" y="10477500"/>
          <a:ext cx="7839075" cy="5429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The condensed consolidated statement of comprehensive income should be read in conjunction with the audited financial statements for the year ended 31 December 2012 and the accompanying explanatory notes attached to the interim financial statements.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28575</xdr:rowOff>
    </xdr:from>
    <xdr:to>
      <xdr:col>11</xdr:col>
      <xdr:colOff>676275</xdr:colOff>
      <xdr:row>64</xdr:row>
      <xdr:rowOff>19050</xdr:rowOff>
    </xdr:to>
    <xdr:sp>
      <xdr:nvSpPr>
        <xdr:cNvPr id="1" name="Text Box 165"/>
        <xdr:cNvSpPr txBox="1">
          <a:spLocks noChangeArrowheads="1"/>
        </xdr:cNvSpPr>
      </xdr:nvSpPr>
      <xdr:spPr>
        <a:xfrm>
          <a:off x="0" y="10134600"/>
          <a:ext cx="6619875" cy="561975"/>
        </a:xfrm>
        <a:prstGeom prst="rect">
          <a:avLst/>
        </a:prstGeom>
        <a:solidFill>
          <a:srgbClr val="FFFFFF"/>
        </a:solidFill>
        <a:ln w="9525" cmpd="sng">
          <a:noFill/>
        </a:ln>
      </xdr:spPr>
      <xdr:txBody>
        <a:bodyPr vertOverflow="clip" wrap="square" lIns="27432" tIns="22860" rIns="27432" bIns="0"/>
        <a:p>
          <a:pPr algn="l">
            <a:defRPr/>
          </a:pPr>
          <a:r>
            <a:rPr lang="en-US" cap="none" sz="1050" b="0" i="0" u="none" baseline="0">
              <a:solidFill>
                <a:srgbClr val="000000"/>
              </a:solidFill>
            </a:rPr>
            <a:t>The condensed consolidated statement of financial position should be read in conjunction with the audited financial statements for the year ended 31 December 2012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3</xdr:row>
      <xdr:rowOff>123825</xdr:rowOff>
    </xdr:from>
    <xdr:to>
      <xdr:col>14</xdr:col>
      <xdr:colOff>514350</xdr:colOff>
      <xdr:row>3</xdr:row>
      <xdr:rowOff>123825</xdr:rowOff>
    </xdr:to>
    <xdr:sp>
      <xdr:nvSpPr>
        <xdr:cNvPr id="1" name="Line 1"/>
        <xdr:cNvSpPr>
          <a:spLocks/>
        </xdr:cNvSpPr>
      </xdr:nvSpPr>
      <xdr:spPr>
        <a:xfrm flipV="1">
          <a:off x="6486525" y="72390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3</xdr:row>
      <xdr:rowOff>123825</xdr:rowOff>
    </xdr:from>
    <xdr:to>
      <xdr:col>4</xdr:col>
      <xdr:colOff>600075</xdr:colOff>
      <xdr:row>3</xdr:row>
      <xdr:rowOff>123825</xdr:rowOff>
    </xdr:to>
    <xdr:sp>
      <xdr:nvSpPr>
        <xdr:cNvPr id="2" name="Line 2"/>
        <xdr:cNvSpPr>
          <a:spLocks/>
        </xdr:cNvSpPr>
      </xdr:nvSpPr>
      <xdr:spPr>
        <a:xfrm flipH="1" flipV="1">
          <a:off x="2971800" y="72390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590550</xdr:colOff>
      <xdr:row>4</xdr:row>
      <xdr:rowOff>123825</xdr:rowOff>
    </xdr:from>
    <xdr:to>
      <xdr:col>12</xdr:col>
      <xdr:colOff>0</xdr:colOff>
      <xdr:row>4</xdr:row>
      <xdr:rowOff>123825</xdr:rowOff>
    </xdr:to>
    <xdr:sp>
      <xdr:nvSpPr>
        <xdr:cNvPr id="3" name="Line 3"/>
        <xdr:cNvSpPr>
          <a:spLocks/>
        </xdr:cNvSpPr>
      </xdr:nvSpPr>
      <xdr:spPr>
        <a:xfrm>
          <a:off x="5600700" y="923925"/>
          <a:ext cx="76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57150</xdr:colOff>
      <xdr:row>4</xdr:row>
      <xdr:rowOff>114300</xdr:rowOff>
    </xdr:from>
    <xdr:to>
      <xdr:col>4</xdr:col>
      <xdr:colOff>619125</xdr:colOff>
      <xdr:row>4</xdr:row>
      <xdr:rowOff>114300</xdr:rowOff>
    </xdr:to>
    <xdr:sp>
      <xdr:nvSpPr>
        <xdr:cNvPr id="4" name="Line 4"/>
        <xdr:cNvSpPr>
          <a:spLocks/>
        </xdr:cNvSpPr>
      </xdr:nvSpPr>
      <xdr:spPr>
        <a:xfrm flipH="1" flipV="1">
          <a:off x="3000375" y="91440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57150</xdr:colOff>
      <xdr:row>4</xdr:row>
      <xdr:rowOff>123825</xdr:rowOff>
    </xdr:from>
    <xdr:to>
      <xdr:col>12</xdr:col>
      <xdr:colOff>0</xdr:colOff>
      <xdr:row>4</xdr:row>
      <xdr:rowOff>123825</xdr:rowOff>
    </xdr:to>
    <xdr:sp>
      <xdr:nvSpPr>
        <xdr:cNvPr id="5" name="Line 597"/>
        <xdr:cNvSpPr>
          <a:spLocks/>
        </xdr:cNvSpPr>
      </xdr:nvSpPr>
      <xdr:spPr>
        <a:xfrm>
          <a:off x="5067300" y="9239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9525</xdr:rowOff>
    </xdr:from>
    <xdr:to>
      <xdr:col>7</xdr:col>
      <xdr:colOff>1057275</xdr:colOff>
      <xdr:row>70</xdr:row>
      <xdr:rowOff>19050</xdr:rowOff>
    </xdr:to>
    <xdr:sp>
      <xdr:nvSpPr>
        <xdr:cNvPr id="1" name="Text Box 165"/>
        <xdr:cNvSpPr txBox="1">
          <a:spLocks noChangeArrowheads="1"/>
        </xdr:cNvSpPr>
      </xdr:nvSpPr>
      <xdr:spPr>
        <a:xfrm>
          <a:off x="0" y="10706100"/>
          <a:ext cx="6248400" cy="638175"/>
        </a:xfrm>
        <a:prstGeom prst="rect">
          <a:avLst/>
        </a:prstGeom>
        <a:solidFill>
          <a:srgbClr val="FFFFFF"/>
        </a:solidFill>
        <a:ln w="9525" cmpd="sng">
          <a:noFill/>
        </a:ln>
      </xdr:spPr>
      <xdr:txBody>
        <a:bodyPr vertOverflow="clip" wrap="square" lIns="27432" tIns="22860" rIns="27432" bIns="0"/>
        <a:p>
          <a:pPr algn="just">
            <a:defRPr/>
          </a:pPr>
          <a:r>
            <a:rPr lang="en-US" cap="none" sz="1050" b="0" i="0" u="none" baseline="0">
              <a:solidFill>
                <a:srgbClr val="000000"/>
              </a:solidFill>
              <a:latin typeface="Times New Roman"/>
              <a:ea typeface="Times New Roman"/>
              <a:cs typeface="Times New Roman"/>
            </a:rPr>
            <a:t>The condensed consolidated statement of cash flow should be read in conjunction with the audited financial statements for the year ended 31 December 2012 and the accompanying explanatory notes attached to the interim financial statements</a:t>
          </a:r>
          <a:r>
            <a:rPr lang="en-US" cap="none" sz="10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272</xdr:row>
      <xdr:rowOff>76200</xdr:rowOff>
    </xdr:from>
    <xdr:to>
      <xdr:col>9</xdr:col>
      <xdr:colOff>295275</xdr:colOff>
      <xdr:row>281</xdr:row>
      <xdr:rowOff>142875</xdr:rowOff>
    </xdr:to>
    <xdr:sp>
      <xdr:nvSpPr>
        <xdr:cNvPr id="1" name="Text Box 9"/>
        <xdr:cNvSpPr txBox="1">
          <a:spLocks noChangeArrowheads="1"/>
        </xdr:cNvSpPr>
      </xdr:nvSpPr>
      <xdr:spPr>
        <a:xfrm>
          <a:off x="238125" y="48177450"/>
          <a:ext cx="8353425" cy="1809750"/>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For the second quarter under review, the Group's revenue increased </a:t>
          </a:r>
          <a:r>
            <a:rPr lang="en-US" cap="none" sz="1000" b="0" i="0" u="none" baseline="0">
              <a:solidFill>
                <a:srgbClr val="000000"/>
              </a:solidFill>
              <a:latin typeface="Calibri"/>
              <a:ea typeface="Calibri"/>
              <a:cs typeface="Calibri"/>
            </a:rPr>
            <a:t>by</a:t>
          </a:r>
          <a:r>
            <a:rPr lang="en-US" cap="none" sz="1100" b="0" i="0" u="none" baseline="0">
              <a:solidFill>
                <a:srgbClr val="000000"/>
              </a:solidFill>
              <a:latin typeface="Times New Roman"/>
              <a:ea typeface="Times New Roman"/>
              <a:cs typeface="Times New Roman"/>
            </a:rPr>
            <a:t> 16.14% to RM 143.632 million as compared to RM 123.667 million in the preceding quarter. The group registered a profit before tax  of RM 1.580 million during the second quarter as compared to a profit before tax of RM</a:t>
          </a:r>
          <a:r>
            <a:rPr lang="en-US" cap="none" sz="1100" b="0" i="0" u="none" baseline="0">
              <a:solidFill>
                <a:srgbClr val="000000"/>
              </a:solidFill>
              <a:latin typeface="Times New Roman"/>
              <a:ea typeface="Times New Roman"/>
              <a:cs typeface="Times New Roman"/>
            </a:rPr>
            <a:t> 0.166</a:t>
          </a:r>
          <a:r>
            <a:rPr lang="en-US" cap="none" sz="1100" b="0" i="0" u="none" baseline="0">
              <a:solidFill>
                <a:srgbClr val="000000"/>
              </a:solidFill>
              <a:latin typeface="Times New Roman"/>
              <a:ea typeface="Times New Roman"/>
              <a:cs typeface="Times New Roman"/>
            </a:rPr>
            <a:t> million in the previous  quarter. The sales increase in</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second quarter was mainly due to higer sales volume. The profit in second quarter were mainly due to the</a:t>
          </a:r>
          <a:r>
            <a:rPr lang="en-US" cap="none" sz="1100" b="0" i="0" u="none" baseline="0">
              <a:solidFill>
                <a:srgbClr val="000000"/>
              </a:solidFill>
              <a:latin typeface="Times New Roman"/>
              <a:ea typeface="Times New Roman"/>
              <a:cs typeface="Times New Roman"/>
            </a:rPr>
            <a:t> gain in foreign exchange rates.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Other than the two major factors affecting the changes in the profit before tax for the current quarter, there were no other material factors which may be able to influence the Group's bottomline significantly, other than those mentioned above.</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196</xdr:row>
      <xdr:rowOff>0</xdr:rowOff>
    </xdr:from>
    <xdr:to>
      <xdr:col>8</xdr:col>
      <xdr:colOff>0</xdr:colOff>
      <xdr:row>196</xdr:row>
      <xdr:rowOff>0</xdr:rowOff>
    </xdr:to>
    <xdr:sp>
      <xdr:nvSpPr>
        <xdr:cNvPr id="2" name="Text Box 30"/>
        <xdr:cNvSpPr txBox="1">
          <a:spLocks noChangeArrowheads="1"/>
        </xdr:cNvSpPr>
      </xdr:nvSpPr>
      <xdr:spPr>
        <a:xfrm>
          <a:off x="504825" y="33375600"/>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196</xdr:row>
      <xdr:rowOff>0</xdr:rowOff>
    </xdr:from>
    <xdr:to>
      <xdr:col>8</xdr:col>
      <xdr:colOff>0</xdr:colOff>
      <xdr:row>196</xdr:row>
      <xdr:rowOff>0</xdr:rowOff>
    </xdr:to>
    <xdr:sp>
      <xdr:nvSpPr>
        <xdr:cNvPr id="3" name="Text Box 31"/>
        <xdr:cNvSpPr txBox="1">
          <a:spLocks noChangeArrowheads="1"/>
        </xdr:cNvSpPr>
      </xdr:nvSpPr>
      <xdr:spPr>
        <a:xfrm>
          <a:off x="504825" y="33375600"/>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311</xdr:row>
      <xdr:rowOff>0</xdr:rowOff>
    </xdr:from>
    <xdr:to>
      <xdr:col>8</xdr:col>
      <xdr:colOff>0</xdr:colOff>
      <xdr:row>311</xdr:row>
      <xdr:rowOff>0</xdr:rowOff>
    </xdr:to>
    <xdr:sp>
      <xdr:nvSpPr>
        <xdr:cNvPr id="4" name="Text Box 32"/>
        <xdr:cNvSpPr txBox="1">
          <a:spLocks noChangeArrowheads="1"/>
        </xdr:cNvSpPr>
      </xdr:nvSpPr>
      <xdr:spPr>
        <a:xfrm>
          <a:off x="504825" y="55616475"/>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bonus shares of 16,000,000 new ordinary shares of RM1.00 each were listed on the Bursa Malaysia Securities Berhad on 6 May 2004.</a:t>
          </a:r>
        </a:p>
      </xdr:txBody>
    </xdr:sp>
    <xdr:clientData/>
  </xdr:twoCellAnchor>
  <xdr:twoCellAnchor>
    <xdr:from>
      <xdr:col>1</xdr:col>
      <xdr:colOff>247650</xdr:colOff>
      <xdr:row>311</xdr:row>
      <xdr:rowOff>0</xdr:rowOff>
    </xdr:from>
    <xdr:to>
      <xdr:col>8</xdr:col>
      <xdr:colOff>0</xdr:colOff>
      <xdr:row>311</xdr:row>
      <xdr:rowOff>0</xdr:rowOff>
    </xdr:to>
    <xdr:sp>
      <xdr:nvSpPr>
        <xdr:cNvPr id="5" name="Text Box 33"/>
        <xdr:cNvSpPr txBox="1">
          <a:spLocks noChangeArrowheads="1"/>
        </xdr:cNvSpPr>
      </xdr:nvSpPr>
      <xdr:spPr>
        <a:xfrm>
          <a:off x="466725" y="55616475"/>
          <a:ext cx="6924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at todate, the Company has not implemented the ESOS.
</a:t>
          </a:r>
        </a:p>
      </xdr:txBody>
    </xdr:sp>
    <xdr:clientData/>
  </xdr:twoCellAnchor>
  <xdr:twoCellAnchor>
    <xdr:from>
      <xdr:col>0</xdr:col>
      <xdr:colOff>152400</xdr:colOff>
      <xdr:row>195</xdr:row>
      <xdr:rowOff>0</xdr:rowOff>
    </xdr:from>
    <xdr:to>
      <xdr:col>7</xdr:col>
      <xdr:colOff>933450</xdr:colOff>
      <xdr:row>195</xdr:row>
      <xdr:rowOff>0</xdr:rowOff>
    </xdr:to>
    <xdr:sp>
      <xdr:nvSpPr>
        <xdr:cNvPr id="6" name="Text Box 86"/>
        <xdr:cNvSpPr txBox="1">
          <a:spLocks noChangeArrowheads="1"/>
        </xdr:cNvSpPr>
      </xdr:nvSpPr>
      <xdr:spPr>
        <a:xfrm>
          <a:off x="152400" y="33175575"/>
          <a:ext cx="7096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land and buildings  were revalued during the financial year ended 31st December, 2004. The properties were revalued based on valuations
</a:t>
          </a:r>
          <a:r>
            <a:rPr lang="en-US" cap="none" sz="1000" b="0" i="0" u="none" baseline="0">
              <a:solidFill>
                <a:srgbClr val="000000"/>
              </a:solidFill>
              <a:latin typeface="Times New Roman"/>
              <a:ea typeface="Times New Roman"/>
              <a:cs typeface="Times New Roman"/>
            </a:rPr>
            <a:t>conducted by Colliers, Jordan Lee and Jaafar in September 2004 using the comparison method of valuation.
</a:t>
          </a:r>
        </a:p>
      </xdr:txBody>
    </xdr:sp>
    <xdr:clientData/>
  </xdr:twoCellAnchor>
  <xdr:twoCellAnchor>
    <xdr:from>
      <xdr:col>2</xdr:col>
      <xdr:colOff>0</xdr:colOff>
      <xdr:row>320</xdr:row>
      <xdr:rowOff>0</xdr:rowOff>
    </xdr:from>
    <xdr:to>
      <xdr:col>8</xdr:col>
      <xdr:colOff>0</xdr:colOff>
      <xdr:row>320</xdr:row>
      <xdr:rowOff>0</xdr:rowOff>
    </xdr:to>
    <xdr:sp>
      <xdr:nvSpPr>
        <xdr:cNvPr id="7" name="Text Box 91"/>
        <xdr:cNvSpPr txBox="1">
          <a:spLocks noChangeArrowheads="1"/>
        </xdr:cNvSpPr>
      </xdr:nvSpPr>
      <xdr:spPr>
        <a:xfrm>
          <a:off x="504825" y="57416700"/>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391</xdr:row>
      <xdr:rowOff>0</xdr:rowOff>
    </xdr:from>
    <xdr:to>
      <xdr:col>8</xdr:col>
      <xdr:colOff>0</xdr:colOff>
      <xdr:row>391</xdr:row>
      <xdr:rowOff>0</xdr:rowOff>
    </xdr:to>
    <xdr:sp fLocksText="0">
      <xdr:nvSpPr>
        <xdr:cNvPr id="8" name="Text Box 95"/>
        <xdr:cNvSpPr txBox="1">
          <a:spLocks noChangeArrowheads="1"/>
        </xdr:cNvSpPr>
      </xdr:nvSpPr>
      <xdr:spPr>
        <a:xfrm>
          <a:off x="219075" y="6955155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395</xdr:row>
      <xdr:rowOff>0</xdr:rowOff>
    </xdr:from>
    <xdr:to>
      <xdr:col>8</xdr:col>
      <xdr:colOff>0</xdr:colOff>
      <xdr:row>395</xdr:row>
      <xdr:rowOff>0</xdr:rowOff>
    </xdr:to>
    <xdr:sp fLocksText="0">
      <xdr:nvSpPr>
        <xdr:cNvPr id="9" name="Text Box 98"/>
        <xdr:cNvSpPr txBox="1">
          <a:spLocks noChangeArrowheads="1"/>
        </xdr:cNvSpPr>
      </xdr:nvSpPr>
      <xdr:spPr>
        <a:xfrm>
          <a:off x="219075" y="7023735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391</xdr:row>
      <xdr:rowOff>0</xdr:rowOff>
    </xdr:from>
    <xdr:to>
      <xdr:col>8</xdr:col>
      <xdr:colOff>0</xdr:colOff>
      <xdr:row>391</xdr:row>
      <xdr:rowOff>0</xdr:rowOff>
    </xdr:to>
    <xdr:sp fLocksText="0">
      <xdr:nvSpPr>
        <xdr:cNvPr id="10" name="Text Box 100"/>
        <xdr:cNvSpPr txBox="1">
          <a:spLocks noChangeArrowheads="1"/>
        </xdr:cNvSpPr>
      </xdr:nvSpPr>
      <xdr:spPr>
        <a:xfrm>
          <a:off x="219075" y="6955155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395</xdr:row>
      <xdr:rowOff>0</xdr:rowOff>
    </xdr:from>
    <xdr:to>
      <xdr:col>8</xdr:col>
      <xdr:colOff>0</xdr:colOff>
      <xdr:row>395</xdr:row>
      <xdr:rowOff>0</xdr:rowOff>
    </xdr:to>
    <xdr:sp fLocksText="0">
      <xdr:nvSpPr>
        <xdr:cNvPr id="11" name="Text Box 101"/>
        <xdr:cNvSpPr txBox="1">
          <a:spLocks noChangeArrowheads="1"/>
        </xdr:cNvSpPr>
      </xdr:nvSpPr>
      <xdr:spPr>
        <a:xfrm>
          <a:off x="219075" y="7023735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47625</xdr:colOff>
      <xdr:row>244</xdr:row>
      <xdr:rowOff>76200</xdr:rowOff>
    </xdr:from>
    <xdr:to>
      <xdr:col>8</xdr:col>
      <xdr:colOff>800100</xdr:colOff>
      <xdr:row>249</xdr:row>
      <xdr:rowOff>66675</xdr:rowOff>
    </xdr:to>
    <xdr:sp>
      <xdr:nvSpPr>
        <xdr:cNvPr id="12" name="Text Box 109"/>
        <xdr:cNvSpPr txBox="1">
          <a:spLocks noChangeArrowheads="1"/>
        </xdr:cNvSpPr>
      </xdr:nvSpPr>
      <xdr:spPr>
        <a:xfrm>
          <a:off x="266700" y="42900600"/>
          <a:ext cx="7924800" cy="990600"/>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For the financial period ended 30 June 2013, the Group recorded an increased in revenue of RM 3.533 million to RM </a:t>
          </a:r>
          <a:r>
            <a:rPr lang="en-US" cap="none" sz="1100" b="0" i="0" u="none" baseline="0">
              <a:solidFill>
                <a:srgbClr val="000000"/>
              </a:solidFill>
              <a:latin typeface="Times New Roman"/>
              <a:ea typeface="Times New Roman"/>
              <a:cs typeface="Times New Roman"/>
            </a:rPr>
            <a:t> 267.299</a:t>
          </a:r>
          <a:r>
            <a:rPr lang="en-US" cap="none" sz="1100" b="0" i="0" u="none" baseline="0">
              <a:solidFill>
                <a:srgbClr val="000000"/>
              </a:solidFill>
              <a:latin typeface="Times New Roman"/>
              <a:ea typeface="Times New Roman"/>
              <a:cs typeface="Times New Roman"/>
            </a:rPr>
            <a:t> million from RM 263.766 million in the same corresponding period ended 30 June 2012.</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higher revenue were  due to higher sales volume during</a:t>
          </a:r>
          <a:r>
            <a:rPr lang="en-US" cap="none" sz="1100" b="0" i="0" u="none" baseline="0">
              <a:solidFill>
                <a:srgbClr val="000000"/>
              </a:solidFill>
              <a:latin typeface="Times New Roman"/>
              <a:ea typeface="Times New Roman"/>
              <a:cs typeface="Times New Roman"/>
            </a:rPr>
            <a:t> the current period.</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Group recorded a profit before tax of RM 1.580 million in the current financial period as compared to a loss before tax of RM 1.751 million in the same corresponding period ended 30 June 2012</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profit</a:t>
          </a:r>
          <a:r>
            <a:rPr lang="en-US" cap="none" sz="1100" b="0" i="0" u="none" baseline="0">
              <a:solidFill>
                <a:srgbClr val="000000"/>
              </a:solidFill>
              <a:latin typeface="Times New Roman"/>
              <a:ea typeface="Times New Roman"/>
              <a:cs typeface="Times New Roman"/>
            </a:rPr>
            <a:t> was mainly contributed by the gain in foreign exchange rates.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376</xdr:row>
      <xdr:rowOff>0</xdr:rowOff>
    </xdr:from>
    <xdr:to>
      <xdr:col>8</xdr:col>
      <xdr:colOff>0</xdr:colOff>
      <xdr:row>376</xdr:row>
      <xdr:rowOff>0</xdr:rowOff>
    </xdr:to>
    <xdr:sp fLocksText="0">
      <xdr:nvSpPr>
        <xdr:cNvPr id="13" name="Text Box 126"/>
        <xdr:cNvSpPr txBox="1">
          <a:spLocks noChangeArrowheads="1"/>
        </xdr:cNvSpPr>
      </xdr:nvSpPr>
      <xdr:spPr>
        <a:xfrm>
          <a:off x="219075" y="6697980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190500</xdr:colOff>
      <xdr:row>202</xdr:row>
      <xdr:rowOff>0</xdr:rowOff>
    </xdr:from>
    <xdr:to>
      <xdr:col>7</xdr:col>
      <xdr:colOff>933450</xdr:colOff>
      <xdr:row>203</xdr:row>
      <xdr:rowOff>0</xdr:rowOff>
    </xdr:to>
    <xdr:sp>
      <xdr:nvSpPr>
        <xdr:cNvPr id="14" name="Text Box 128"/>
        <xdr:cNvSpPr txBox="1">
          <a:spLocks noChangeArrowheads="1"/>
        </xdr:cNvSpPr>
      </xdr:nvSpPr>
      <xdr:spPr>
        <a:xfrm>
          <a:off x="190500" y="34575750"/>
          <a:ext cx="7058025" cy="2000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There were no material capital commitments entered by the Group in this current quarter ended 31 March 2008.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390</xdr:row>
      <xdr:rowOff>0</xdr:rowOff>
    </xdr:from>
    <xdr:to>
      <xdr:col>8</xdr:col>
      <xdr:colOff>0</xdr:colOff>
      <xdr:row>390</xdr:row>
      <xdr:rowOff>0</xdr:rowOff>
    </xdr:to>
    <xdr:sp fLocksText="0">
      <xdr:nvSpPr>
        <xdr:cNvPr id="15" name="Text Box 129"/>
        <xdr:cNvSpPr txBox="1">
          <a:spLocks noChangeArrowheads="1"/>
        </xdr:cNvSpPr>
      </xdr:nvSpPr>
      <xdr:spPr>
        <a:xfrm>
          <a:off x="219075" y="6938010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376</xdr:row>
      <xdr:rowOff>0</xdr:rowOff>
    </xdr:from>
    <xdr:to>
      <xdr:col>8</xdr:col>
      <xdr:colOff>0</xdr:colOff>
      <xdr:row>376</xdr:row>
      <xdr:rowOff>0</xdr:rowOff>
    </xdr:to>
    <xdr:sp fLocksText="0">
      <xdr:nvSpPr>
        <xdr:cNvPr id="16" name="Text Box 131"/>
        <xdr:cNvSpPr txBox="1">
          <a:spLocks noChangeArrowheads="1"/>
        </xdr:cNvSpPr>
      </xdr:nvSpPr>
      <xdr:spPr>
        <a:xfrm>
          <a:off x="219075" y="6697980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390</xdr:row>
      <xdr:rowOff>0</xdr:rowOff>
    </xdr:from>
    <xdr:to>
      <xdr:col>8</xdr:col>
      <xdr:colOff>0</xdr:colOff>
      <xdr:row>390</xdr:row>
      <xdr:rowOff>0</xdr:rowOff>
    </xdr:to>
    <xdr:sp fLocksText="0">
      <xdr:nvSpPr>
        <xdr:cNvPr id="17" name="Text Box 132"/>
        <xdr:cNvSpPr txBox="1">
          <a:spLocks noChangeArrowheads="1"/>
        </xdr:cNvSpPr>
      </xdr:nvSpPr>
      <xdr:spPr>
        <a:xfrm>
          <a:off x="219075" y="6938010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308</xdr:row>
      <xdr:rowOff>9525</xdr:rowOff>
    </xdr:from>
    <xdr:to>
      <xdr:col>7</xdr:col>
      <xdr:colOff>981075</xdr:colOff>
      <xdr:row>309</xdr:row>
      <xdr:rowOff>114300</xdr:rowOff>
    </xdr:to>
    <xdr:sp>
      <xdr:nvSpPr>
        <xdr:cNvPr id="18" name="Text Box 152"/>
        <xdr:cNvSpPr txBox="1">
          <a:spLocks noChangeArrowheads="1"/>
        </xdr:cNvSpPr>
      </xdr:nvSpPr>
      <xdr:spPr>
        <a:xfrm>
          <a:off x="228600" y="55025925"/>
          <a:ext cx="7067550" cy="3048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There was no corporate proposal which was announced and not completed as at the date of this announcement.</a:t>
          </a:r>
        </a:p>
      </xdr:txBody>
    </xdr:sp>
    <xdr:clientData/>
  </xdr:twoCellAnchor>
  <xdr:twoCellAnchor>
    <xdr:from>
      <xdr:col>1</xdr:col>
      <xdr:colOff>0</xdr:colOff>
      <xdr:row>340</xdr:row>
      <xdr:rowOff>133350</xdr:rowOff>
    </xdr:from>
    <xdr:to>
      <xdr:col>8</xdr:col>
      <xdr:colOff>0</xdr:colOff>
      <xdr:row>342</xdr:row>
      <xdr:rowOff>0</xdr:rowOff>
    </xdr:to>
    <xdr:sp>
      <xdr:nvSpPr>
        <xdr:cNvPr id="19" name="Text Box 164"/>
        <xdr:cNvSpPr txBox="1">
          <a:spLocks noChangeArrowheads="1"/>
        </xdr:cNvSpPr>
      </xdr:nvSpPr>
      <xdr:spPr>
        <a:xfrm>
          <a:off x="219075" y="60921900"/>
          <a:ext cx="7172325" cy="2667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 dividend was recommended for the current financial period under review.
</a:t>
          </a:r>
        </a:p>
      </xdr:txBody>
    </xdr:sp>
    <xdr:clientData/>
  </xdr:twoCellAnchor>
  <xdr:twoCellAnchor>
    <xdr:from>
      <xdr:col>1</xdr:col>
      <xdr:colOff>0</xdr:colOff>
      <xdr:row>108</xdr:row>
      <xdr:rowOff>133350</xdr:rowOff>
    </xdr:from>
    <xdr:to>
      <xdr:col>7</xdr:col>
      <xdr:colOff>981075</xdr:colOff>
      <xdr:row>108</xdr:row>
      <xdr:rowOff>133350</xdr:rowOff>
    </xdr:to>
    <xdr:sp>
      <xdr:nvSpPr>
        <xdr:cNvPr id="20" name="Text Box 165"/>
        <xdr:cNvSpPr txBox="1">
          <a:spLocks noChangeArrowheads="1"/>
        </xdr:cNvSpPr>
      </xdr:nvSpPr>
      <xdr:spPr>
        <a:xfrm>
          <a:off x="219075" y="21193125"/>
          <a:ext cx="7077075" cy="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 sales of enamelled copper wire and copper rods/wire are not subject to cyclical or seasonal factors.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209550</xdr:colOff>
      <xdr:row>341</xdr:row>
      <xdr:rowOff>0</xdr:rowOff>
    </xdr:from>
    <xdr:to>
      <xdr:col>7</xdr:col>
      <xdr:colOff>1076325</xdr:colOff>
      <xdr:row>342</xdr:row>
      <xdr:rowOff>0</xdr:rowOff>
    </xdr:to>
    <xdr:sp>
      <xdr:nvSpPr>
        <xdr:cNvPr id="21" name="Text Box 167"/>
        <xdr:cNvSpPr txBox="1">
          <a:spLocks noChangeArrowheads="1"/>
        </xdr:cNvSpPr>
      </xdr:nvSpPr>
      <xdr:spPr>
        <a:xfrm>
          <a:off x="209550" y="60988575"/>
          <a:ext cx="7181850" cy="2000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were no outstanding foreign currency contracts as at the date of this announcement.</a:t>
          </a:r>
        </a:p>
      </xdr:txBody>
    </xdr:sp>
    <xdr:clientData/>
  </xdr:twoCellAnchor>
  <xdr:twoCellAnchor>
    <xdr:from>
      <xdr:col>2</xdr:col>
      <xdr:colOff>0</xdr:colOff>
      <xdr:row>200</xdr:row>
      <xdr:rowOff>0</xdr:rowOff>
    </xdr:from>
    <xdr:to>
      <xdr:col>8</xdr:col>
      <xdr:colOff>0</xdr:colOff>
      <xdr:row>200</xdr:row>
      <xdr:rowOff>0</xdr:rowOff>
    </xdr:to>
    <xdr:sp>
      <xdr:nvSpPr>
        <xdr:cNvPr id="22" name="Text Box 168"/>
        <xdr:cNvSpPr txBox="1">
          <a:spLocks noChangeArrowheads="1"/>
        </xdr:cNvSpPr>
      </xdr:nvSpPr>
      <xdr:spPr>
        <a:xfrm>
          <a:off x="504825" y="34175700"/>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200</xdr:row>
      <xdr:rowOff>0</xdr:rowOff>
    </xdr:from>
    <xdr:to>
      <xdr:col>8</xdr:col>
      <xdr:colOff>0</xdr:colOff>
      <xdr:row>200</xdr:row>
      <xdr:rowOff>0</xdr:rowOff>
    </xdr:to>
    <xdr:sp>
      <xdr:nvSpPr>
        <xdr:cNvPr id="23" name="Text Box 169"/>
        <xdr:cNvSpPr txBox="1">
          <a:spLocks noChangeArrowheads="1"/>
        </xdr:cNvSpPr>
      </xdr:nvSpPr>
      <xdr:spPr>
        <a:xfrm>
          <a:off x="504825" y="34175700"/>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320</xdr:row>
      <xdr:rowOff>0</xdr:rowOff>
    </xdr:from>
    <xdr:to>
      <xdr:col>8</xdr:col>
      <xdr:colOff>0</xdr:colOff>
      <xdr:row>320</xdr:row>
      <xdr:rowOff>0</xdr:rowOff>
    </xdr:to>
    <xdr:sp>
      <xdr:nvSpPr>
        <xdr:cNvPr id="24" name="Text Box 170"/>
        <xdr:cNvSpPr txBox="1">
          <a:spLocks noChangeArrowheads="1"/>
        </xdr:cNvSpPr>
      </xdr:nvSpPr>
      <xdr:spPr>
        <a:xfrm>
          <a:off x="504825" y="57416700"/>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bonus shares of 16,000,000 new ordinary shares of RM1.00 each were listed on the Bursa Malaysia Securities Berhad on 6 May 2004.</a:t>
          </a:r>
        </a:p>
      </xdr:txBody>
    </xdr:sp>
    <xdr:clientData/>
  </xdr:twoCellAnchor>
  <xdr:twoCellAnchor>
    <xdr:from>
      <xdr:col>1</xdr:col>
      <xdr:colOff>247650</xdr:colOff>
      <xdr:row>320</xdr:row>
      <xdr:rowOff>0</xdr:rowOff>
    </xdr:from>
    <xdr:to>
      <xdr:col>8</xdr:col>
      <xdr:colOff>0</xdr:colOff>
      <xdr:row>320</xdr:row>
      <xdr:rowOff>0</xdr:rowOff>
    </xdr:to>
    <xdr:sp>
      <xdr:nvSpPr>
        <xdr:cNvPr id="25" name="Text Box 171"/>
        <xdr:cNvSpPr txBox="1">
          <a:spLocks noChangeArrowheads="1"/>
        </xdr:cNvSpPr>
      </xdr:nvSpPr>
      <xdr:spPr>
        <a:xfrm>
          <a:off x="466725" y="57416700"/>
          <a:ext cx="6924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As at todate, the Company has not implemented the ESOS.
</a:t>
          </a:r>
        </a:p>
      </xdr:txBody>
    </xdr:sp>
    <xdr:clientData/>
  </xdr:twoCellAnchor>
  <xdr:twoCellAnchor>
    <xdr:from>
      <xdr:col>0</xdr:col>
      <xdr:colOff>152400</xdr:colOff>
      <xdr:row>198</xdr:row>
      <xdr:rowOff>0</xdr:rowOff>
    </xdr:from>
    <xdr:to>
      <xdr:col>7</xdr:col>
      <xdr:colOff>933450</xdr:colOff>
      <xdr:row>198</xdr:row>
      <xdr:rowOff>0</xdr:rowOff>
    </xdr:to>
    <xdr:sp>
      <xdr:nvSpPr>
        <xdr:cNvPr id="26" name="Text Box 174"/>
        <xdr:cNvSpPr txBox="1">
          <a:spLocks noChangeArrowheads="1"/>
        </xdr:cNvSpPr>
      </xdr:nvSpPr>
      <xdr:spPr>
        <a:xfrm>
          <a:off x="152400" y="33775650"/>
          <a:ext cx="7096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Group's land and buildings  were revalued during the financial year ended 31st December, 2004. The properties were revalued based on valuations
</a:t>
          </a:r>
          <a:r>
            <a:rPr lang="en-US" cap="none" sz="1000" b="0" i="0" u="none" baseline="0">
              <a:solidFill>
                <a:srgbClr val="000000"/>
              </a:solidFill>
              <a:latin typeface="Times New Roman"/>
              <a:ea typeface="Times New Roman"/>
              <a:cs typeface="Times New Roman"/>
            </a:rPr>
            <a:t>conducted by Colliers, Jordan Lee and Jaafar in September 2004 using the comparison method of valuation.
</a:t>
          </a:r>
        </a:p>
      </xdr:txBody>
    </xdr:sp>
    <xdr:clientData/>
  </xdr:twoCellAnchor>
  <xdr:twoCellAnchor>
    <xdr:from>
      <xdr:col>1</xdr:col>
      <xdr:colOff>0</xdr:colOff>
      <xdr:row>201</xdr:row>
      <xdr:rowOff>0</xdr:rowOff>
    </xdr:from>
    <xdr:to>
      <xdr:col>8</xdr:col>
      <xdr:colOff>0</xdr:colOff>
      <xdr:row>204</xdr:row>
      <xdr:rowOff>0</xdr:rowOff>
    </xdr:to>
    <xdr:sp>
      <xdr:nvSpPr>
        <xdr:cNvPr id="27" name="Text Box 175"/>
        <xdr:cNvSpPr txBox="1">
          <a:spLocks noChangeArrowheads="1"/>
        </xdr:cNvSpPr>
      </xdr:nvSpPr>
      <xdr:spPr>
        <a:xfrm>
          <a:off x="219075" y="34375725"/>
          <a:ext cx="7172325" cy="6000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There were no material changes in contingent liabilities or contingent assets since the last annual balance sheet as at 31 December 2012 except for the following : </a:t>
          </a:r>
        </a:p>
      </xdr:txBody>
    </xdr:sp>
    <xdr:clientData/>
  </xdr:twoCellAnchor>
  <xdr:twoCellAnchor>
    <xdr:from>
      <xdr:col>2</xdr:col>
      <xdr:colOff>0</xdr:colOff>
      <xdr:row>320</xdr:row>
      <xdr:rowOff>0</xdr:rowOff>
    </xdr:from>
    <xdr:to>
      <xdr:col>8</xdr:col>
      <xdr:colOff>0</xdr:colOff>
      <xdr:row>320</xdr:row>
      <xdr:rowOff>0</xdr:rowOff>
    </xdr:to>
    <xdr:sp>
      <xdr:nvSpPr>
        <xdr:cNvPr id="28" name="Text Box 176"/>
        <xdr:cNvSpPr txBox="1">
          <a:spLocks noChangeArrowheads="1"/>
        </xdr:cNvSpPr>
      </xdr:nvSpPr>
      <xdr:spPr>
        <a:xfrm>
          <a:off x="504825" y="57416700"/>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395</xdr:row>
      <xdr:rowOff>0</xdr:rowOff>
    </xdr:from>
    <xdr:to>
      <xdr:col>8</xdr:col>
      <xdr:colOff>0</xdr:colOff>
      <xdr:row>395</xdr:row>
      <xdr:rowOff>0</xdr:rowOff>
    </xdr:to>
    <xdr:sp fLocksText="0">
      <xdr:nvSpPr>
        <xdr:cNvPr id="29" name="Text Box 177"/>
        <xdr:cNvSpPr txBox="1">
          <a:spLocks noChangeArrowheads="1"/>
        </xdr:cNvSpPr>
      </xdr:nvSpPr>
      <xdr:spPr>
        <a:xfrm>
          <a:off x="219075" y="7023735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395</xdr:row>
      <xdr:rowOff>0</xdr:rowOff>
    </xdr:from>
    <xdr:to>
      <xdr:col>8</xdr:col>
      <xdr:colOff>0</xdr:colOff>
      <xdr:row>395</xdr:row>
      <xdr:rowOff>0</xdr:rowOff>
    </xdr:to>
    <xdr:sp fLocksText="0">
      <xdr:nvSpPr>
        <xdr:cNvPr id="30" name="Text Box 178"/>
        <xdr:cNvSpPr txBox="1">
          <a:spLocks noChangeArrowheads="1"/>
        </xdr:cNvSpPr>
      </xdr:nvSpPr>
      <xdr:spPr>
        <a:xfrm>
          <a:off x="219075" y="7023735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395</xdr:row>
      <xdr:rowOff>0</xdr:rowOff>
    </xdr:from>
    <xdr:to>
      <xdr:col>8</xdr:col>
      <xdr:colOff>0</xdr:colOff>
      <xdr:row>395</xdr:row>
      <xdr:rowOff>0</xdr:rowOff>
    </xdr:to>
    <xdr:sp fLocksText="0">
      <xdr:nvSpPr>
        <xdr:cNvPr id="31" name="Text Box 179"/>
        <xdr:cNvSpPr txBox="1">
          <a:spLocks noChangeArrowheads="1"/>
        </xdr:cNvSpPr>
      </xdr:nvSpPr>
      <xdr:spPr>
        <a:xfrm>
          <a:off x="219075" y="7023735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395</xdr:row>
      <xdr:rowOff>0</xdr:rowOff>
    </xdr:from>
    <xdr:to>
      <xdr:col>8</xdr:col>
      <xdr:colOff>0</xdr:colOff>
      <xdr:row>395</xdr:row>
      <xdr:rowOff>0</xdr:rowOff>
    </xdr:to>
    <xdr:sp fLocksText="0">
      <xdr:nvSpPr>
        <xdr:cNvPr id="32" name="Text Box 180"/>
        <xdr:cNvSpPr txBox="1">
          <a:spLocks noChangeArrowheads="1"/>
        </xdr:cNvSpPr>
      </xdr:nvSpPr>
      <xdr:spPr>
        <a:xfrm>
          <a:off x="219075" y="7023735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6</xdr:row>
      <xdr:rowOff>142875</xdr:rowOff>
    </xdr:from>
    <xdr:to>
      <xdr:col>8</xdr:col>
      <xdr:colOff>0</xdr:colOff>
      <xdr:row>17</xdr:row>
      <xdr:rowOff>76200</xdr:rowOff>
    </xdr:to>
    <xdr:sp>
      <xdr:nvSpPr>
        <xdr:cNvPr id="33" name="Text Box 181"/>
        <xdr:cNvSpPr txBox="1">
          <a:spLocks noChangeArrowheads="1"/>
        </xdr:cNvSpPr>
      </xdr:nvSpPr>
      <xdr:spPr>
        <a:xfrm>
          <a:off x="219075" y="1343025"/>
          <a:ext cx="7172325" cy="2076450"/>
        </a:xfrm>
        <a:prstGeom prst="rect">
          <a:avLst/>
        </a:prstGeom>
        <a:solidFill>
          <a:srgbClr val="FFFFFF"/>
        </a:solidFill>
        <a:ln w="9525" cmpd="sng">
          <a:noFill/>
        </a:ln>
      </xdr:spPr>
      <xdr:txBody>
        <a:bodyPr vertOverflow="clip" wrap="square" lIns="27432" tIns="22860" rIns="27432" bIns="0" anchor="ctr"/>
        <a:p>
          <a:pPr algn="l">
            <a:defRPr/>
          </a:pPr>
          <a:r>
            <a:rPr lang="en-US" cap="none" sz="1100" b="0" i="0" u="none" baseline="0">
              <a:solidFill>
                <a:srgbClr val="000000"/>
              </a:solidFill>
              <a:latin typeface="Times New Roman"/>
              <a:ea typeface="Times New Roman"/>
              <a:cs typeface="Times New Roman"/>
            </a:rPr>
            <a:t>These condensed consolidated interim financial statements are unaudited and have been prepared in accordance with the requirements of MFRS 134: Interim Financial Reporting issued by the Malaysian Accounting Standards Board (MASB) and paragraph 9.22 of the Listing Requirements of the Bursa Malaysia Securities Berhad. These condensed consolidated interim financial statements also comply with IAS 34 : Interim Financial Reporting issued by the International Accounting Standards Board.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interim financial statements should  be read in conjunction with the audited financial statements for the year ended 31 December 2012. These explanatory notes attached to the  interim financial statements provide an explanation of events and transactions that are significant to an understanding of the changes in the financial  position and performance of the Group since the financial year ended 31 December 2012.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113</xdr:row>
      <xdr:rowOff>0</xdr:rowOff>
    </xdr:from>
    <xdr:to>
      <xdr:col>7</xdr:col>
      <xdr:colOff>1009650</xdr:colOff>
      <xdr:row>115</xdr:row>
      <xdr:rowOff>114300</xdr:rowOff>
    </xdr:to>
    <xdr:sp>
      <xdr:nvSpPr>
        <xdr:cNvPr id="34" name="Text Box 184"/>
        <xdr:cNvSpPr txBox="1">
          <a:spLocks noChangeArrowheads="1"/>
        </xdr:cNvSpPr>
      </xdr:nvSpPr>
      <xdr:spPr>
        <a:xfrm>
          <a:off x="219075" y="22012275"/>
          <a:ext cx="7105650" cy="51435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a:t>
          </a:r>
          <a:r>
            <a:rPr lang="en-US" cap="none" sz="1100" b="0" i="0" u="none" baseline="0">
              <a:solidFill>
                <a:srgbClr val="000000"/>
              </a:solidFill>
              <a:latin typeface="Times New Roman"/>
              <a:ea typeface="Times New Roman"/>
              <a:cs typeface="Times New Roman"/>
            </a:rPr>
            <a:t>here were no items affecting assets, liabilities, equity, net income, or cash flows of the Group that are unusual because of their nature, size or incidence.</a:t>
          </a:r>
        </a:p>
      </xdr:txBody>
    </xdr:sp>
    <xdr:clientData/>
  </xdr:twoCellAnchor>
  <xdr:twoCellAnchor>
    <xdr:from>
      <xdr:col>0</xdr:col>
      <xdr:colOff>209550</xdr:colOff>
      <xdr:row>118</xdr:row>
      <xdr:rowOff>28575</xdr:rowOff>
    </xdr:from>
    <xdr:to>
      <xdr:col>7</xdr:col>
      <xdr:colOff>962025</xdr:colOff>
      <xdr:row>119</xdr:row>
      <xdr:rowOff>76200</xdr:rowOff>
    </xdr:to>
    <xdr:sp>
      <xdr:nvSpPr>
        <xdr:cNvPr id="35" name="Text Box 185"/>
        <xdr:cNvSpPr txBox="1">
          <a:spLocks noChangeArrowheads="1"/>
        </xdr:cNvSpPr>
      </xdr:nvSpPr>
      <xdr:spPr>
        <a:xfrm>
          <a:off x="209550" y="23021925"/>
          <a:ext cx="7067550" cy="24765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There were no significant changes in estimates that had a material effect in the current quarter.</a:t>
          </a:r>
        </a:p>
      </xdr:txBody>
    </xdr:sp>
    <xdr:clientData/>
  </xdr:twoCellAnchor>
  <xdr:twoCellAnchor>
    <xdr:from>
      <xdr:col>1</xdr:col>
      <xdr:colOff>9525</xdr:colOff>
      <xdr:row>122</xdr:row>
      <xdr:rowOff>9525</xdr:rowOff>
    </xdr:from>
    <xdr:to>
      <xdr:col>8</xdr:col>
      <xdr:colOff>28575</xdr:colOff>
      <xdr:row>125</xdr:row>
      <xdr:rowOff>123825</xdr:rowOff>
    </xdr:to>
    <xdr:sp>
      <xdr:nvSpPr>
        <xdr:cNvPr id="36" name="Text Box 186"/>
        <xdr:cNvSpPr txBox="1">
          <a:spLocks noChangeArrowheads="1"/>
        </xdr:cNvSpPr>
      </xdr:nvSpPr>
      <xdr:spPr>
        <a:xfrm>
          <a:off x="228600" y="23812500"/>
          <a:ext cx="7191375" cy="71437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There were no issuance and repayment of debts and equity securities or share cancellation in the current interim period under review. The company has not implemented any share buy back scheme and it does not hold any shares as treasury shares during the current financial period.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283</xdr:row>
      <xdr:rowOff>180975</xdr:rowOff>
    </xdr:from>
    <xdr:to>
      <xdr:col>9</xdr:col>
      <xdr:colOff>323850</xdr:colOff>
      <xdr:row>290</xdr:row>
      <xdr:rowOff>95250</xdr:rowOff>
    </xdr:to>
    <xdr:sp>
      <xdr:nvSpPr>
        <xdr:cNvPr id="37" name="Text Box 188"/>
        <xdr:cNvSpPr txBox="1">
          <a:spLocks noChangeArrowheads="1"/>
        </xdr:cNvSpPr>
      </xdr:nvSpPr>
      <xdr:spPr>
        <a:xfrm>
          <a:off x="228600" y="50425350"/>
          <a:ext cx="8391525" cy="131445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 copper rod and wire industry will continue to be a challenge due to the intense competition and the fluctuations of the copper prices at London Metal Exchange ("LME") and these fluctuations will continue to be of concern in the near future amidst the market volatility in the global economy.  The fluctuations in copper prices remain the highest concern as it is the major determinant of profitability of the Group. Meanwhile, the management will constantly monitor the LME copper prices and exchange rates to control the material cost.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Group believes in maintaining a close business relationship with all its customers, especially the major customers. It is still making initiatives to explore new overseas market potential. Meantime, the management will continue with its measures to control its operational costs by enhancing productivity with the same workforce and machineries.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209550</xdr:colOff>
      <xdr:row>293</xdr:row>
      <xdr:rowOff>66675</xdr:rowOff>
    </xdr:from>
    <xdr:to>
      <xdr:col>9</xdr:col>
      <xdr:colOff>152400</xdr:colOff>
      <xdr:row>296</xdr:row>
      <xdr:rowOff>104775</xdr:rowOff>
    </xdr:to>
    <xdr:sp>
      <xdr:nvSpPr>
        <xdr:cNvPr id="38" name="Text Box 189"/>
        <xdr:cNvSpPr txBox="1">
          <a:spLocks noChangeArrowheads="1"/>
        </xdr:cNvSpPr>
      </xdr:nvSpPr>
      <xdr:spPr>
        <a:xfrm>
          <a:off x="209550" y="52311300"/>
          <a:ext cx="8239125" cy="5429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There was neither a profit forecast nor a profit guarantee issued by the Company for the current financial year ending 31 December 2013.
</a:t>
          </a:r>
        </a:p>
      </xdr:txBody>
    </xdr:sp>
    <xdr:clientData/>
  </xdr:twoCellAnchor>
  <xdr:twoCellAnchor>
    <xdr:from>
      <xdr:col>1</xdr:col>
      <xdr:colOff>28575</xdr:colOff>
      <xdr:row>300</xdr:row>
      <xdr:rowOff>0</xdr:rowOff>
    </xdr:from>
    <xdr:to>
      <xdr:col>7</xdr:col>
      <xdr:colOff>962025</xdr:colOff>
      <xdr:row>300</xdr:row>
      <xdr:rowOff>0</xdr:rowOff>
    </xdr:to>
    <xdr:sp>
      <xdr:nvSpPr>
        <xdr:cNvPr id="39" name="Text Box 190"/>
        <xdr:cNvSpPr txBox="1">
          <a:spLocks noChangeArrowheads="1"/>
        </xdr:cNvSpPr>
      </xdr:nvSpPr>
      <xdr:spPr>
        <a:xfrm>
          <a:off x="247650" y="53482875"/>
          <a:ext cx="7029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1</xdr:col>
      <xdr:colOff>38100</xdr:colOff>
      <xdr:row>191</xdr:row>
      <xdr:rowOff>38100</xdr:rowOff>
    </xdr:from>
    <xdr:to>
      <xdr:col>8</xdr:col>
      <xdr:colOff>19050</xdr:colOff>
      <xdr:row>192</xdr:row>
      <xdr:rowOff>85725</xdr:rowOff>
    </xdr:to>
    <xdr:sp>
      <xdr:nvSpPr>
        <xdr:cNvPr id="40" name="Text Box 194"/>
        <xdr:cNvSpPr txBox="1">
          <a:spLocks noChangeArrowheads="1"/>
        </xdr:cNvSpPr>
      </xdr:nvSpPr>
      <xdr:spPr>
        <a:xfrm>
          <a:off x="257175" y="32385000"/>
          <a:ext cx="7153275" cy="24765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There were no material events subsequent to the end of the current quarter ended 30 June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2013 until the date of this report.</a:t>
          </a:r>
        </a:p>
      </xdr:txBody>
    </xdr:sp>
    <xdr:clientData/>
  </xdr:twoCellAnchor>
  <xdr:twoCellAnchor>
    <xdr:from>
      <xdr:col>0</xdr:col>
      <xdr:colOff>161925</xdr:colOff>
      <xdr:row>194</xdr:row>
      <xdr:rowOff>161925</xdr:rowOff>
    </xdr:from>
    <xdr:to>
      <xdr:col>7</xdr:col>
      <xdr:colOff>952500</xdr:colOff>
      <xdr:row>197</xdr:row>
      <xdr:rowOff>161925</xdr:rowOff>
    </xdr:to>
    <xdr:sp>
      <xdr:nvSpPr>
        <xdr:cNvPr id="41" name="Text Box 195"/>
        <xdr:cNvSpPr txBox="1">
          <a:spLocks noChangeArrowheads="1"/>
        </xdr:cNvSpPr>
      </xdr:nvSpPr>
      <xdr:spPr>
        <a:xfrm>
          <a:off x="161925" y="33137475"/>
          <a:ext cx="7105650" cy="60007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There were no changes in the composition of the Group during the current quarter. This included business combinations, acquisitions or disposal of subsidiaries, and long term investment, restructuring, and continuing operation.</a:t>
          </a:r>
        </a:p>
      </xdr:txBody>
    </xdr:sp>
    <xdr:clientData/>
  </xdr:twoCellAnchor>
  <xdr:twoCellAnchor>
    <xdr:from>
      <xdr:col>1</xdr:col>
      <xdr:colOff>9525</xdr:colOff>
      <xdr:row>303</xdr:row>
      <xdr:rowOff>104775</xdr:rowOff>
    </xdr:from>
    <xdr:to>
      <xdr:col>8</xdr:col>
      <xdr:colOff>0</xdr:colOff>
      <xdr:row>305</xdr:row>
      <xdr:rowOff>38100</xdr:rowOff>
    </xdr:to>
    <xdr:sp>
      <xdr:nvSpPr>
        <xdr:cNvPr id="42" name="Text Box 196"/>
        <xdr:cNvSpPr txBox="1">
          <a:spLocks noChangeArrowheads="1"/>
        </xdr:cNvSpPr>
      </xdr:nvSpPr>
      <xdr:spPr>
        <a:xfrm>
          <a:off x="228600" y="54121050"/>
          <a:ext cx="7162800" cy="33337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Times New Roman"/>
              <a:ea typeface="Times New Roman"/>
              <a:cs typeface="Times New Roman"/>
            </a:rPr>
            <a:t>There were no sales of unquoted investments and properties for the financial period ended 30</a:t>
          </a:r>
          <a:r>
            <a:rPr lang="en-US" cap="none" sz="1100" b="0" i="0" u="none" baseline="0">
              <a:solidFill>
                <a:srgbClr val="000000"/>
              </a:solidFill>
              <a:latin typeface="Times New Roman"/>
              <a:ea typeface="Times New Roman"/>
              <a:cs typeface="Times New Roman"/>
            </a:rPr>
            <a:t> June</a:t>
          </a:r>
          <a:r>
            <a:rPr lang="en-US" cap="none" sz="1100" b="0" i="0" u="none" baseline="0">
              <a:solidFill>
                <a:srgbClr val="000000"/>
              </a:solidFill>
              <a:latin typeface="Times New Roman"/>
              <a:ea typeface="Times New Roman"/>
              <a:cs typeface="Times New Roman"/>
            </a:rPr>
            <a:t> 2013.
</a:t>
          </a:r>
        </a:p>
      </xdr:txBody>
    </xdr:sp>
    <xdr:clientData/>
  </xdr:twoCellAnchor>
  <xdr:twoCellAnchor>
    <xdr:from>
      <xdr:col>1</xdr:col>
      <xdr:colOff>9525</xdr:colOff>
      <xdr:row>309</xdr:row>
      <xdr:rowOff>0</xdr:rowOff>
    </xdr:from>
    <xdr:to>
      <xdr:col>8</xdr:col>
      <xdr:colOff>0</xdr:colOff>
      <xdr:row>309</xdr:row>
      <xdr:rowOff>0</xdr:rowOff>
    </xdr:to>
    <xdr:sp>
      <xdr:nvSpPr>
        <xdr:cNvPr id="43" name="Text Box 197"/>
        <xdr:cNvSpPr txBox="1">
          <a:spLocks noChangeArrowheads="1"/>
        </xdr:cNvSpPr>
      </xdr:nvSpPr>
      <xdr:spPr>
        <a:xfrm>
          <a:off x="228600" y="55216425"/>
          <a:ext cx="71628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There was no corporate proposal which was announced and not completed as at the date of this announcement.</a:t>
          </a:r>
        </a:p>
      </xdr:txBody>
    </xdr:sp>
    <xdr:clientData/>
  </xdr:twoCellAnchor>
  <xdr:twoCellAnchor>
    <xdr:from>
      <xdr:col>2</xdr:col>
      <xdr:colOff>0</xdr:colOff>
      <xdr:row>309</xdr:row>
      <xdr:rowOff>0</xdr:rowOff>
    </xdr:from>
    <xdr:to>
      <xdr:col>8</xdr:col>
      <xdr:colOff>0</xdr:colOff>
      <xdr:row>309</xdr:row>
      <xdr:rowOff>0</xdr:rowOff>
    </xdr:to>
    <xdr:sp>
      <xdr:nvSpPr>
        <xdr:cNvPr id="44" name="Text Box 198"/>
        <xdr:cNvSpPr txBox="1">
          <a:spLocks noChangeArrowheads="1"/>
        </xdr:cNvSpPr>
      </xdr:nvSpPr>
      <xdr:spPr>
        <a:xfrm>
          <a:off x="504825" y="55216425"/>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 The status of utilisation of proceeds remains unchanged to-date since the announcement of previous quarterly report for the financial period ended 30 June 2004.</a:t>
          </a:r>
        </a:p>
      </xdr:txBody>
    </xdr:sp>
    <xdr:clientData/>
  </xdr:twoCellAnchor>
  <xdr:twoCellAnchor>
    <xdr:from>
      <xdr:col>0</xdr:col>
      <xdr:colOff>171450</xdr:colOff>
      <xdr:row>340</xdr:row>
      <xdr:rowOff>114300</xdr:rowOff>
    </xdr:from>
    <xdr:to>
      <xdr:col>7</xdr:col>
      <xdr:colOff>990600</xdr:colOff>
      <xdr:row>342</xdr:row>
      <xdr:rowOff>19050</xdr:rowOff>
    </xdr:to>
    <xdr:sp>
      <xdr:nvSpPr>
        <xdr:cNvPr id="45" name="Text Box 200"/>
        <xdr:cNvSpPr txBox="1">
          <a:spLocks noChangeArrowheads="1"/>
        </xdr:cNvSpPr>
      </xdr:nvSpPr>
      <xdr:spPr>
        <a:xfrm>
          <a:off x="171450" y="60902850"/>
          <a:ext cx="7134225" cy="3048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There was no material litigation pending as at the date of this announcement.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379</xdr:row>
      <xdr:rowOff>0</xdr:rowOff>
    </xdr:from>
    <xdr:to>
      <xdr:col>8</xdr:col>
      <xdr:colOff>0</xdr:colOff>
      <xdr:row>379</xdr:row>
      <xdr:rowOff>0</xdr:rowOff>
    </xdr:to>
    <xdr:sp fLocksText="0">
      <xdr:nvSpPr>
        <xdr:cNvPr id="46" name="Text Box 201"/>
        <xdr:cNvSpPr txBox="1">
          <a:spLocks noChangeArrowheads="1"/>
        </xdr:cNvSpPr>
      </xdr:nvSpPr>
      <xdr:spPr>
        <a:xfrm>
          <a:off x="219075" y="6749415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28575</xdr:colOff>
      <xdr:row>397</xdr:row>
      <xdr:rowOff>123825</xdr:rowOff>
    </xdr:from>
    <xdr:to>
      <xdr:col>8</xdr:col>
      <xdr:colOff>0</xdr:colOff>
      <xdr:row>400</xdr:row>
      <xdr:rowOff>123825</xdr:rowOff>
    </xdr:to>
    <xdr:sp>
      <xdr:nvSpPr>
        <xdr:cNvPr id="47" name="Text Box 202"/>
        <xdr:cNvSpPr txBox="1">
          <a:spLocks noChangeArrowheads="1"/>
        </xdr:cNvSpPr>
      </xdr:nvSpPr>
      <xdr:spPr>
        <a:xfrm>
          <a:off x="247650" y="70704075"/>
          <a:ext cx="7143750" cy="51435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 interim financial statements were authorised for issue by the Board of Directors in accordance with a resolution of the directors on 27 August 2013.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t>
          </a:r>
        </a:p>
      </xdr:txBody>
    </xdr:sp>
    <xdr:clientData/>
  </xdr:twoCellAnchor>
  <xdr:twoCellAnchor>
    <xdr:from>
      <xdr:col>0</xdr:col>
      <xdr:colOff>190500</xdr:colOff>
      <xdr:row>217</xdr:row>
      <xdr:rowOff>19050</xdr:rowOff>
    </xdr:from>
    <xdr:to>
      <xdr:col>8</xdr:col>
      <xdr:colOff>0</xdr:colOff>
      <xdr:row>219</xdr:row>
      <xdr:rowOff>0</xdr:rowOff>
    </xdr:to>
    <xdr:sp>
      <xdr:nvSpPr>
        <xdr:cNvPr id="48" name="Text Box 203"/>
        <xdr:cNvSpPr txBox="1">
          <a:spLocks noChangeArrowheads="1"/>
        </xdr:cNvSpPr>
      </xdr:nvSpPr>
      <xdr:spPr>
        <a:xfrm>
          <a:off x="190500" y="37614225"/>
          <a:ext cx="7200900" cy="32385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There were no material capital commitments entered by the Group in this current quarter ended 30 June 2013.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394</xdr:row>
      <xdr:rowOff>0</xdr:rowOff>
    </xdr:from>
    <xdr:to>
      <xdr:col>8</xdr:col>
      <xdr:colOff>0</xdr:colOff>
      <xdr:row>394</xdr:row>
      <xdr:rowOff>0</xdr:rowOff>
    </xdr:to>
    <xdr:sp fLocksText="0">
      <xdr:nvSpPr>
        <xdr:cNvPr id="49" name="Text Box 204"/>
        <xdr:cNvSpPr txBox="1">
          <a:spLocks noChangeArrowheads="1"/>
        </xdr:cNvSpPr>
      </xdr:nvSpPr>
      <xdr:spPr>
        <a:xfrm>
          <a:off x="219075" y="7006590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379</xdr:row>
      <xdr:rowOff>0</xdr:rowOff>
    </xdr:from>
    <xdr:to>
      <xdr:col>8</xdr:col>
      <xdr:colOff>0</xdr:colOff>
      <xdr:row>379</xdr:row>
      <xdr:rowOff>0</xdr:rowOff>
    </xdr:to>
    <xdr:sp fLocksText="0">
      <xdr:nvSpPr>
        <xdr:cNvPr id="50" name="Text Box 206"/>
        <xdr:cNvSpPr txBox="1">
          <a:spLocks noChangeArrowheads="1"/>
        </xdr:cNvSpPr>
      </xdr:nvSpPr>
      <xdr:spPr>
        <a:xfrm>
          <a:off x="219075" y="6749415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394</xdr:row>
      <xdr:rowOff>0</xdr:rowOff>
    </xdr:from>
    <xdr:to>
      <xdr:col>8</xdr:col>
      <xdr:colOff>0</xdr:colOff>
      <xdr:row>394</xdr:row>
      <xdr:rowOff>0</xdr:rowOff>
    </xdr:to>
    <xdr:sp fLocksText="0">
      <xdr:nvSpPr>
        <xdr:cNvPr id="51" name="Text Box 207"/>
        <xdr:cNvSpPr txBox="1">
          <a:spLocks noChangeArrowheads="1"/>
        </xdr:cNvSpPr>
      </xdr:nvSpPr>
      <xdr:spPr>
        <a:xfrm>
          <a:off x="219075" y="70065900"/>
          <a:ext cx="71723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180975</xdr:colOff>
      <xdr:row>309</xdr:row>
      <xdr:rowOff>0</xdr:rowOff>
    </xdr:from>
    <xdr:to>
      <xdr:col>7</xdr:col>
      <xdr:colOff>933450</xdr:colOff>
      <xdr:row>309</xdr:row>
      <xdr:rowOff>0</xdr:rowOff>
    </xdr:to>
    <xdr:sp fLocksText="0">
      <xdr:nvSpPr>
        <xdr:cNvPr id="52" name="Text Box 208"/>
        <xdr:cNvSpPr txBox="1">
          <a:spLocks noChangeArrowheads="1"/>
        </xdr:cNvSpPr>
      </xdr:nvSpPr>
      <xdr:spPr>
        <a:xfrm>
          <a:off x="685800" y="55216425"/>
          <a:ext cx="6562725" cy="0"/>
        </a:xfrm>
        <a:prstGeom prst="rect">
          <a:avLst/>
        </a:prstGeom>
        <a:solidFill>
          <a:srgbClr val="FFFFFF"/>
        </a:solid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47625</xdr:colOff>
      <xdr:row>127</xdr:row>
      <xdr:rowOff>133350</xdr:rowOff>
    </xdr:from>
    <xdr:to>
      <xdr:col>8</xdr:col>
      <xdr:colOff>0</xdr:colOff>
      <xdr:row>129</xdr:row>
      <xdr:rowOff>104775</xdr:rowOff>
    </xdr:to>
    <xdr:sp>
      <xdr:nvSpPr>
        <xdr:cNvPr id="53" name="Text Box 217"/>
        <xdr:cNvSpPr txBox="1">
          <a:spLocks noChangeArrowheads="1"/>
        </xdr:cNvSpPr>
      </xdr:nvSpPr>
      <xdr:spPr>
        <a:xfrm>
          <a:off x="266700" y="24936450"/>
          <a:ext cx="7124700" cy="371475"/>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rPr>
            <a:t>No dividend was paid in the current financial period under review.</a:t>
          </a:r>
        </a:p>
      </xdr:txBody>
    </xdr:sp>
    <xdr:clientData/>
  </xdr:twoCellAnchor>
  <xdr:twoCellAnchor>
    <xdr:from>
      <xdr:col>1</xdr:col>
      <xdr:colOff>28575</xdr:colOff>
      <xdr:row>300</xdr:row>
      <xdr:rowOff>0</xdr:rowOff>
    </xdr:from>
    <xdr:to>
      <xdr:col>7</xdr:col>
      <xdr:colOff>962025</xdr:colOff>
      <xdr:row>300</xdr:row>
      <xdr:rowOff>0</xdr:rowOff>
    </xdr:to>
    <xdr:sp>
      <xdr:nvSpPr>
        <xdr:cNvPr id="54" name="Text Box 220"/>
        <xdr:cNvSpPr txBox="1">
          <a:spLocks noChangeArrowheads="1"/>
        </xdr:cNvSpPr>
      </xdr:nvSpPr>
      <xdr:spPr>
        <a:xfrm>
          <a:off x="247650" y="53482875"/>
          <a:ext cx="7029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tax provided in the current period is in respect of non business source of income.</a:t>
          </a:r>
        </a:p>
      </xdr:txBody>
    </xdr:sp>
    <xdr:clientData/>
  </xdr:twoCellAnchor>
  <xdr:twoCellAnchor>
    <xdr:from>
      <xdr:col>1</xdr:col>
      <xdr:colOff>9525</xdr:colOff>
      <xdr:row>21</xdr:row>
      <xdr:rowOff>19050</xdr:rowOff>
    </xdr:from>
    <xdr:to>
      <xdr:col>8</xdr:col>
      <xdr:colOff>0</xdr:colOff>
      <xdr:row>25</xdr:row>
      <xdr:rowOff>66675</xdr:rowOff>
    </xdr:to>
    <xdr:sp>
      <xdr:nvSpPr>
        <xdr:cNvPr id="55" name="Text Box 221"/>
        <xdr:cNvSpPr txBox="1">
          <a:spLocks noChangeArrowheads="1"/>
        </xdr:cNvSpPr>
      </xdr:nvSpPr>
      <xdr:spPr>
        <a:xfrm>
          <a:off x="228600" y="4010025"/>
          <a:ext cx="7162800" cy="80010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Times New Roman"/>
              <a:ea typeface="Times New Roman"/>
              <a:cs typeface="Times New Roman"/>
            </a:rPr>
            <a:t>The significant accounting policies adopted are consistent with those of the audited financial statements for the year ended 31 December 2012 except for the adoption of the following Malaysian Financial Reporting Standards ("MFRSs"), Amendments to MFRSs, Issues Committee Interpretations ("IC Interpretations") and Statement of Principles.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344</xdr:row>
      <xdr:rowOff>142875</xdr:rowOff>
    </xdr:from>
    <xdr:to>
      <xdr:col>7</xdr:col>
      <xdr:colOff>1076325</xdr:colOff>
      <xdr:row>345</xdr:row>
      <xdr:rowOff>161925</xdr:rowOff>
    </xdr:to>
    <xdr:sp>
      <xdr:nvSpPr>
        <xdr:cNvPr id="56" name="Text Box 228"/>
        <xdr:cNvSpPr txBox="1">
          <a:spLocks noChangeArrowheads="1"/>
        </xdr:cNvSpPr>
      </xdr:nvSpPr>
      <xdr:spPr>
        <a:xfrm>
          <a:off x="219075" y="61636275"/>
          <a:ext cx="7172325" cy="19050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No dividend was recommended for the current financial period under review.
</a:t>
          </a:r>
        </a:p>
      </xdr:txBody>
    </xdr:sp>
    <xdr:clientData/>
  </xdr:twoCellAnchor>
  <xdr:twoCellAnchor>
    <xdr:from>
      <xdr:col>1</xdr:col>
      <xdr:colOff>9525</xdr:colOff>
      <xdr:row>299</xdr:row>
      <xdr:rowOff>0</xdr:rowOff>
    </xdr:from>
    <xdr:to>
      <xdr:col>7</xdr:col>
      <xdr:colOff>1019175</xdr:colOff>
      <xdr:row>300</xdr:row>
      <xdr:rowOff>180975</xdr:rowOff>
    </xdr:to>
    <xdr:sp>
      <xdr:nvSpPr>
        <xdr:cNvPr id="57" name="Text Box 245"/>
        <xdr:cNvSpPr txBox="1">
          <a:spLocks noChangeArrowheads="1"/>
        </xdr:cNvSpPr>
      </xdr:nvSpPr>
      <xdr:spPr>
        <a:xfrm>
          <a:off x="228600" y="53282850"/>
          <a:ext cx="7105650" cy="38100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There is no tax on business income mainly due to the unabsorbed business losses brought forward.
</a:t>
          </a:r>
        </a:p>
      </xdr:txBody>
    </xdr:sp>
    <xdr:clientData/>
  </xdr:twoCellAnchor>
  <xdr:twoCellAnchor>
    <xdr:from>
      <xdr:col>1</xdr:col>
      <xdr:colOff>19050</xdr:colOff>
      <xdr:row>131</xdr:row>
      <xdr:rowOff>114300</xdr:rowOff>
    </xdr:from>
    <xdr:to>
      <xdr:col>8</xdr:col>
      <xdr:colOff>19050</xdr:colOff>
      <xdr:row>134</xdr:row>
      <xdr:rowOff>28575</xdr:rowOff>
    </xdr:to>
    <xdr:sp>
      <xdr:nvSpPr>
        <xdr:cNvPr id="58" name="Text Box 186"/>
        <xdr:cNvSpPr txBox="1">
          <a:spLocks noChangeArrowheads="1"/>
        </xdr:cNvSpPr>
      </xdr:nvSpPr>
      <xdr:spPr>
        <a:xfrm>
          <a:off x="238125" y="25717500"/>
          <a:ext cx="7172325" cy="51435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 valuation of property, plant and equipment had been brought forward without amendment from the financial statements for the year ended 31 December 2012.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valuation of plant and equipment had been brought forward without amendment from the financial statements for the year ended 31 December 2012.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107</xdr:row>
      <xdr:rowOff>0</xdr:rowOff>
    </xdr:from>
    <xdr:to>
      <xdr:col>8</xdr:col>
      <xdr:colOff>9525</xdr:colOff>
      <xdr:row>107</xdr:row>
      <xdr:rowOff>0</xdr:rowOff>
    </xdr:to>
    <xdr:sp>
      <xdr:nvSpPr>
        <xdr:cNvPr id="59" name="Text Box 165"/>
        <xdr:cNvSpPr txBox="1">
          <a:spLocks noChangeArrowheads="1"/>
        </xdr:cNvSpPr>
      </xdr:nvSpPr>
      <xdr:spPr>
        <a:xfrm>
          <a:off x="504825" y="20859750"/>
          <a:ext cx="68961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(b) FRS 139 Financial Instruments: Recognition and Measurement (effective for annual periods beginning on or after 1 January  2010). FRS 139 establishes principles for recognising and measuring financial assets, financial liabilities and some contracts to buy and sell non-financial items. The Group adopted FRS 139 prospectively on 1 January 2010 in accordance with the transitional provisions. The effects arising from the adoption of this Standard has been accounted for by adjusting the opening balance of retained earnings as at 1 January 2010. Comparatives are not restated. The details of the changes in accounting policies and the effects arising from the adoption of FRS 139 are discussed below:</a:t>
          </a:r>
        </a:p>
      </xdr:txBody>
    </xdr:sp>
    <xdr:clientData/>
  </xdr:twoCellAnchor>
  <xdr:twoCellAnchor>
    <xdr:from>
      <xdr:col>2</xdr:col>
      <xdr:colOff>95250</xdr:colOff>
      <xdr:row>106</xdr:row>
      <xdr:rowOff>190500</xdr:rowOff>
    </xdr:from>
    <xdr:to>
      <xdr:col>8</xdr:col>
      <xdr:colOff>28575</xdr:colOff>
      <xdr:row>106</xdr:row>
      <xdr:rowOff>190500</xdr:rowOff>
    </xdr:to>
    <xdr:sp>
      <xdr:nvSpPr>
        <xdr:cNvPr id="60" name="Text Box 165"/>
        <xdr:cNvSpPr txBox="1">
          <a:spLocks noChangeArrowheads="1"/>
        </xdr:cNvSpPr>
      </xdr:nvSpPr>
      <xdr:spPr>
        <a:xfrm>
          <a:off x="600075" y="20850225"/>
          <a:ext cx="6819900" cy="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Impact on opening balance
</a:t>
          </a:r>
          <a:r>
            <a:rPr lang="en-US" cap="none" sz="1100" b="0" i="0" u="none" baseline="0">
              <a:solidFill>
                <a:srgbClr val="000000"/>
              </a:solidFill>
              <a:latin typeface="Times New Roman"/>
              <a:ea typeface="Times New Roman"/>
              <a:cs typeface="Times New Roman"/>
            </a:rPr>
            <a:t>In accordance with the transitional provision of FRS 139, the above changes are applied prospectively and the comparatives as at 31 December 2009 are not restated. Instead, the changes have been accounted for by restating the following balances in the statement of financial position as at 1 January 2010.</a:t>
          </a:r>
        </a:p>
      </xdr:txBody>
    </xdr:sp>
    <xdr:clientData/>
  </xdr:twoCellAnchor>
  <xdr:twoCellAnchor>
    <xdr:from>
      <xdr:col>1</xdr:col>
      <xdr:colOff>285750</xdr:colOff>
      <xdr:row>107</xdr:row>
      <xdr:rowOff>0</xdr:rowOff>
    </xdr:from>
    <xdr:to>
      <xdr:col>8</xdr:col>
      <xdr:colOff>9525</xdr:colOff>
      <xdr:row>107</xdr:row>
      <xdr:rowOff>0</xdr:rowOff>
    </xdr:to>
    <xdr:sp>
      <xdr:nvSpPr>
        <xdr:cNvPr id="61" name="Text Box 165"/>
        <xdr:cNvSpPr txBox="1">
          <a:spLocks noChangeArrowheads="1"/>
        </xdr:cNvSpPr>
      </xdr:nvSpPr>
      <xdr:spPr>
        <a:xfrm>
          <a:off x="504825" y="20859750"/>
          <a:ext cx="6896100" cy="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(c) Amendments to FRS 101 Presentation of Financial Statements (effective for annual periods beginning on or after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January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2010). </a:t>
          </a:r>
          <a:r>
            <a:rPr lang="en-US" cap="none" sz="1100" b="0" i="0" u="none" baseline="0">
              <a:solidFill>
                <a:srgbClr val="000000"/>
              </a:solidFill>
              <a:latin typeface="Times New Roman"/>
              <a:ea typeface="Times New Roman"/>
              <a:cs typeface="Times New Roman"/>
            </a:rPr>
            <a:t>This Standard introduces the titles “statement of financial position” and “statement of cash flows” to replace the current titles “balance sheet” and “cash flow statement” respectively. A new statement known as the “statement of comprehensive income” is also introduced in this Standard whereby all non-owner changes in equity are required to be presented in either one statement of comprehensive income or in two statements (i.e. a separate income statement and a statement of comprehensive income). Components of comprehensive income are not permitted to be presented in the statement of changes in equity. 
</a:t>
          </a:r>
        </a:p>
      </xdr:txBody>
    </xdr:sp>
    <xdr:clientData/>
  </xdr:twoCellAnchor>
  <xdr:twoCellAnchor>
    <xdr:from>
      <xdr:col>2</xdr:col>
      <xdr:colOff>9525</xdr:colOff>
      <xdr:row>106</xdr:row>
      <xdr:rowOff>190500</xdr:rowOff>
    </xdr:from>
    <xdr:to>
      <xdr:col>8</xdr:col>
      <xdr:colOff>28575</xdr:colOff>
      <xdr:row>106</xdr:row>
      <xdr:rowOff>190500</xdr:rowOff>
    </xdr:to>
    <xdr:sp>
      <xdr:nvSpPr>
        <xdr:cNvPr id="62" name="Text Box 165"/>
        <xdr:cNvSpPr txBox="1">
          <a:spLocks noChangeArrowheads="1"/>
        </xdr:cNvSpPr>
      </xdr:nvSpPr>
      <xdr:spPr>
        <a:xfrm>
          <a:off x="514350" y="20850225"/>
          <a:ext cx="69056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Times New Roman"/>
              <a:ea typeface="Times New Roman"/>
              <a:cs typeface="Times New Roman"/>
            </a:rPr>
            <a:t>(d) Amendments to FRS 117 Leases (effective for annual periods beginning on or after 1</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January 2010). The amendments to FRS 117 requires entities with existing leases of land</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and buildings (combined) to</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reassess the classification of</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land as 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finance or operating</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lease. The Group has reclassified part</a:t>
          </a:r>
          <a:r>
            <a:rPr lang="en-US" cap="none" sz="1100" b="0" i="0" u="none" baseline="0">
              <a:solidFill>
                <a:srgbClr val="000000"/>
              </a:solidFill>
              <a:latin typeface="Times New Roman"/>
              <a:ea typeface="Times New Roman"/>
              <a:cs typeface="Times New Roman"/>
            </a:rPr>
            <a:t> of</a:t>
          </a:r>
          <a:r>
            <a:rPr lang="en-US" cap="none" sz="1100" b="0" i="0" u="none" baseline="0">
              <a:solidFill>
                <a:srgbClr val="000000"/>
              </a:solidFill>
              <a:latin typeface="Times New Roman"/>
              <a:ea typeface="Times New Roman"/>
              <a:cs typeface="Times New Roman"/>
            </a:rPr>
            <a:t> the existing leasehold land to property, plant and</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equipment following this reassessment, with no effect on reported profit or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equity.</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However, as a result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of the adoption of the Amendments to FRS 117, comparative balances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have been restated as follows:</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107</xdr:row>
      <xdr:rowOff>0</xdr:rowOff>
    </xdr:from>
    <xdr:to>
      <xdr:col>8</xdr:col>
      <xdr:colOff>0</xdr:colOff>
      <xdr:row>107</xdr:row>
      <xdr:rowOff>0</xdr:rowOff>
    </xdr:to>
    <xdr:sp>
      <xdr:nvSpPr>
        <xdr:cNvPr id="63" name="Text Box 165"/>
        <xdr:cNvSpPr txBox="1">
          <a:spLocks noChangeArrowheads="1"/>
        </xdr:cNvSpPr>
      </xdr:nvSpPr>
      <xdr:spPr>
        <a:xfrm>
          <a:off x="219075" y="20859750"/>
          <a:ext cx="7172325" cy="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FF0000"/>
              </a:solidFill>
              <a:latin typeface="Times New Roman"/>
              <a:ea typeface="Times New Roman"/>
              <a:cs typeface="Times New Roman"/>
            </a:rPr>
            <a:t>The adoption of other interpretations and revisions to existing standards mandatory for annual periods beginning on or after  1 January  2011 did not result in significant changes in the reported profit or equity or on the disclosures in the financial statements</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107</xdr:row>
      <xdr:rowOff>0</xdr:rowOff>
    </xdr:from>
    <xdr:to>
      <xdr:col>8</xdr:col>
      <xdr:colOff>76200</xdr:colOff>
      <xdr:row>107</xdr:row>
      <xdr:rowOff>0</xdr:rowOff>
    </xdr:to>
    <xdr:sp>
      <xdr:nvSpPr>
        <xdr:cNvPr id="64" name="Text Box 165"/>
        <xdr:cNvSpPr txBox="1">
          <a:spLocks noChangeArrowheads="1"/>
        </xdr:cNvSpPr>
      </xdr:nvSpPr>
      <xdr:spPr>
        <a:xfrm>
          <a:off x="219075" y="20859750"/>
          <a:ext cx="7248525" cy="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As at 31 December 2011, the following FRSs, IC Interpretations and Technical Release that have been issued but not yet effective : </a:t>
          </a:r>
        </a:p>
      </xdr:txBody>
    </xdr:sp>
    <xdr:clientData/>
  </xdr:twoCellAnchor>
  <xdr:twoCellAnchor>
    <xdr:from>
      <xdr:col>2</xdr:col>
      <xdr:colOff>85725</xdr:colOff>
      <xdr:row>107</xdr:row>
      <xdr:rowOff>0</xdr:rowOff>
    </xdr:from>
    <xdr:to>
      <xdr:col>7</xdr:col>
      <xdr:colOff>981075</xdr:colOff>
      <xdr:row>107</xdr:row>
      <xdr:rowOff>0</xdr:rowOff>
    </xdr:to>
    <xdr:sp>
      <xdr:nvSpPr>
        <xdr:cNvPr id="65" name="Text Box 165"/>
        <xdr:cNvSpPr txBox="1">
          <a:spLocks noChangeArrowheads="1"/>
        </xdr:cNvSpPr>
      </xdr:nvSpPr>
      <xdr:spPr>
        <a:xfrm>
          <a:off x="590550" y="20859750"/>
          <a:ext cx="6705600" cy="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i) Available-for-sale ("AFS") investments
</a:t>
          </a:r>
          <a:r>
            <a:rPr lang="en-US" cap="none" sz="1100" b="0" i="0" u="none" baseline="0">
              <a:solidFill>
                <a:srgbClr val="000000"/>
              </a:solidFill>
              <a:latin typeface="Times New Roman"/>
              <a:ea typeface="Times New Roman"/>
              <a:cs typeface="Times New Roman"/>
            </a:rPr>
            <a:t>Prior to 1 January 2010, the Group classified its investments which were held for non-trading purposes as non-current investments. Such investments were carried at cost less impairment losses. Upon adoption of FRS 139, these investments are designated at 1 January 2010 as available-for-sale financial asset and accordingly are stated at fair value.</a:t>
          </a:r>
        </a:p>
      </xdr:txBody>
    </xdr:sp>
    <xdr:clientData/>
  </xdr:twoCellAnchor>
  <xdr:twoCellAnchor>
    <xdr:from>
      <xdr:col>2</xdr:col>
      <xdr:colOff>19050</xdr:colOff>
      <xdr:row>107</xdr:row>
      <xdr:rowOff>0</xdr:rowOff>
    </xdr:from>
    <xdr:to>
      <xdr:col>7</xdr:col>
      <xdr:colOff>1076325</xdr:colOff>
      <xdr:row>107</xdr:row>
      <xdr:rowOff>0</xdr:rowOff>
    </xdr:to>
    <xdr:sp>
      <xdr:nvSpPr>
        <xdr:cNvPr id="66" name="Text Box 165"/>
        <xdr:cNvSpPr txBox="1">
          <a:spLocks noChangeArrowheads="1"/>
        </xdr:cNvSpPr>
      </xdr:nvSpPr>
      <xdr:spPr>
        <a:xfrm>
          <a:off x="523875" y="20859750"/>
          <a:ext cx="68675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FF0000"/>
              </a:solidFill>
            </a:rPr>
            <a:t>This Standard also introduces a new requirement to present a statement of financial position as at the beginning of the earliest comparative period if there are applications of retrospective restatements that are defined in FRS 108, or when there are reclassifications of items in the financial statements.</a:t>
          </a:r>
        </a:p>
      </xdr:txBody>
    </xdr:sp>
    <xdr:clientData/>
  </xdr:twoCellAnchor>
  <xdr:twoCellAnchor>
    <xdr:from>
      <xdr:col>2</xdr:col>
      <xdr:colOff>9525</xdr:colOff>
      <xdr:row>107</xdr:row>
      <xdr:rowOff>0</xdr:rowOff>
    </xdr:from>
    <xdr:to>
      <xdr:col>8</xdr:col>
      <xdr:colOff>0</xdr:colOff>
      <xdr:row>107</xdr:row>
      <xdr:rowOff>0</xdr:rowOff>
    </xdr:to>
    <xdr:sp>
      <xdr:nvSpPr>
        <xdr:cNvPr id="67" name="Text Box 165"/>
        <xdr:cNvSpPr txBox="1">
          <a:spLocks noChangeArrowheads="1"/>
        </xdr:cNvSpPr>
      </xdr:nvSpPr>
      <xdr:spPr>
        <a:xfrm>
          <a:off x="514350" y="20859750"/>
          <a:ext cx="6877050" cy="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Additionally, FRS 101 require the disclosure of reclassification adjustments and income tax relating to each component of other comprehensive income, and the presentation of dividends recognised as distributions to owners together with the related amounts per share in the statement of changes in equity or in the notes to the financial statements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57150</xdr:colOff>
      <xdr:row>336</xdr:row>
      <xdr:rowOff>9525</xdr:rowOff>
    </xdr:from>
    <xdr:to>
      <xdr:col>8</xdr:col>
      <xdr:colOff>9525</xdr:colOff>
      <xdr:row>337</xdr:row>
      <xdr:rowOff>152400</xdr:rowOff>
    </xdr:to>
    <xdr:sp>
      <xdr:nvSpPr>
        <xdr:cNvPr id="68" name="Text Box 200"/>
        <xdr:cNvSpPr txBox="1">
          <a:spLocks noChangeArrowheads="1"/>
        </xdr:cNvSpPr>
      </xdr:nvSpPr>
      <xdr:spPr>
        <a:xfrm>
          <a:off x="276225" y="60045600"/>
          <a:ext cx="7124700" cy="34290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rPr>
            <a:t>There was no derivative financial instrument issued as at the end of the current quarter.</a:t>
          </a:r>
        </a:p>
      </xdr:txBody>
    </xdr:sp>
    <xdr:clientData/>
  </xdr:twoCellAnchor>
  <xdr:twoCellAnchor>
    <xdr:from>
      <xdr:col>2</xdr:col>
      <xdr:colOff>114300</xdr:colOff>
      <xdr:row>107</xdr:row>
      <xdr:rowOff>0</xdr:rowOff>
    </xdr:from>
    <xdr:to>
      <xdr:col>8</xdr:col>
      <xdr:colOff>9525</xdr:colOff>
      <xdr:row>107</xdr:row>
      <xdr:rowOff>0</xdr:rowOff>
    </xdr:to>
    <xdr:sp>
      <xdr:nvSpPr>
        <xdr:cNvPr id="69" name="Text Box 165"/>
        <xdr:cNvSpPr txBox="1">
          <a:spLocks noChangeArrowheads="1"/>
        </xdr:cNvSpPr>
      </xdr:nvSpPr>
      <xdr:spPr>
        <a:xfrm>
          <a:off x="619125" y="20859750"/>
          <a:ext cx="67818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Times New Roman"/>
              <a:ea typeface="Times New Roman"/>
              <a:cs typeface="Times New Roman"/>
            </a:rPr>
            <a:t>ii) Investments at fair value through profit or loss 
</a:t>
          </a:r>
          <a:r>
            <a:rPr lang="en-US" cap="none" sz="1100" b="0" i="0" u="none" baseline="0">
              <a:solidFill>
                <a:srgbClr val="000000"/>
              </a:solidFill>
              <a:latin typeface="Times New Roman"/>
              <a:ea typeface="Times New Roman"/>
              <a:cs typeface="Times New Roman"/>
            </a:rPr>
            <a:t>Prior to 1 January 2010, the Group classified its quoted investments in equity instruments which were held for short term as marketable securities. Such investments were carried at the lower of cost and market value, determined on a portfolio basis. Upon the adoption of FRS 139 , these investments are designated at 1 January 2010 as investments at fair value through profit or loss. As the previous year carrying amounts of these investments has been stated at market value, no adjustments to their previous year carrying amounts are recognised as adjustments to the opening balance of retained earnings as at 1 January 2010.</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5</xdr:col>
      <xdr:colOff>0</xdr:colOff>
      <xdr:row>189</xdr:row>
      <xdr:rowOff>0</xdr:rowOff>
    </xdr:from>
    <xdr:ext cx="57150" cy="228600"/>
    <xdr:sp fLocksText="0">
      <xdr:nvSpPr>
        <xdr:cNvPr id="70" name="Text Box 72"/>
        <xdr:cNvSpPr txBox="1">
          <a:spLocks noChangeArrowheads="1"/>
        </xdr:cNvSpPr>
      </xdr:nvSpPr>
      <xdr:spPr>
        <a:xfrm>
          <a:off x="4238625" y="32061150"/>
          <a:ext cx="57150" cy="2286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409575</xdr:colOff>
      <xdr:row>189</xdr:row>
      <xdr:rowOff>0</xdr:rowOff>
    </xdr:from>
    <xdr:ext cx="57150" cy="228600"/>
    <xdr:sp fLocksText="0">
      <xdr:nvSpPr>
        <xdr:cNvPr id="71" name="Text Box 73"/>
        <xdr:cNvSpPr txBox="1">
          <a:spLocks noChangeArrowheads="1"/>
        </xdr:cNvSpPr>
      </xdr:nvSpPr>
      <xdr:spPr>
        <a:xfrm>
          <a:off x="3600450" y="32061150"/>
          <a:ext cx="57150" cy="2286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xdr:col>
      <xdr:colOff>19050</xdr:colOff>
      <xdr:row>210</xdr:row>
      <xdr:rowOff>190500</xdr:rowOff>
    </xdr:from>
    <xdr:ext cx="6572250" cy="685800"/>
    <xdr:sp>
      <xdr:nvSpPr>
        <xdr:cNvPr id="72" name="Text Box 74"/>
        <xdr:cNvSpPr txBox="1">
          <a:spLocks noChangeArrowheads="1"/>
        </xdr:cNvSpPr>
      </xdr:nvSpPr>
      <xdr:spPr>
        <a:xfrm>
          <a:off x="523875" y="36366450"/>
          <a:ext cx="6572250" cy="685800"/>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 company has issued various corporate guarantees totalling </a:t>
          </a:r>
          <a:r>
            <a:rPr lang="en-US" cap="none" sz="1100" b="0" i="0" u="none" baseline="0">
              <a:solidFill>
                <a:srgbClr val="000000"/>
              </a:solidFill>
              <a:latin typeface="Times New Roman"/>
              <a:ea typeface="Times New Roman"/>
              <a:cs typeface="Times New Roman"/>
            </a:rPr>
            <a:t>RM101.819 million </a:t>
          </a:r>
          <a:r>
            <a:rPr lang="en-US" cap="none" sz="1100" b="0" i="0" u="none" baseline="0">
              <a:solidFill>
                <a:srgbClr val="000000"/>
              </a:solidFill>
              <a:latin typeface="Times New Roman"/>
              <a:ea typeface="Times New Roman"/>
              <a:cs typeface="Times New Roman"/>
            </a:rPr>
            <a:t>in favour of various financial institutions for the banking facilities extended to a subsidiary company. The amount of banking facilities utilised as at 30 June 2013 is </a:t>
          </a:r>
          <a:r>
            <a:rPr lang="en-US" cap="none" sz="1100" b="0" i="0" u="none" baseline="0">
              <a:solidFill>
                <a:srgbClr val="000000"/>
              </a:solidFill>
              <a:latin typeface="Times New Roman"/>
              <a:ea typeface="Times New Roman"/>
              <a:cs typeface="Times New Roman"/>
            </a:rPr>
            <a:t>RM 51.507 million.</a:t>
          </a:r>
        </a:p>
      </xdr:txBody>
    </xdr:sp>
    <xdr:clientData/>
  </xdr:oneCellAnchor>
  <xdr:twoCellAnchor>
    <xdr:from>
      <xdr:col>1</xdr:col>
      <xdr:colOff>57150</xdr:colOff>
      <xdr:row>343</xdr:row>
      <xdr:rowOff>0</xdr:rowOff>
    </xdr:from>
    <xdr:to>
      <xdr:col>7</xdr:col>
      <xdr:colOff>333375</xdr:colOff>
      <xdr:row>343</xdr:row>
      <xdr:rowOff>0</xdr:rowOff>
    </xdr:to>
    <xdr:sp>
      <xdr:nvSpPr>
        <xdr:cNvPr id="73" name="Rectangle 76"/>
        <xdr:cNvSpPr>
          <a:spLocks/>
        </xdr:cNvSpPr>
      </xdr:nvSpPr>
      <xdr:spPr>
        <a:xfrm>
          <a:off x="276225" y="61321950"/>
          <a:ext cx="6372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57150</xdr:colOff>
      <xdr:row>343</xdr:row>
      <xdr:rowOff>0</xdr:rowOff>
    </xdr:from>
    <xdr:to>
      <xdr:col>7</xdr:col>
      <xdr:colOff>333375</xdr:colOff>
      <xdr:row>343</xdr:row>
      <xdr:rowOff>0</xdr:rowOff>
    </xdr:to>
    <xdr:sp>
      <xdr:nvSpPr>
        <xdr:cNvPr id="74" name="Rectangle 77"/>
        <xdr:cNvSpPr>
          <a:spLocks/>
        </xdr:cNvSpPr>
      </xdr:nvSpPr>
      <xdr:spPr>
        <a:xfrm>
          <a:off x="276225" y="61321950"/>
          <a:ext cx="6372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57150</xdr:colOff>
      <xdr:row>343</xdr:row>
      <xdr:rowOff>0</xdr:rowOff>
    </xdr:from>
    <xdr:to>
      <xdr:col>7</xdr:col>
      <xdr:colOff>333375</xdr:colOff>
      <xdr:row>343</xdr:row>
      <xdr:rowOff>0</xdr:rowOff>
    </xdr:to>
    <xdr:sp>
      <xdr:nvSpPr>
        <xdr:cNvPr id="75" name="Rectangle 78"/>
        <xdr:cNvSpPr>
          <a:spLocks/>
        </xdr:cNvSpPr>
      </xdr:nvSpPr>
      <xdr:spPr>
        <a:xfrm>
          <a:off x="276225" y="61321950"/>
          <a:ext cx="6372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57150</xdr:colOff>
      <xdr:row>343</xdr:row>
      <xdr:rowOff>0</xdr:rowOff>
    </xdr:from>
    <xdr:to>
      <xdr:col>7</xdr:col>
      <xdr:colOff>1076325</xdr:colOff>
      <xdr:row>343</xdr:row>
      <xdr:rowOff>0</xdr:rowOff>
    </xdr:to>
    <xdr:sp>
      <xdr:nvSpPr>
        <xdr:cNvPr id="76" name="Text Box 79"/>
        <xdr:cNvSpPr txBox="1">
          <a:spLocks noChangeArrowheads="1"/>
        </xdr:cNvSpPr>
      </xdr:nvSpPr>
      <xdr:spPr>
        <a:xfrm>
          <a:off x="561975" y="61321950"/>
          <a:ext cx="6829425" cy="0"/>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Particulars of the Settlement Agreement and Consent Judgement:-
</a:t>
          </a:r>
          <a:r>
            <a:rPr lang="en-US" cap="none" sz="1100" b="0" i="0" u="none" baseline="0">
              <a:solidFill>
                <a:srgbClr val="000000"/>
              </a:solidFill>
              <a:latin typeface="Times New Roman"/>
              <a:ea typeface="Times New Roman"/>
              <a:cs typeface="Times New Roman"/>
            </a:rPr>
            <a:t>In full and final settlement of all present and future claims whatsoever and howsoever arising under and/or in connection with the First Contract and the Subsequent Contract (the "Claims") and the Malacca High Court Proceedings and the International Chamber of Commerce arbitration ("ICCA") Proceedings case No. 17541/CYK, TWISB shall pay Daewoo the sum of USD246,265.82
</a:t>
          </a:r>
        </a:p>
      </xdr:txBody>
    </xdr:sp>
    <xdr:clientData/>
  </xdr:twoCellAnchor>
  <xdr:twoCellAnchor>
    <xdr:from>
      <xdr:col>2</xdr:col>
      <xdr:colOff>66675</xdr:colOff>
      <xdr:row>343</xdr:row>
      <xdr:rowOff>0</xdr:rowOff>
    </xdr:from>
    <xdr:to>
      <xdr:col>7</xdr:col>
      <xdr:colOff>1076325</xdr:colOff>
      <xdr:row>343</xdr:row>
      <xdr:rowOff>0</xdr:rowOff>
    </xdr:to>
    <xdr:sp>
      <xdr:nvSpPr>
        <xdr:cNvPr id="77" name="Text Box 80"/>
        <xdr:cNvSpPr txBox="1">
          <a:spLocks noChangeArrowheads="1"/>
        </xdr:cNvSpPr>
      </xdr:nvSpPr>
      <xdr:spPr>
        <a:xfrm>
          <a:off x="571500" y="61321950"/>
          <a:ext cx="6819900" cy="0"/>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rPr>
            <a:t>The sum of USD246,265.82 is to be paid in ten (10) equal monthly instalments</a:t>
          </a:r>
        </a:p>
      </xdr:txBody>
    </xdr:sp>
    <xdr:clientData/>
  </xdr:twoCellAnchor>
  <xdr:twoCellAnchor>
    <xdr:from>
      <xdr:col>2</xdr:col>
      <xdr:colOff>57150</xdr:colOff>
      <xdr:row>343</xdr:row>
      <xdr:rowOff>0</xdr:rowOff>
    </xdr:from>
    <xdr:to>
      <xdr:col>7</xdr:col>
      <xdr:colOff>1076325</xdr:colOff>
      <xdr:row>343</xdr:row>
      <xdr:rowOff>0</xdr:rowOff>
    </xdr:to>
    <xdr:sp>
      <xdr:nvSpPr>
        <xdr:cNvPr id="78" name="Text Box 81"/>
        <xdr:cNvSpPr txBox="1">
          <a:spLocks noChangeArrowheads="1"/>
        </xdr:cNvSpPr>
      </xdr:nvSpPr>
      <xdr:spPr>
        <a:xfrm>
          <a:off x="561975" y="61321950"/>
          <a:ext cx="6829425" cy="0"/>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rPr>
            <a:t> Should there be a default in any of the instalment payments mentioned in paragraph 2 above, the remaining instalments will became immediately due and payable to Daewoo together with interest at 8% per annum calculated from the date of breach of any of the instalment payments mentioned in paragraph 2 above until full settlement of the remaining instalments</a:t>
          </a:r>
        </a:p>
      </xdr:txBody>
    </xdr:sp>
    <xdr:clientData/>
  </xdr:twoCellAnchor>
  <xdr:twoCellAnchor>
    <xdr:from>
      <xdr:col>2</xdr:col>
      <xdr:colOff>38100</xdr:colOff>
      <xdr:row>343</xdr:row>
      <xdr:rowOff>0</xdr:rowOff>
    </xdr:from>
    <xdr:to>
      <xdr:col>7</xdr:col>
      <xdr:colOff>1076325</xdr:colOff>
      <xdr:row>343</xdr:row>
      <xdr:rowOff>0</xdr:rowOff>
    </xdr:to>
    <xdr:sp>
      <xdr:nvSpPr>
        <xdr:cNvPr id="79" name="Text Box 82"/>
        <xdr:cNvSpPr txBox="1">
          <a:spLocks noChangeArrowheads="1"/>
        </xdr:cNvSpPr>
      </xdr:nvSpPr>
      <xdr:spPr>
        <a:xfrm>
          <a:off x="542925" y="61321950"/>
          <a:ext cx="6848475" cy="0"/>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rPr>
            <a:t>Upon execution of this settlement agreement, parties agree that there will be a stay of proceedings in the ICC Arbitration Proceedings, until the sum of USD246,265.82 as referred in paragraph 1 above has been fully paid and received by Daewoo</a:t>
          </a:r>
        </a:p>
      </xdr:txBody>
    </xdr:sp>
    <xdr:clientData/>
  </xdr:twoCellAnchor>
  <xdr:twoCellAnchor>
    <xdr:from>
      <xdr:col>2</xdr:col>
      <xdr:colOff>28575</xdr:colOff>
      <xdr:row>343</xdr:row>
      <xdr:rowOff>0</xdr:rowOff>
    </xdr:from>
    <xdr:to>
      <xdr:col>7</xdr:col>
      <xdr:colOff>904875</xdr:colOff>
      <xdr:row>343</xdr:row>
      <xdr:rowOff>0</xdr:rowOff>
    </xdr:to>
    <xdr:sp>
      <xdr:nvSpPr>
        <xdr:cNvPr id="80" name="Text Box 83"/>
        <xdr:cNvSpPr txBox="1">
          <a:spLocks noChangeArrowheads="1"/>
        </xdr:cNvSpPr>
      </xdr:nvSpPr>
      <xdr:spPr>
        <a:xfrm>
          <a:off x="533400" y="61321950"/>
          <a:ext cx="6686550" cy="0"/>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rPr>
            <a:t>After the sum of USD246,265.82 as referred to in paragraph 1above has been fully paid and received by Daewoo, Daewoo will withdraw the ICC Arbitration Proceedings against TWISB and TWISB will withdraw its counterclaim against Daewoo raised in the foregoing ICC Arbitration Proceedings, without liberty to file afresh</a:t>
          </a:r>
        </a:p>
      </xdr:txBody>
    </xdr:sp>
    <xdr:clientData/>
  </xdr:twoCellAnchor>
  <xdr:twoCellAnchor>
    <xdr:from>
      <xdr:col>2</xdr:col>
      <xdr:colOff>28575</xdr:colOff>
      <xdr:row>343</xdr:row>
      <xdr:rowOff>0</xdr:rowOff>
    </xdr:from>
    <xdr:to>
      <xdr:col>7</xdr:col>
      <xdr:colOff>1076325</xdr:colOff>
      <xdr:row>343</xdr:row>
      <xdr:rowOff>0</xdr:rowOff>
    </xdr:to>
    <xdr:sp>
      <xdr:nvSpPr>
        <xdr:cNvPr id="81" name="Text Box 84"/>
        <xdr:cNvSpPr txBox="1">
          <a:spLocks noChangeArrowheads="1"/>
        </xdr:cNvSpPr>
      </xdr:nvSpPr>
      <xdr:spPr>
        <a:xfrm>
          <a:off x="533400" y="61321950"/>
          <a:ext cx="6858000" cy="0"/>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rPr>
            <a:t>The parties would bear its own costs in relation to the High Court Proceedings and the ICC Arbitration Proceedings </a:t>
          </a:r>
        </a:p>
      </xdr:txBody>
    </xdr:sp>
    <xdr:clientData/>
  </xdr:twoCellAnchor>
  <xdr:twoCellAnchor>
    <xdr:from>
      <xdr:col>2</xdr:col>
      <xdr:colOff>47625</xdr:colOff>
      <xdr:row>343</xdr:row>
      <xdr:rowOff>0</xdr:rowOff>
    </xdr:from>
    <xdr:to>
      <xdr:col>7</xdr:col>
      <xdr:colOff>1076325</xdr:colOff>
      <xdr:row>343</xdr:row>
      <xdr:rowOff>0</xdr:rowOff>
    </xdr:to>
    <xdr:sp>
      <xdr:nvSpPr>
        <xdr:cNvPr id="82" name="Text Box 85"/>
        <xdr:cNvSpPr txBox="1">
          <a:spLocks noChangeArrowheads="1"/>
        </xdr:cNvSpPr>
      </xdr:nvSpPr>
      <xdr:spPr>
        <a:xfrm>
          <a:off x="552450" y="61321950"/>
          <a:ext cx="6838950" cy="0"/>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rPr>
            <a:t>TWISB agrees to release Daewoo from any liability in respect of the Claims and agrees not to commence any proceedings against Daewoo in respect of the Claims</a:t>
          </a:r>
        </a:p>
      </xdr:txBody>
    </xdr:sp>
    <xdr:clientData/>
  </xdr:twoCellAnchor>
  <xdr:twoCellAnchor>
    <xdr:from>
      <xdr:col>2</xdr:col>
      <xdr:colOff>28575</xdr:colOff>
      <xdr:row>343</xdr:row>
      <xdr:rowOff>0</xdr:rowOff>
    </xdr:from>
    <xdr:to>
      <xdr:col>7</xdr:col>
      <xdr:colOff>1076325</xdr:colOff>
      <xdr:row>343</xdr:row>
      <xdr:rowOff>0</xdr:rowOff>
    </xdr:to>
    <xdr:sp>
      <xdr:nvSpPr>
        <xdr:cNvPr id="83" name="Text Box 86"/>
        <xdr:cNvSpPr txBox="1">
          <a:spLocks noChangeArrowheads="1"/>
        </xdr:cNvSpPr>
      </xdr:nvSpPr>
      <xdr:spPr>
        <a:xfrm>
          <a:off x="533400" y="61321950"/>
          <a:ext cx="6858000" cy="0"/>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rPr>
            <a:t>Daewoo agrees to release TWISB from any liability in respect of the Claims and agrees not to commence any proceedings against TWISB in respect of the Claims</a:t>
          </a:r>
        </a:p>
      </xdr:txBody>
    </xdr:sp>
    <xdr:clientData/>
  </xdr:twoCellAnchor>
  <xdr:twoCellAnchor>
    <xdr:from>
      <xdr:col>2</xdr:col>
      <xdr:colOff>0</xdr:colOff>
      <xdr:row>343</xdr:row>
      <xdr:rowOff>0</xdr:rowOff>
    </xdr:from>
    <xdr:to>
      <xdr:col>7</xdr:col>
      <xdr:colOff>1076325</xdr:colOff>
      <xdr:row>343</xdr:row>
      <xdr:rowOff>0</xdr:rowOff>
    </xdr:to>
    <xdr:sp>
      <xdr:nvSpPr>
        <xdr:cNvPr id="84" name="Text Box 87"/>
        <xdr:cNvSpPr txBox="1">
          <a:spLocks noChangeArrowheads="1"/>
        </xdr:cNvSpPr>
      </xdr:nvSpPr>
      <xdr:spPr>
        <a:xfrm>
          <a:off x="504825" y="61321950"/>
          <a:ext cx="6886575" cy="0"/>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rPr>
            <a:t>This Agreement constitutes the entire agreement and understanding between the Parties with respect to the subject matter hereof and supercedes all prior negotiations and agreements held between the parties with respect to the subject matter hereof.</a:t>
          </a:r>
        </a:p>
      </xdr:txBody>
    </xdr:sp>
    <xdr:clientData/>
  </xdr:twoCellAnchor>
  <xdr:twoCellAnchor>
    <xdr:from>
      <xdr:col>1</xdr:col>
      <xdr:colOff>47625</xdr:colOff>
      <xdr:row>338</xdr:row>
      <xdr:rowOff>0</xdr:rowOff>
    </xdr:from>
    <xdr:to>
      <xdr:col>7</xdr:col>
      <xdr:colOff>1000125</xdr:colOff>
      <xdr:row>338</xdr:row>
      <xdr:rowOff>0</xdr:rowOff>
    </xdr:to>
    <xdr:sp>
      <xdr:nvSpPr>
        <xdr:cNvPr id="85" name="Text Box 89"/>
        <xdr:cNvSpPr txBox="1">
          <a:spLocks noChangeArrowheads="1"/>
        </xdr:cNvSpPr>
      </xdr:nvSpPr>
      <xdr:spPr>
        <a:xfrm>
          <a:off x="266700" y="60436125"/>
          <a:ext cx="7048500" cy="0"/>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rPr>
            <a:t>The above derivative financial instrument is not subjected to any credit risk, market risk and liquidity risk as the Group has sufficient internal funds to meet its obligation when it falls due.</a:t>
          </a:r>
        </a:p>
      </xdr:txBody>
    </xdr:sp>
    <xdr:clientData/>
  </xdr:twoCellAnchor>
  <xdr:twoCellAnchor>
    <xdr:from>
      <xdr:col>1</xdr:col>
      <xdr:colOff>57150</xdr:colOff>
      <xdr:row>338</xdr:row>
      <xdr:rowOff>0</xdr:rowOff>
    </xdr:from>
    <xdr:to>
      <xdr:col>7</xdr:col>
      <xdr:colOff>1038225</xdr:colOff>
      <xdr:row>338</xdr:row>
      <xdr:rowOff>0</xdr:rowOff>
    </xdr:to>
    <xdr:sp>
      <xdr:nvSpPr>
        <xdr:cNvPr id="86" name="Text Box 90"/>
        <xdr:cNvSpPr txBox="1">
          <a:spLocks noChangeArrowheads="1"/>
        </xdr:cNvSpPr>
      </xdr:nvSpPr>
      <xdr:spPr>
        <a:xfrm>
          <a:off x="276225" y="60436125"/>
          <a:ext cx="7077075" cy="0"/>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rPr>
            <a:t>As at 31 December 2012, the foreign currency contracts which have been entered into by the Group to hedge its foreign currency deposits are as follow:</a:t>
          </a:r>
        </a:p>
      </xdr:txBody>
    </xdr:sp>
    <xdr:clientData/>
  </xdr:twoCellAnchor>
  <xdr:oneCellAnchor>
    <xdr:from>
      <xdr:col>1</xdr:col>
      <xdr:colOff>28575</xdr:colOff>
      <xdr:row>59</xdr:row>
      <xdr:rowOff>104775</xdr:rowOff>
    </xdr:from>
    <xdr:ext cx="57150" cy="228600"/>
    <xdr:sp fLocksText="0">
      <xdr:nvSpPr>
        <xdr:cNvPr id="87" name="Text Box 92"/>
        <xdr:cNvSpPr txBox="1">
          <a:spLocks noChangeArrowheads="1"/>
        </xdr:cNvSpPr>
      </xdr:nvSpPr>
      <xdr:spPr>
        <a:xfrm>
          <a:off x="247650" y="11563350"/>
          <a:ext cx="57150" cy="2286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7</xdr:col>
      <xdr:colOff>962025</xdr:colOff>
      <xdr:row>64</xdr:row>
      <xdr:rowOff>180975</xdr:rowOff>
    </xdr:from>
    <xdr:ext cx="57150" cy="219075"/>
    <xdr:sp fLocksText="0">
      <xdr:nvSpPr>
        <xdr:cNvPr id="88" name="Text Box 94"/>
        <xdr:cNvSpPr txBox="1">
          <a:spLocks noChangeArrowheads="1"/>
        </xdr:cNvSpPr>
      </xdr:nvSpPr>
      <xdr:spPr>
        <a:xfrm>
          <a:off x="7277100" y="12639675"/>
          <a:ext cx="57150" cy="2190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3</xdr:col>
      <xdr:colOff>1704975</xdr:colOff>
      <xdr:row>59</xdr:row>
      <xdr:rowOff>47625</xdr:rowOff>
    </xdr:from>
    <xdr:ext cx="57150" cy="228600"/>
    <xdr:sp fLocksText="0">
      <xdr:nvSpPr>
        <xdr:cNvPr id="89" name="Text Box 95"/>
        <xdr:cNvSpPr txBox="1">
          <a:spLocks noChangeArrowheads="1"/>
        </xdr:cNvSpPr>
      </xdr:nvSpPr>
      <xdr:spPr>
        <a:xfrm>
          <a:off x="2390775" y="11506200"/>
          <a:ext cx="57150" cy="2286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3</xdr:col>
      <xdr:colOff>1704975</xdr:colOff>
      <xdr:row>59</xdr:row>
      <xdr:rowOff>38100</xdr:rowOff>
    </xdr:from>
    <xdr:ext cx="57150" cy="228600"/>
    <xdr:sp fLocksText="0">
      <xdr:nvSpPr>
        <xdr:cNvPr id="90" name="Text Box 96"/>
        <xdr:cNvSpPr txBox="1">
          <a:spLocks noChangeArrowheads="1"/>
        </xdr:cNvSpPr>
      </xdr:nvSpPr>
      <xdr:spPr>
        <a:xfrm>
          <a:off x="2390775" y="11496675"/>
          <a:ext cx="57150" cy="2286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1</xdr:col>
      <xdr:colOff>38100</xdr:colOff>
      <xdr:row>59</xdr:row>
      <xdr:rowOff>28575</xdr:rowOff>
    </xdr:from>
    <xdr:to>
      <xdr:col>7</xdr:col>
      <xdr:colOff>1028700</xdr:colOff>
      <xdr:row>65</xdr:row>
      <xdr:rowOff>0</xdr:rowOff>
    </xdr:to>
    <xdr:sp>
      <xdr:nvSpPr>
        <xdr:cNvPr id="91" name="Text Box 184"/>
        <xdr:cNvSpPr txBox="1">
          <a:spLocks noChangeArrowheads="1"/>
        </xdr:cNvSpPr>
      </xdr:nvSpPr>
      <xdr:spPr>
        <a:xfrm>
          <a:off x="257175" y="11487150"/>
          <a:ext cx="7086600" cy="11715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a:t>
          </a:r>
          <a:r>
            <a:rPr lang="en-US" cap="none" sz="1100" b="0" i="0" u="none" baseline="0">
              <a:solidFill>
                <a:srgbClr val="000000"/>
              </a:solidFill>
              <a:latin typeface="Times New Roman"/>
              <a:ea typeface="Times New Roman"/>
              <a:cs typeface="Times New Roman"/>
            </a:rPr>
            <a:t>he adoption of the above MFRS, amendments to MFRS and IC Interpretations do not have significant impact on the financial statements, position or presentation of financials of the Group and the Company in the period of initial application, except for amendments to MFRS 7 : Disclosures : Offsetting Financial Assets and Financial Liabilities. The principal effects of the changes in accounting policies resulting from the adoption of amendments to MFRS 7 : Disclosures : Offsetting Financial Assets ad Financial Liabilities are summarised below:</a:t>
          </a:r>
        </a:p>
      </xdr:txBody>
    </xdr:sp>
    <xdr:clientData/>
  </xdr:twoCellAnchor>
  <xdr:twoCellAnchor>
    <xdr:from>
      <xdr:col>0</xdr:col>
      <xdr:colOff>200025</xdr:colOff>
      <xdr:row>66</xdr:row>
      <xdr:rowOff>28575</xdr:rowOff>
    </xdr:from>
    <xdr:to>
      <xdr:col>7</xdr:col>
      <xdr:colOff>971550</xdr:colOff>
      <xdr:row>83</xdr:row>
      <xdr:rowOff>152400</xdr:rowOff>
    </xdr:to>
    <xdr:sp>
      <xdr:nvSpPr>
        <xdr:cNvPr id="92" name="Text Box 184"/>
        <xdr:cNvSpPr txBox="1">
          <a:spLocks noChangeArrowheads="1"/>
        </xdr:cNvSpPr>
      </xdr:nvSpPr>
      <xdr:spPr>
        <a:xfrm>
          <a:off x="200025" y="12887325"/>
          <a:ext cx="7086600" cy="3524250"/>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(a) Amendments to MFRS 7 : Disclosures : Offsetting Financial Assets and Financial Liabilities is effective for annual periods beginning on or after 1 January 2013 and interim periods within those annual periods. An entity shall provide the disclosures required by those amendments retrospectively. Disclosures are required for all recognised financial asset and financial liability that are set off and the net amount presented in the statement of financial position when, and only when, an entity currently has a legally enforceable right to set off the recognised amounts and it intends to either to settle on a net basis or to realise the asset and settle the liability simultaneously.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An entity shall disclose at the of the reporting period, the following quantitative information separately for recognised financial assets and recognised financial liabilitties:
</a:t>
          </a:r>
          <a:r>
            <a:rPr lang="en-US" cap="none" sz="1100" b="0" i="0" u="none" baseline="0">
              <a:solidFill>
                <a:srgbClr val="000000"/>
              </a:solidFill>
              <a:latin typeface="Times New Roman"/>
              <a:ea typeface="Times New Roman"/>
              <a:cs typeface="Times New Roman"/>
            </a:rPr>
            <a:t>(i) the gross amounts of those recognised financial assets and recognised financial liabilties;
</a:t>
          </a:r>
          <a:r>
            <a:rPr lang="en-US" cap="none" sz="1100" b="0" i="0" u="none" baseline="0">
              <a:solidFill>
                <a:srgbClr val="000000"/>
              </a:solidFill>
              <a:latin typeface="Times New Roman"/>
              <a:ea typeface="Times New Roman"/>
              <a:cs typeface="Times New Roman"/>
            </a:rPr>
            <a:t>(ii) the amounts that are set off when determining the net amounts presented in the statement of financial position;
</a:t>
          </a:r>
          <a:r>
            <a:rPr lang="en-US" cap="none" sz="1100" b="0" i="0" u="none" baseline="0">
              <a:solidFill>
                <a:srgbClr val="000000"/>
              </a:solidFill>
              <a:latin typeface="Times New Roman"/>
              <a:ea typeface="Times New Roman"/>
              <a:cs typeface="Times New Roman"/>
            </a:rPr>
            <a:t>(iii) the net amounts presented in the statement of financial position;
</a:t>
          </a:r>
          <a:r>
            <a:rPr lang="en-US" cap="none" sz="1100" b="0" i="0" u="none" baseline="0">
              <a:solidFill>
                <a:srgbClr val="000000"/>
              </a:solidFill>
              <a:latin typeface="Times New Roman"/>
              <a:ea typeface="Times New Roman"/>
              <a:cs typeface="Times New Roman"/>
            </a:rPr>
            <a:t>(iv) the amounts subject to an enforceable master netting arrangement or similar agreement that are not otherwise included in item (ii) including amounts related to recognised financial instruments that do not meet some or all of the offsetting criteria and amounts related to financial collateral (including cash collateral)
</a:t>
          </a:r>
          <a:r>
            <a:rPr lang="en-US" cap="none" sz="1100" b="0" i="0" u="none" baseline="0">
              <a:solidFill>
                <a:srgbClr val="000000"/>
              </a:solidFill>
              <a:latin typeface="Times New Roman"/>
              <a:ea typeface="Times New Roman"/>
              <a:cs typeface="Times New Roman"/>
            </a:rPr>
            <a:t>(v) the net amount after deducting the amounts in (iv) from the amounts in (iii)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84</xdr:row>
      <xdr:rowOff>28575</xdr:rowOff>
    </xdr:from>
    <xdr:to>
      <xdr:col>7</xdr:col>
      <xdr:colOff>1019175</xdr:colOff>
      <xdr:row>88</xdr:row>
      <xdr:rowOff>0</xdr:rowOff>
    </xdr:to>
    <xdr:sp>
      <xdr:nvSpPr>
        <xdr:cNvPr id="93" name="Text Box 99"/>
        <xdr:cNvSpPr txBox="1">
          <a:spLocks noChangeArrowheads="1"/>
        </xdr:cNvSpPr>
      </xdr:nvSpPr>
      <xdr:spPr>
        <a:xfrm>
          <a:off x="219075" y="16487775"/>
          <a:ext cx="7115175" cy="638175"/>
        </a:xfrm>
        <a:prstGeom prst="rect">
          <a:avLst/>
        </a:prstGeom>
        <a:noFill/>
        <a:ln w="9525" cmpd="sng">
          <a:noFill/>
        </a:ln>
      </xdr:spPr>
      <xdr:txBody>
        <a:bodyPr vertOverflow="clip" wrap="square" lIns="27432" tIns="22860" rIns="27432" bIns="0"/>
        <a:p>
          <a:pPr algn="l">
            <a:defRPr/>
          </a:pPr>
          <a:r>
            <a:rPr lang="en-US" cap="none" sz="1100" b="0" i="0" u="none" baseline="0">
              <a:solidFill>
                <a:srgbClr val="000000"/>
              </a:solidFill>
            </a:rPr>
            <a:t>To meet the objectives, an entity may need to supplement additional (qualitative disclosures), depending on the terms of the enforceable master netting arrangements and related arrangements, including the nature of the rights to set-off and their effect or potential effect on the entity's financial position.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ONSOL%20WORKING%202013(Q2)(revi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 val="OS_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WHB"/>
      <sheetName val="Tawin"/>
      <sheetName val="Twin"/>
      <sheetName val="TW Corp"/>
      <sheetName val="Changshu"/>
      <sheetName val="C-notes"/>
      <sheetName val="ConsoAdj"/>
      <sheetName val="PL"/>
      <sheetName val="BS"/>
      <sheetName val="PL-quarter"/>
      <sheetName val="PPE"/>
      <sheetName val="CF"/>
      <sheetName val="loan mc (UOB)"/>
      <sheetName val="loan mc(MBB)"/>
      <sheetName val="HP-MBE8389"/>
      <sheetName val="Sheet1"/>
    </sheetNames>
    <sheetDataSet>
      <sheetData sheetId="5">
        <row r="251">
          <cell r="M251">
            <v>1188.861537221</v>
          </cell>
          <cell r="AA251">
            <v>1144.31423044</v>
          </cell>
        </row>
      </sheetData>
      <sheetData sheetId="7">
        <row r="31">
          <cell r="AE31">
            <v>15.488912679999999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00CC"/>
    <pageSetUpPr fitToPage="1"/>
  </sheetPr>
  <dimension ref="A1:O83"/>
  <sheetViews>
    <sheetView zoomScale="98" zoomScaleNormal="98" zoomScalePageLayoutView="0" workbookViewId="0" topLeftCell="A37">
      <selection activeCell="B52" sqref="B52"/>
    </sheetView>
  </sheetViews>
  <sheetFormatPr defaultColWidth="9.00390625" defaultRowHeight="16.5"/>
  <cols>
    <col min="1" max="1" width="32.375" style="16" customWidth="1"/>
    <col min="2" max="2" width="11.375" style="16" customWidth="1"/>
    <col min="3" max="3" width="6.625" style="37" customWidth="1"/>
    <col min="4" max="4" width="12.875" style="16" customWidth="1"/>
    <col min="5" max="5" width="13.00390625" style="177" customWidth="1"/>
    <col min="6" max="6" width="1.4921875" style="20" customWidth="1"/>
    <col min="7" max="7" width="13.375" style="16" customWidth="1"/>
    <col min="8" max="8" width="13.375" style="177" customWidth="1"/>
    <col min="9" max="9" width="13.00390625" style="16" customWidth="1"/>
    <col min="10" max="14" width="9.00390625" style="8" customWidth="1"/>
    <col min="15" max="16384" width="9.00390625" style="16" customWidth="1"/>
  </cols>
  <sheetData>
    <row r="1" spans="1:14" s="2" customFormat="1" ht="15">
      <c r="A1" s="6" t="s">
        <v>69</v>
      </c>
      <c r="C1" s="7"/>
      <c r="E1" s="178"/>
      <c r="F1" s="11"/>
      <c r="H1" s="178"/>
      <c r="J1" s="8"/>
      <c r="K1" s="8"/>
      <c r="L1" s="8"/>
      <c r="M1" s="8"/>
      <c r="N1" s="8"/>
    </row>
    <row r="2" spans="1:14" s="2" customFormat="1" ht="15">
      <c r="A2" s="24" t="s">
        <v>210</v>
      </c>
      <c r="C2" s="7"/>
      <c r="E2" s="178"/>
      <c r="F2" s="11"/>
      <c r="H2" s="178"/>
      <c r="J2" s="8"/>
      <c r="K2" s="8"/>
      <c r="L2" s="8"/>
      <c r="M2" s="8"/>
      <c r="N2" s="8"/>
    </row>
    <row r="3" spans="1:14" s="2" customFormat="1" ht="15">
      <c r="A3" s="72" t="s">
        <v>330</v>
      </c>
      <c r="C3" s="7"/>
      <c r="E3" s="178"/>
      <c r="F3" s="11"/>
      <c r="H3" s="178"/>
      <c r="J3" s="8"/>
      <c r="K3" s="8"/>
      <c r="L3" s="8"/>
      <c r="M3" s="8"/>
      <c r="N3" s="8"/>
    </row>
    <row r="4" spans="1:14" s="2" customFormat="1" ht="15">
      <c r="A4" s="6"/>
      <c r="C4" s="7"/>
      <c r="E4" s="178"/>
      <c r="F4" s="11"/>
      <c r="H4" s="178"/>
      <c r="J4" s="8"/>
      <c r="K4" s="8"/>
      <c r="L4" s="8"/>
      <c r="M4" s="8"/>
      <c r="N4" s="8"/>
    </row>
    <row r="5" spans="1:14" s="2" customFormat="1" ht="15">
      <c r="A5" s="6"/>
      <c r="C5" s="7"/>
      <c r="E5" s="178"/>
      <c r="F5" s="11"/>
      <c r="H5" s="178"/>
      <c r="J5" s="8"/>
      <c r="K5" s="8"/>
      <c r="L5" s="8"/>
      <c r="M5" s="8"/>
      <c r="N5" s="8"/>
    </row>
    <row r="6" spans="1:14" s="2" customFormat="1" ht="16.5">
      <c r="A6" s="9"/>
      <c r="C6" s="7"/>
      <c r="D6" s="203" t="s">
        <v>233</v>
      </c>
      <c r="E6" s="203"/>
      <c r="F6" s="11"/>
      <c r="G6" s="203" t="s">
        <v>232</v>
      </c>
      <c r="H6" s="204"/>
      <c r="J6" s="8"/>
      <c r="K6" s="8"/>
      <c r="L6" s="8"/>
      <c r="M6" s="8"/>
      <c r="N6" s="8"/>
    </row>
    <row r="7" spans="3:14" s="2" customFormat="1" ht="15">
      <c r="C7" s="7"/>
      <c r="D7" s="203" t="s">
        <v>133</v>
      </c>
      <c r="E7" s="203"/>
      <c r="F7" s="11"/>
      <c r="G7" s="203" t="s">
        <v>322</v>
      </c>
      <c r="H7" s="203"/>
      <c r="I7" s="1"/>
      <c r="J7" s="8"/>
      <c r="K7" s="8"/>
      <c r="L7" s="8"/>
      <c r="M7" s="8"/>
      <c r="N7" s="8"/>
    </row>
    <row r="8" spans="3:14" s="7" customFormat="1" ht="15">
      <c r="C8" s="1" t="s">
        <v>70</v>
      </c>
      <c r="D8" s="3">
        <v>41455</v>
      </c>
      <c r="E8" s="179">
        <v>41090</v>
      </c>
      <c r="F8" s="35"/>
      <c r="G8" s="3">
        <f>D8</f>
        <v>41455</v>
      </c>
      <c r="H8" s="179">
        <v>41090</v>
      </c>
      <c r="I8" s="3"/>
      <c r="J8" s="10"/>
      <c r="K8" s="10"/>
      <c r="L8" s="10"/>
      <c r="M8" s="10"/>
      <c r="N8" s="10"/>
    </row>
    <row r="9" spans="4:14" s="7" customFormat="1" ht="15">
      <c r="D9" s="1" t="s">
        <v>71</v>
      </c>
      <c r="E9" s="180" t="s">
        <v>71</v>
      </c>
      <c r="F9" s="36"/>
      <c r="G9" s="1" t="s">
        <v>71</v>
      </c>
      <c r="H9" s="180" t="s">
        <v>71</v>
      </c>
      <c r="I9" s="1"/>
      <c r="J9" s="10"/>
      <c r="K9" s="10"/>
      <c r="L9" s="10"/>
      <c r="M9" s="10"/>
      <c r="N9" s="10"/>
    </row>
    <row r="10" spans="5:14" s="7" customFormat="1" ht="15">
      <c r="E10" s="181"/>
      <c r="F10" s="36"/>
      <c r="H10" s="181"/>
      <c r="I10" s="1"/>
      <c r="J10" s="10"/>
      <c r="K10" s="10"/>
      <c r="L10" s="10"/>
      <c r="M10" s="10"/>
      <c r="N10" s="10"/>
    </row>
    <row r="11" spans="1:15" ht="15">
      <c r="A11" s="16" t="s">
        <v>72</v>
      </c>
      <c r="B11" s="2"/>
      <c r="C11" s="37">
        <v>10</v>
      </c>
      <c r="D11" s="2">
        <v>143632</v>
      </c>
      <c r="E11" s="178">
        <v>151027</v>
      </c>
      <c r="F11" s="11"/>
      <c r="G11" s="2">
        <v>267299</v>
      </c>
      <c r="H11" s="178">
        <v>263766</v>
      </c>
      <c r="I11" s="11"/>
      <c r="J11" s="42"/>
      <c r="K11" s="42"/>
      <c r="L11" s="42"/>
      <c r="M11" s="42"/>
      <c r="N11" s="42"/>
      <c r="O11" s="34"/>
    </row>
    <row r="12" spans="2:15" ht="15">
      <c r="B12" s="2"/>
      <c r="D12" s="2"/>
      <c r="E12" s="178"/>
      <c r="F12" s="11"/>
      <c r="G12" s="2"/>
      <c r="H12" s="178"/>
      <c r="I12" s="11"/>
      <c r="J12" s="42"/>
      <c r="K12" s="42"/>
      <c r="L12" s="42"/>
      <c r="M12" s="42"/>
      <c r="N12" s="42"/>
      <c r="O12" s="20"/>
    </row>
    <row r="13" spans="1:15" ht="15">
      <c r="A13" s="16" t="s">
        <v>156</v>
      </c>
      <c r="B13" s="11"/>
      <c r="D13" s="11">
        <f>-139407-1026+1</f>
        <v>-140432</v>
      </c>
      <c r="E13" s="178">
        <v>-150978</v>
      </c>
      <c r="F13" s="11"/>
      <c r="G13" s="2">
        <f>-259488-2113+1</f>
        <v>-261600</v>
      </c>
      <c r="H13" s="178">
        <v>-264199</v>
      </c>
      <c r="I13" s="11"/>
      <c r="J13" s="42"/>
      <c r="K13" s="42"/>
      <c r="L13" s="42"/>
      <c r="M13" s="42"/>
      <c r="N13" s="42"/>
      <c r="O13" s="20"/>
    </row>
    <row r="14" spans="2:15" ht="15">
      <c r="B14" s="2"/>
      <c r="D14" s="39"/>
      <c r="E14" s="182"/>
      <c r="F14" s="11"/>
      <c r="G14" s="39"/>
      <c r="H14" s="182"/>
      <c r="I14" s="11"/>
      <c r="J14" s="42"/>
      <c r="K14" s="42"/>
      <c r="L14" s="42"/>
      <c r="M14" s="42"/>
      <c r="N14" s="42"/>
      <c r="O14" s="20"/>
    </row>
    <row r="15" spans="1:15" ht="15">
      <c r="A15" s="25" t="s">
        <v>22</v>
      </c>
      <c r="B15" s="11"/>
      <c r="D15" s="2">
        <f>SUM(D11:D13)</f>
        <v>3200</v>
      </c>
      <c r="E15" s="178">
        <f>SUM(E11:E13)</f>
        <v>49</v>
      </c>
      <c r="F15" s="11"/>
      <c r="G15" s="2">
        <f>SUM(G11:G13)</f>
        <v>5699</v>
      </c>
      <c r="H15" s="178">
        <f>SUM(H11:H13)</f>
        <v>-433</v>
      </c>
      <c r="I15" s="11"/>
      <c r="J15" s="42"/>
      <c r="K15" s="43"/>
      <c r="L15" s="42"/>
      <c r="M15" s="42"/>
      <c r="N15" s="42"/>
      <c r="O15" s="20"/>
    </row>
    <row r="16" spans="2:15" ht="15">
      <c r="B16" s="2"/>
      <c r="D16" s="2"/>
      <c r="E16" s="178"/>
      <c r="F16" s="11"/>
      <c r="G16" s="2"/>
      <c r="H16" s="178"/>
      <c r="I16" s="11"/>
      <c r="J16" s="42"/>
      <c r="K16" s="42"/>
      <c r="L16" s="42"/>
      <c r="M16" s="42"/>
      <c r="N16" s="42"/>
      <c r="O16" s="20"/>
    </row>
    <row r="17" spans="1:15" ht="15">
      <c r="A17" s="16" t="s">
        <v>182</v>
      </c>
      <c r="B17" s="2"/>
      <c r="D17" s="2">
        <v>116</v>
      </c>
      <c r="E17" s="178">
        <v>11</v>
      </c>
      <c r="F17" s="11"/>
      <c r="G17" s="2">
        <f>15+88+17+8+15</f>
        <v>143</v>
      </c>
      <c r="H17" s="178">
        <v>21</v>
      </c>
      <c r="I17" s="11"/>
      <c r="J17" s="42"/>
      <c r="K17" s="42"/>
      <c r="L17" s="42"/>
      <c r="M17" s="42"/>
      <c r="N17" s="42"/>
      <c r="O17" s="20"/>
    </row>
    <row r="18" spans="2:15" ht="15">
      <c r="B18" s="2"/>
      <c r="D18" s="2"/>
      <c r="E18" s="178"/>
      <c r="F18" s="11"/>
      <c r="G18" s="2"/>
      <c r="H18" s="178"/>
      <c r="I18" s="11"/>
      <c r="J18" s="42"/>
      <c r="K18" s="42"/>
      <c r="L18" s="42"/>
      <c r="M18" s="42"/>
      <c r="N18" s="42"/>
      <c r="O18" s="20"/>
    </row>
    <row r="19" spans="1:15" ht="15">
      <c r="A19" s="16" t="s">
        <v>183</v>
      </c>
      <c r="B19" s="11"/>
      <c r="D19" s="2">
        <v>-622</v>
      </c>
      <c r="E19" s="178">
        <v>-657</v>
      </c>
      <c r="F19" s="11"/>
      <c r="G19" s="2">
        <v>-1124</v>
      </c>
      <c r="H19" s="178">
        <v>-1152</v>
      </c>
      <c r="I19" s="11"/>
      <c r="J19" s="42"/>
      <c r="K19" s="42"/>
      <c r="L19" s="42"/>
      <c r="M19" s="42"/>
      <c r="N19" s="42"/>
      <c r="O19" s="20"/>
    </row>
    <row r="20" spans="2:15" ht="15">
      <c r="B20" s="11"/>
      <c r="D20" s="11"/>
      <c r="E20" s="183"/>
      <c r="F20" s="11"/>
      <c r="G20" s="11"/>
      <c r="I20" s="11"/>
      <c r="J20" s="42"/>
      <c r="K20" s="42"/>
      <c r="L20" s="42"/>
      <c r="M20" s="42"/>
      <c r="N20" s="42"/>
      <c r="O20" s="20"/>
    </row>
    <row r="21" spans="1:15" ht="15">
      <c r="A21" s="16" t="s">
        <v>184</v>
      </c>
      <c r="B21" s="11"/>
      <c r="C21" s="44"/>
      <c r="D21" s="11">
        <f>-333-7-118</f>
        <v>-458</v>
      </c>
      <c r="E21" s="183">
        <v>-339</v>
      </c>
      <c r="F21" s="11"/>
      <c r="G21" s="2">
        <f>-1455-7-220</f>
        <v>-1682</v>
      </c>
      <c r="H21" s="178">
        <v>-3254</v>
      </c>
      <c r="I21" s="11"/>
      <c r="J21" s="42"/>
      <c r="K21" s="42"/>
      <c r="L21" s="42"/>
      <c r="M21" s="42"/>
      <c r="N21" s="42"/>
      <c r="O21" s="20"/>
    </row>
    <row r="22" spans="2:15" ht="15">
      <c r="B22" s="11"/>
      <c r="C22" s="44"/>
      <c r="D22" s="39"/>
      <c r="E22" s="182"/>
      <c r="F22" s="11"/>
      <c r="G22" s="39"/>
      <c r="H22" s="182"/>
      <c r="I22" s="11"/>
      <c r="J22" s="42"/>
      <c r="K22" s="42"/>
      <c r="L22" s="42"/>
      <c r="M22" s="42"/>
      <c r="N22" s="42"/>
      <c r="O22" s="20"/>
    </row>
    <row r="23" spans="1:15" ht="15">
      <c r="A23" s="16" t="s">
        <v>276</v>
      </c>
      <c r="B23" s="11"/>
      <c r="C23" s="44"/>
      <c r="D23" s="11">
        <f>SUM(D15:D22)</f>
        <v>2236</v>
      </c>
      <c r="E23" s="183">
        <f>SUM(E15:E22)</f>
        <v>-936</v>
      </c>
      <c r="F23" s="11">
        <f>SUM(F15:F22)</f>
        <v>0</v>
      </c>
      <c r="G23" s="11">
        <f>SUM(G15:G22)</f>
        <v>3036</v>
      </c>
      <c r="H23" s="183">
        <f>SUM(H15:H22)</f>
        <v>-4818</v>
      </c>
      <c r="I23" s="11"/>
      <c r="J23" s="42"/>
      <c r="K23" s="42"/>
      <c r="L23" s="42"/>
      <c r="M23" s="42"/>
      <c r="N23" s="42"/>
      <c r="O23" s="20"/>
    </row>
    <row r="24" spans="2:15" ht="15">
      <c r="B24" s="11"/>
      <c r="D24" s="2"/>
      <c r="E24" s="178"/>
      <c r="F24" s="11"/>
      <c r="G24" s="2"/>
      <c r="H24" s="178"/>
      <c r="I24" s="11"/>
      <c r="J24" s="42"/>
      <c r="K24" s="42"/>
      <c r="L24" s="42"/>
      <c r="M24" s="42"/>
      <c r="N24" s="42"/>
      <c r="O24" s="20"/>
    </row>
    <row r="25" spans="1:15" ht="15">
      <c r="A25" s="16" t="s">
        <v>154</v>
      </c>
      <c r="B25" s="2"/>
      <c r="D25" s="11">
        <v>-656</v>
      </c>
      <c r="E25" s="183">
        <v>-815</v>
      </c>
      <c r="F25" s="11"/>
      <c r="G25" s="2">
        <f>-628-656</f>
        <v>-1284</v>
      </c>
      <c r="H25" s="178">
        <v>-1570</v>
      </c>
      <c r="I25" s="11"/>
      <c r="J25" s="42"/>
      <c r="K25" s="42"/>
      <c r="L25" s="42"/>
      <c r="M25" s="42"/>
      <c r="N25" s="42"/>
      <c r="O25" s="20"/>
    </row>
    <row r="26" spans="2:15" ht="15">
      <c r="B26" s="11"/>
      <c r="D26" s="39"/>
      <c r="E26" s="182"/>
      <c r="F26" s="11"/>
      <c r="G26" s="39"/>
      <c r="H26" s="182"/>
      <c r="I26" s="11"/>
      <c r="J26" s="42"/>
      <c r="K26" s="42"/>
      <c r="L26" s="42"/>
      <c r="M26" s="42"/>
      <c r="N26" s="42"/>
      <c r="O26" s="20"/>
    </row>
    <row r="27" spans="1:15" ht="15">
      <c r="A27" s="25" t="s">
        <v>277</v>
      </c>
      <c r="C27" s="37">
        <v>10</v>
      </c>
      <c r="D27" s="2">
        <f>SUM(D23:D26)</f>
        <v>1580</v>
      </c>
      <c r="E27" s="178">
        <f>SUM(E23:E26)</f>
        <v>-1751</v>
      </c>
      <c r="F27" s="11">
        <f>SUM(F23:F26)</f>
        <v>0</v>
      </c>
      <c r="G27" s="2">
        <f>SUM(G23:G26)</f>
        <v>1752</v>
      </c>
      <c r="H27" s="178">
        <f>SUM(H23:H26)</f>
        <v>-6388</v>
      </c>
      <c r="I27" s="11"/>
      <c r="J27" s="42"/>
      <c r="K27" s="42"/>
      <c r="L27" s="42"/>
      <c r="M27" s="42"/>
      <c r="N27" s="42"/>
      <c r="O27" s="20"/>
    </row>
    <row r="28" spans="1:15" ht="15">
      <c r="A28" s="25"/>
      <c r="D28" s="2"/>
      <c r="E28" s="178"/>
      <c r="F28" s="11"/>
      <c r="G28" s="2"/>
      <c r="H28" s="178"/>
      <c r="I28" s="11"/>
      <c r="J28" s="42"/>
      <c r="K28" s="42"/>
      <c r="L28" s="42"/>
      <c r="M28" s="42"/>
      <c r="N28" s="42"/>
      <c r="O28" s="20"/>
    </row>
    <row r="29" spans="1:15" ht="15">
      <c r="A29" s="16" t="s">
        <v>169</v>
      </c>
      <c r="C29" s="37">
        <v>19</v>
      </c>
      <c r="D29" s="11">
        <f>G29+0</f>
        <v>0</v>
      </c>
      <c r="E29" s="183">
        <v>0</v>
      </c>
      <c r="F29" s="11"/>
      <c r="G29" s="11">
        <v>0</v>
      </c>
      <c r="H29" s="183">
        <v>0</v>
      </c>
      <c r="I29" s="11"/>
      <c r="J29" s="42"/>
      <c r="K29" s="42"/>
      <c r="L29" s="42"/>
      <c r="M29" s="42"/>
      <c r="N29" s="42"/>
      <c r="O29" s="20"/>
    </row>
    <row r="30" spans="4:15" ht="15">
      <c r="D30" s="2"/>
      <c r="E30" s="178"/>
      <c r="F30" s="11"/>
      <c r="G30" s="2"/>
      <c r="H30" s="178"/>
      <c r="I30" s="11"/>
      <c r="J30" s="42"/>
      <c r="K30" s="42"/>
      <c r="L30" s="42"/>
      <c r="M30" s="42"/>
      <c r="N30" s="42"/>
      <c r="O30" s="20"/>
    </row>
    <row r="31" spans="1:15" ht="15.75" thickBot="1">
      <c r="A31" s="25" t="s">
        <v>278</v>
      </c>
      <c r="D31" s="40">
        <f>D27+D29</f>
        <v>1580</v>
      </c>
      <c r="E31" s="184">
        <f>E27+E29</f>
        <v>-1751</v>
      </c>
      <c r="F31" s="11"/>
      <c r="G31" s="40">
        <f>G27+G29</f>
        <v>1752</v>
      </c>
      <c r="H31" s="184">
        <f>+H27+H29</f>
        <v>-6388</v>
      </c>
      <c r="I31" s="11"/>
      <c r="J31" s="2"/>
      <c r="K31" s="42"/>
      <c r="L31" s="42"/>
      <c r="M31" s="42"/>
      <c r="N31" s="42"/>
      <c r="O31" s="20"/>
    </row>
    <row r="32" spans="4:15" ht="15.75" thickTop="1">
      <c r="D32" s="11"/>
      <c r="E32" s="183"/>
      <c r="F32" s="11"/>
      <c r="G32" s="11"/>
      <c r="H32" s="183"/>
      <c r="I32" s="11"/>
      <c r="J32" s="42"/>
      <c r="K32" s="42"/>
      <c r="L32" s="42"/>
      <c r="M32" s="42"/>
      <c r="N32" s="42"/>
      <c r="O32" s="20"/>
    </row>
    <row r="33" spans="1:15" ht="15">
      <c r="A33" s="25" t="s">
        <v>0</v>
      </c>
      <c r="D33" s="11"/>
      <c r="E33" s="183"/>
      <c r="F33" s="11"/>
      <c r="G33" s="11"/>
      <c r="H33" s="183"/>
      <c r="I33" s="11"/>
      <c r="J33" s="42"/>
      <c r="K33" s="42"/>
      <c r="L33" s="42"/>
      <c r="M33" s="42"/>
      <c r="N33" s="42"/>
      <c r="O33" s="20"/>
    </row>
    <row r="34" spans="1:15" ht="15">
      <c r="A34" s="16" t="s">
        <v>1</v>
      </c>
      <c r="D34" s="11"/>
      <c r="E34" s="183"/>
      <c r="F34" s="11"/>
      <c r="G34" s="11"/>
      <c r="H34" s="183"/>
      <c r="I34" s="11"/>
      <c r="J34" s="42"/>
      <c r="K34" s="42"/>
      <c r="L34" s="42"/>
      <c r="M34" s="42"/>
      <c r="N34" s="42"/>
      <c r="O34" s="20"/>
    </row>
    <row r="35" spans="1:15" ht="15">
      <c r="A35" s="16" t="s">
        <v>2</v>
      </c>
      <c r="D35" s="11">
        <f>1308-941</f>
        <v>367</v>
      </c>
      <c r="E35" s="183">
        <v>742</v>
      </c>
      <c r="F35" s="11"/>
      <c r="G35" s="11">
        <f>367+699</f>
        <v>1066</v>
      </c>
      <c r="H35" s="183">
        <v>732</v>
      </c>
      <c r="I35" s="11"/>
      <c r="J35" s="42"/>
      <c r="K35" s="42"/>
      <c r="L35" s="42"/>
      <c r="M35" s="42"/>
      <c r="N35" s="42"/>
      <c r="O35" s="20"/>
    </row>
    <row r="36" spans="1:15" ht="15">
      <c r="A36" s="16" t="s">
        <v>234</v>
      </c>
      <c r="D36" s="39">
        <f>G36+0</f>
        <v>0</v>
      </c>
      <c r="E36" s="182">
        <v>0</v>
      </c>
      <c r="F36" s="11"/>
      <c r="G36" s="39">
        <v>0</v>
      </c>
      <c r="H36" s="182">
        <v>0</v>
      </c>
      <c r="I36" s="11"/>
      <c r="J36" s="42"/>
      <c r="K36" s="42"/>
      <c r="L36" s="42"/>
      <c r="M36" s="42"/>
      <c r="N36" s="42"/>
      <c r="O36" s="20"/>
    </row>
    <row r="37" spans="1:15" ht="15">
      <c r="A37" s="25" t="s">
        <v>279</v>
      </c>
      <c r="D37" s="11"/>
      <c r="E37" s="183"/>
      <c r="F37" s="11"/>
      <c r="G37" s="11"/>
      <c r="H37" s="183"/>
      <c r="I37" s="11"/>
      <c r="J37" s="42"/>
      <c r="K37" s="42"/>
      <c r="L37" s="42"/>
      <c r="M37" s="42"/>
      <c r="N37" s="42"/>
      <c r="O37" s="20"/>
    </row>
    <row r="38" spans="1:15" ht="15">
      <c r="A38" s="25" t="s">
        <v>3</v>
      </c>
      <c r="D38" s="39">
        <f>SUM(D35:D36)</f>
        <v>367</v>
      </c>
      <c r="E38" s="182">
        <f>SUM(E35:E36)</f>
        <v>742</v>
      </c>
      <c r="F38" s="11">
        <f>SUM(F35:F37)</f>
        <v>0</v>
      </c>
      <c r="G38" s="39">
        <f>SUM(G35:G36)</f>
        <v>1066</v>
      </c>
      <c r="H38" s="182">
        <f>SUM(H35:H36)</f>
        <v>732</v>
      </c>
      <c r="I38" s="11"/>
      <c r="J38" s="42"/>
      <c r="K38" s="42"/>
      <c r="L38" s="42"/>
      <c r="M38" s="42"/>
      <c r="N38" s="42"/>
      <c r="O38" s="20"/>
    </row>
    <row r="39" spans="1:15" ht="15">
      <c r="A39" s="25"/>
      <c r="D39" s="2"/>
      <c r="E39" s="178"/>
      <c r="F39" s="11"/>
      <c r="G39" s="2"/>
      <c r="H39" s="178"/>
      <c r="I39" s="11"/>
      <c r="J39" s="42"/>
      <c r="K39" s="42"/>
      <c r="L39" s="42"/>
      <c r="M39" s="42"/>
      <c r="N39" s="42"/>
      <c r="O39" s="20"/>
    </row>
    <row r="40" spans="1:15" ht="15.75" thickBot="1">
      <c r="A40" s="25" t="s">
        <v>280</v>
      </c>
      <c r="D40" s="41">
        <f>D38+D31</f>
        <v>1947</v>
      </c>
      <c r="E40" s="185">
        <f>E38+E31</f>
        <v>-1009</v>
      </c>
      <c r="F40" s="11">
        <f>F38</f>
        <v>0</v>
      </c>
      <c r="G40" s="41">
        <f>G38+G31</f>
        <v>2818</v>
      </c>
      <c r="H40" s="185">
        <f>H38+H31</f>
        <v>-5656</v>
      </c>
      <c r="I40" s="11"/>
      <c r="J40" s="42"/>
      <c r="K40" s="42"/>
      <c r="L40" s="42"/>
      <c r="M40" s="42"/>
      <c r="N40" s="42"/>
      <c r="O40" s="20"/>
    </row>
    <row r="41" spans="1:15" ht="15.75" thickTop="1">
      <c r="A41" s="25"/>
      <c r="D41" s="2"/>
      <c r="E41" s="178"/>
      <c r="F41" s="11"/>
      <c r="G41" s="2"/>
      <c r="H41" s="178"/>
      <c r="I41" s="11"/>
      <c r="J41" s="42"/>
      <c r="K41" s="42"/>
      <c r="L41" s="42"/>
      <c r="M41" s="42"/>
      <c r="N41" s="42"/>
      <c r="O41" s="20"/>
    </row>
    <row r="42" spans="1:15" ht="15">
      <c r="A42" s="25" t="s">
        <v>281</v>
      </c>
      <c r="D42" s="2"/>
      <c r="E42" s="178"/>
      <c r="F42" s="11"/>
      <c r="G42" s="2"/>
      <c r="H42" s="178"/>
      <c r="I42" s="11"/>
      <c r="J42" s="42"/>
      <c r="K42" s="42"/>
      <c r="L42" s="42"/>
      <c r="M42" s="42"/>
      <c r="N42" s="42"/>
      <c r="O42" s="20"/>
    </row>
    <row r="43" spans="1:15" ht="15.75" thickBot="1">
      <c r="A43" s="16" t="s">
        <v>4</v>
      </c>
      <c r="D43" s="45">
        <f>D31</f>
        <v>1580</v>
      </c>
      <c r="E43" s="186">
        <f>E31</f>
        <v>-1751</v>
      </c>
      <c r="F43" s="11">
        <f>F40</f>
        <v>0</v>
      </c>
      <c r="G43" s="45">
        <f>G31</f>
        <v>1752</v>
      </c>
      <c r="H43" s="186">
        <f>H31</f>
        <v>-6388</v>
      </c>
      <c r="I43" s="11"/>
      <c r="J43" s="42"/>
      <c r="K43" s="42"/>
      <c r="L43" s="42"/>
      <c r="M43" s="42"/>
      <c r="N43" s="42"/>
      <c r="O43" s="20"/>
    </row>
    <row r="44" spans="1:15" ht="15">
      <c r="A44" s="25"/>
      <c r="D44" s="2"/>
      <c r="E44" s="178"/>
      <c r="F44" s="11"/>
      <c r="G44" s="2"/>
      <c r="H44" s="178"/>
      <c r="I44" s="11"/>
      <c r="J44" s="42"/>
      <c r="K44" s="42"/>
      <c r="L44" s="42"/>
      <c r="M44" s="42"/>
      <c r="N44" s="42"/>
      <c r="O44" s="20"/>
    </row>
    <row r="45" spans="1:15" ht="15">
      <c r="A45" s="25" t="s">
        <v>282</v>
      </c>
      <c r="D45" s="2"/>
      <c r="E45" s="178"/>
      <c r="F45" s="11"/>
      <c r="G45" s="2"/>
      <c r="H45" s="178"/>
      <c r="I45" s="11"/>
      <c r="J45" s="42"/>
      <c r="K45" s="42"/>
      <c r="L45" s="42"/>
      <c r="M45" s="42"/>
      <c r="N45" s="42"/>
      <c r="O45" s="20"/>
    </row>
    <row r="46" spans="1:15" ht="15.75" thickBot="1">
      <c r="A46" s="16" t="s">
        <v>4</v>
      </c>
      <c r="D46" s="45">
        <f>D40</f>
        <v>1947</v>
      </c>
      <c r="E46" s="186">
        <f>E40</f>
        <v>-1009</v>
      </c>
      <c r="F46" s="11">
        <f>F43</f>
        <v>0</v>
      </c>
      <c r="G46" s="45">
        <f>G40</f>
        <v>2818</v>
      </c>
      <c r="H46" s="186">
        <f>H40</f>
        <v>-5656</v>
      </c>
      <c r="I46" s="11"/>
      <c r="J46" s="42"/>
      <c r="K46" s="42"/>
      <c r="L46" s="42"/>
      <c r="M46" s="42"/>
      <c r="N46" s="42"/>
      <c r="O46" s="20"/>
    </row>
    <row r="47" spans="1:15" ht="15">
      <c r="A47" s="25"/>
      <c r="D47" s="2"/>
      <c r="E47" s="178"/>
      <c r="F47" s="11"/>
      <c r="G47" s="2"/>
      <c r="H47" s="178"/>
      <c r="I47" s="11"/>
      <c r="J47" s="42"/>
      <c r="K47" s="42"/>
      <c r="L47" s="42"/>
      <c r="M47" s="42"/>
      <c r="N47" s="42"/>
      <c r="O47" s="20"/>
    </row>
    <row r="48" spans="1:14" s="25" customFormat="1" ht="15">
      <c r="A48" s="16" t="s">
        <v>5</v>
      </c>
      <c r="C48" s="19"/>
      <c r="D48" s="9"/>
      <c r="E48" s="187"/>
      <c r="F48" s="46"/>
      <c r="G48" s="9"/>
      <c r="H48" s="187"/>
      <c r="I48" s="9"/>
      <c r="J48" s="47"/>
      <c r="K48" s="47"/>
      <c r="L48" s="47"/>
      <c r="M48" s="47"/>
      <c r="N48" s="47"/>
    </row>
    <row r="49" spans="1:9" ht="15">
      <c r="A49" s="16" t="s">
        <v>139</v>
      </c>
      <c r="C49" s="37">
        <v>28</v>
      </c>
      <c r="D49" s="8">
        <f>+'explanatory notes'!E392</f>
        <v>2.457766854369536</v>
      </c>
      <c r="E49" s="188">
        <f>+'explanatory notes'!F392</f>
        <v>-2.723765672152568</v>
      </c>
      <c r="F49" s="11"/>
      <c r="G49" s="8">
        <f>+'explanatory notes'!G392</f>
        <v>2.7253212207945743</v>
      </c>
      <c r="H49" s="188">
        <f>+'explanatory notes'!H392</f>
        <v>-9.936844725134556</v>
      </c>
      <c r="I49" s="48"/>
    </row>
    <row r="50" spans="1:9" ht="15.75" thickBot="1">
      <c r="A50" s="16" t="s">
        <v>140</v>
      </c>
      <c r="C50" s="37">
        <f>+C49</f>
        <v>28</v>
      </c>
      <c r="D50" s="73" t="s">
        <v>206</v>
      </c>
      <c r="E50" s="189" t="s">
        <v>206</v>
      </c>
      <c r="F50" s="74"/>
      <c r="G50" s="73" t="s">
        <v>206</v>
      </c>
      <c r="H50" s="189" t="s">
        <v>206</v>
      </c>
      <c r="I50" s="49"/>
    </row>
    <row r="51" spans="4:9" ht="15.75" thickTop="1">
      <c r="D51" s="49"/>
      <c r="E51" s="190"/>
      <c r="F51" s="49"/>
      <c r="G51" s="49"/>
      <c r="H51" s="190"/>
      <c r="I51" s="49"/>
    </row>
    <row r="52" spans="4:9" ht="15">
      <c r="D52" s="49"/>
      <c r="E52" s="190"/>
      <c r="F52" s="49"/>
      <c r="G52" s="49"/>
      <c r="H52" s="190"/>
      <c r="I52" s="49"/>
    </row>
    <row r="53" spans="4:9" ht="15">
      <c r="D53" s="49"/>
      <c r="E53" s="190"/>
      <c r="F53" s="49"/>
      <c r="G53" s="49"/>
      <c r="H53" s="190"/>
      <c r="I53" s="49"/>
    </row>
    <row r="54" spans="4:9" ht="15">
      <c r="D54" s="49"/>
      <c r="E54" s="190"/>
      <c r="F54" s="49"/>
      <c r="G54" s="49"/>
      <c r="H54" s="190"/>
      <c r="I54" s="49"/>
    </row>
    <row r="55" spans="4:9" ht="15">
      <c r="D55" s="49"/>
      <c r="E55" s="190"/>
      <c r="F55" s="49"/>
      <c r="G55" s="49"/>
      <c r="H55" s="190"/>
      <c r="I55" s="49"/>
    </row>
    <row r="56" spans="4:9" ht="15">
      <c r="D56" s="49"/>
      <c r="E56" s="190"/>
      <c r="F56" s="49"/>
      <c r="G56" s="49"/>
      <c r="H56" s="190"/>
      <c r="I56" s="49"/>
    </row>
    <row r="57" spans="4:9" ht="15">
      <c r="D57" s="49"/>
      <c r="E57" s="190"/>
      <c r="F57" s="49"/>
      <c r="G57" s="49"/>
      <c r="H57" s="190"/>
      <c r="I57" s="49"/>
    </row>
    <row r="58" spans="4:9" ht="15">
      <c r="D58" s="49"/>
      <c r="E58" s="190"/>
      <c r="F58" s="49"/>
      <c r="G58" s="49"/>
      <c r="H58" s="190"/>
      <c r="I58" s="49"/>
    </row>
    <row r="59" spans="4:9" ht="15">
      <c r="D59" s="49"/>
      <c r="E59" s="190"/>
      <c r="F59" s="49"/>
      <c r="G59" s="49"/>
      <c r="H59" s="190"/>
      <c r="I59" s="49"/>
    </row>
    <row r="60" spans="4:9" ht="15">
      <c r="D60" s="49"/>
      <c r="E60" s="190"/>
      <c r="F60" s="49"/>
      <c r="G60" s="49"/>
      <c r="H60" s="190"/>
      <c r="I60" s="49"/>
    </row>
    <row r="61" spans="4:9" ht="15">
      <c r="D61" s="49"/>
      <c r="E61" s="190"/>
      <c r="F61" s="49"/>
      <c r="G61" s="49"/>
      <c r="H61" s="190"/>
      <c r="I61" s="49"/>
    </row>
    <row r="62" spans="4:9" ht="15">
      <c r="D62" s="49"/>
      <c r="E62" s="190"/>
      <c r="F62" s="49"/>
      <c r="G62" s="49"/>
      <c r="H62" s="190"/>
      <c r="I62" s="49"/>
    </row>
    <row r="63" spans="4:9" ht="15">
      <c r="D63" s="49"/>
      <c r="E63" s="190"/>
      <c r="F63" s="49"/>
      <c r="G63" s="49"/>
      <c r="H63" s="190"/>
      <c r="I63" s="49"/>
    </row>
    <row r="64" spans="4:9" ht="15">
      <c r="D64" s="49"/>
      <c r="E64" s="190"/>
      <c r="F64" s="49"/>
      <c r="G64" s="49"/>
      <c r="H64" s="190"/>
      <c r="I64" s="49"/>
    </row>
    <row r="65" spans="4:9" ht="15">
      <c r="D65" s="49"/>
      <c r="E65" s="190"/>
      <c r="F65" s="49"/>
      <c r="G65" s="49"/>
      <c r="H65" s="190"/>
      <c r="I65" s="49"/>
    </row>
    <row r="66" spans="4:9" ht="15">
      <c r="D66" s="49"/>
      <c r="E66" s="190"/>
      <c r="F66" s="49"/>
      <c r="G66" s="49"/>
      <c r="H66" s="190"/>
      <c r="I66" s="49"/>
    </row>
    <row r="67" spans="4:9" ht="15">
      <c r="D67" s="49"/>
      <c r="E67" s="190"/>
      <c r="F67" s="49"/>
      <c r="G67" s="49"/>
      <c r="H67" s="190"/>
      <c r="I67" s="49"/>
    </row>
    <row r="68" spans="4:9" ht="15">
      <c r="D68" s="49"/>
      <c r="E68" s="190"/>
      <c r="F68" s="49"/>
      <c r="G68" s="49"/>
      <c r="H68" s="190"/>
      <c r="I68" s="49"/>
    </row>
    <row r="69" spans="4:9" ht="15">
      <c r="D69" s="49"/>
      <c r="E69" s="190"/>
      <c r="F69" s="49"/>
      <c r="G69" s="49"/>
      <c r="H69" s="190"/>
      <c r="I69" s="49"/>
    </row>
    <row r="83" spans="3:5" ht="15">
      <c r="C83" s="50"/>
      <c r="D83" s="7"/>
      <c r="E83" s="191"/>
    </row>
  </sheetData>
  <sheetProtection/>
  <mergeCells count="4">
    <mergeCell ref="D7:E7"/>
    <mergeCell ref="G7:H7"/>
    <mergeCell ref="D6:E6"/>
    <mergeCell ref="G6:H6"/>
  </mergeCells>
  <printOptions verticalCentered="1"/>
  <pageMargins left="0.8" right="0.16" top="0.5" bottom="0.5" header="0.5" footer="0.25"/>
  <pageSetup fitToHeight="1" fitToWidth="1" horizontalDpi="600" verticalDpi="600" orientation="portrait" paperSize="9" scale="89" r:id="rId2"/>
  <headerFooter>
    <oddFooter>&amp;C&amp;"Times New Roman,標準"&amp;P</oddFooter>
  </headerFooter>
  <drawing r:id="rId1"/>
</worksheet>
</file>

<file path=xl/worksheets/sheet2.xml><?xml version="1.0" encoding="utf-8"?>
<worksheet xmlns="http://schemas.openxmlformats.org/spreadsheetml/2006/main" xmlns:r="http://schemas.openxmlformats.org/officeDocument/2006/relationships">
  <sheetPr>
    <tabColor rgb="FF0000CC"/>
    <pageSetUpPr fitToPage="1"/>
  </sheetPr>
  <dimension ref="A1:M65"/>
  <sheetViews>
    <sheetView zoomScalePageLayoutView="0" workbookViewId="0" topLeftCell="A22">
      <selection activeCell="F1" sqref="F1"/>
    </sheetView>
  </sheetViews>
  <sheetFormatPr defaultColWidth="9.00390625" defaultRowHeight="16.5"/>
  <cols>
    <col min="1" max="1" width="4.625" style="5" customWidth="1"/>
    <col min="2" max="2" width="8.625" style="13" customWidth="1"/>
    <col min="3" max="5" width="9.00390625" style="4" customWidth="1"/>
    <col min="6" max="6" width="7.875" style="4" customWidth="1"/>
    <col min="7" max="7" width="9.50390625" style="5" customWidth="1"/>
    <col min="8" max="8" width="13.625" style="2" customWidth="1"/>
    <col min="9" max="9" width="2.00390625" style="4" customWidth="1"/>
    <col min="10" max="10" width="13.625" style="4" customWidth="1"/>
    <col min="11" max="11" width="1.625" style="4" hidden="1" customWidth="1"/>
    <col min="12" max="12" width="11.625" style="4" hidden="1" customWidth="1"/>
    <col min="13" max="16384" width="9.00390625" style="4" customWidth="1"/>
  </cols>
  <sheetData>
    <row r="1" spans="1:10" ht="15">
      <c r="A1" s="12" t="s">
        <v>69</v>
      </c>
      <c r="J1" s="5"/>
    </row>
    <row r="2" ht="15">
      <c r="A2" s="12" t="s">
        <v>211</v>
      </c>
    </row>
    <row r="3" spans="1:8" ht="15">
      <c r="A3" s="12" t="s">
        <v>323</v>
      </c>
      <c r="H3" s="4"/>
    </row>
    <row r="4" spans="1:10" ht="15">
      <c r="A4" s="12"/>
      <c r="H4" s="4"/>
      <c r="J4" s="14" t="s">
        <v>200</v>
      </c>
    </row>
    <row r="5" spans="1:10" s="15" customFormat="1" ht="15">
      <c r="A5" s="21"/>
      <c r="B5" s="22"/>
      <c r="G5" s="23"/>
      <c r="H5" s="1"/>
      <c r="I5" s="4"/>
      <c r="J5" s="14" t="s">
        <v>73</v>
      </c>
    </row>
    <row r="6" spans="1:10" s="15" customFormat="1" ht="15">
      <c r="A6" s="21"/>
      <c r="B6" s="22"/>
      <c r="G6" s="23"/>
      <c r="H6" s="1" t="s">
        <v>74</v>
      </c>
      <c r="I6" s="4"/>
      <c r="J6" s="14" t="s">
        <v>75</v>
      </c>
    </row>
    <row r="7" spans="8:10" ht="15">
      <c r="H7" s="1" t="s">
        <v>76</v>
      </c>
      <c r="J7" s="14" t="s">
        <v>77</v>
      </c>
    </row>
    <row r="8" spans="8:12" ht="15">
      <c r="H8" s="1" t="s">
        <v>78</v>
      </c>
      <c r="J8" s="14" t="s">
        <v>79</v>
      </c>
      <c r="L8" s="14" t="s">
        <v>73</v>
      </c>
    </row>
    <row r="9" spans="7:12" ht="15">
      <c r="G9" s="14" t="s">
        <v>70</v>
      </c>
      <c r="H9" s="3">
        <v>41455</v>
      </c>
      <c r="J9" s="3">
        <v>41274</v>
      </c>
      <c r="L9" s="3">
        <v>40908</v>
      </c>
    </row>
    <row r="10" spans="8:12" ht="15">
      <c r="H10" s="1" t="s">
        <v>71</v>
      </c>
      <c r="J10" s="14" t="s">
        <v>71</v>
      </c>
      <c r="L10" s="14" t="s">
        <v>71</v>
      </c>
    </row>
    <row r="11" spans="8:12" ht="15">
      <c r="H11" s="1"/>
      <c r="J11" s="14"/>
      <c r="L11" s="14" t="s">
        <v>231</v>
      </c>
    </row>
    <row r="12" spans="8:12" ht="15">
      <c r="H12" s="1"/>
      <c r="J12" s="14"/>
      <c r="L12" s="14"/>
    </row>
    <row r="13" spans="2:10" ht="15">
      <c r="B13" s="12" t="s">
        <v>155</v>
      </c>
      <c r="H13" s="7"/>
      <c r="J13" s="5"/>
    </row>
    <row r="14" spans="2:10" ht="15">
      <c r="B14" s="12" t="s">
        <v>146</v>
      </c>
      <c r="H14" s="7"/>
      <c r="J14" s="5"/>
    </row>
    <row r="15" spans="2:12" ht="15">
      <c r="B15" s="13" t="s">
        <v>157</v>
      </c>
      <c r="G15" s="51" t="s">
        <v>240</v>
      </c>
      <c r="H15" s="52">
        <v>39815</v>
      </c>
      <c r="J15" s="53">
        <v>39620</v>
      </c>
      <c r="L15" s="168">
        <v>44254</v>
      </c>
    </row>
    <row r="16" spans="2:12" ht="15">
      <c r="B16" s="13" t="s">
        <v>185</v>
      </c>
      <c r="G16" s="51"/>
      <c r="H16" s="54">
        <v>1300</v>
      </c>
      <c r="J16" s="55">
        <v>1300</v>
      </c>
      <c r="L16" s="61">
        <v>900</v>
      </c>
    </row>
    <row r="17" spans="7:12" ht="15">
      <c r="G17" s="51"/>
      <c r="H17" s="57">
        <f>SUM(H15:H16)</f>
        <v>41115</v>
      </c>
      <c r="J17" s="58">
        <f>SUM(J15:J16)</f>
        <v>40920</v>
      </c>
      <c r="L17" s="170">
        <f>SUM(L15:L16)</f>
        <v>45154</v>
      </c>
    </row>
    <row r="18" ht="15" customHeight="1">
      <c r="J18" s="59"/>
    </row>
    <row r="19" spans="2:10" ht="15">
      <c r="B19" s="12" t="s">
        <v>80</v>
      </c>
      <c r="J19" s="59"/>
    </row>
    <row r="20" spans="2:13" ht="15">
      <c r="B20" s="4" t="s">
        <v>149</v>
      </c>
      <c r="H20" s="52">
        <v>51286</v>
      </c>
      <c r="J20" s="60">
        <v>44281</v>
      </c>
      <c r="L20" s="168">
        <v>40548</v>
      </c>
      <c r="M20" s="202"/>
    </row>
    <row r="21" spans="2:13" ht="15">
      <c r="B21" s="4" t="s">
        <v>158</v>
      </c>
      <c r="H21" s="54">
        <v>43983</v>
      </c>
      <c r="J21" s="56">
        <v>60921</v>
      </c>
      <c r="L21" s="61">
        <v>57869</v>
      </c>
      <c r="M21" s="202"/>
    </row>
    <row r="22" spans="2:13" ht="15">
      <c r="B22" s="4" t="s">
        <v>159</v>
      </c>
      <c r="H22" s="54">
        <f>4465+712</f>
        <v>5177</v>
      </c>
      <c r="J22" s="61">
        <f>4279+679+61</f>
        <v>5019</v>
      </c>
      <c r="L22" s="61">
        <v>2618</v>
      </c>
      <c r="M22" s="202"/>
    </row>
    <row r="23" spans="2:12" ht="15" hidden="1">
      <c r="B23" s="4" t="s">
        <v>165</v>
      </c>
      <c r="H23" s="54">
        <f>712-712</f>
        <v>0</v>
      </c>
      <c r="J23" s="61">
        <v>0</v>
      </c>
      <c r="L23" s="61">
        <v>291</v>
      </c>
    </row>
    <row r="24" spans="2:12" ht="17.25" customHeight="1">
      <c r="B24" s="4" t="s">
        <v>87</v>
      </c>
      <c r="H24" s="54">
        <v>22663</v>
      </c>
      <c r="J24" s="56">
        <v>18188</v>
      </c>
      <c r="L24" s="61">
        <v>19702</v>
      </c>
    </row>
    <row r="25" spans="8:12" ht="15">
      <c r="H25" s="57">
        <f>SUM(H20:H24)</f>
        <v>123109</v>
      </c>
      <c r="J25" s="57">
        <f>SUM(J20:J24)</f>
        <v>128409</v>
      </c>
      <c r="L25" s="170">
        <f>SUM(L20:L24)</f>
        <v>121028</v>
      </c>
    </row>
    <row r="26" spans="2:12" ht="15" customHeight="1">
      <c r="B26" s="12" t="s">
        <v>153</v>
      </c>
      <c r="H26" s="62">
        <f>H17+H25</f>
        <v>164224</v>
      </c>
      <c r="J26" s="63">
        <f>J17+J25</f>
        <v>169329</v>
      </c>
      <c r="L26" s="63">
        <f>L17+L25</f>
        <v>166182</v>
      </c>
    </row>
    <row r="27" ht="15" customHeight="1">
      <c r="J27" s="59"/>
    </row>
    <row r="28" spans="2:10" ht="15">
      <c r="B28" s="12" t="s">
        <v>148</v>
      </c>
      <c r="H28" s="11"/>
      <c r="I28" s="15"/>
      <c r="J28" s="11"/>
    </row>
    <row r="29" spans="2:10" ht="15">
      <c r="B29" s="12" t="s">
        <v>160</v>
      </c>
      <c r="H29" s="11"/>
      <c r="I29" s="15"/>
      <c r="J29" s="11"/>
    </row>
    <row r="30" spans="2:12" ht="15">
      <c r="B30" s="13" t="s">
        <v>186</v>
      </c>
      <c r="H30" s="2">
        <v>64286</v>
      </c>
      <c r="J30" s="2">
        <v>64286</v>
      </c>
      <c r="L30" s="4">
        <v>64286</v>
      </c>
    </row>
    <row r="31" spans="2:12" ht="15">
      <c r="B31" s="4" t="s">
        <v>187</v>
      </c>
      <c r="H31" s="2">
        <v>1798</v>
      </c>
      <c r="J31" s="2">
        <v>1798</v>
      </c>
      <c r="L31" s="4">
        <v>1798</v>
      </c>
    </row>
    <row r="32" spans="2:12" ht="15">
      <c r="B32" s="4" t="s">
        <v>188</v>
      </c>
      <c r="H32" s="2">
        <v>1308</v>
      </c>
      <c r="J32" s="2">
        <v>242</v>
      </c>
      <c r="L32" s="4">
        <v>602</v>
      </c>
    </row>
    <row r="33" spans="2:12" ht="15">
      <c r="B33" s="4" t="s">
        <v>189</v>
      </c>
      <c r="H33" s="2">
        <v>11258</v>
      </c>
      <c r="J33" s="2">
        <v>11258</v>
      </c>
      <c r="L33" s="4">
        <f>2769+376+10507-287-2627+72</f>
        <v>10810</v>
      </c>
    </row>
    <row r="34" spans="2:12" ht="15">
      <c r="B34" s="4" t="s">
        <v>195</v>
      </c>
      <c r="H34" s="39">
        <v>-15675</v>
      </c>
      <c r="I34" s="15"/>
      <c r="J34" s="39">
        <v>-17427</v>
      </c>
      <c r="L34" s="171">
        <v>-5853</v>
      </c>
    </row>
    <row r="35" spans="2:12" ht="15">
      <c r="B35" s="12" t="s">
        <v>150</v>
      </c>
      <c r="H35" s="2">
        <f>SUM(H30:H34)</f>
        <v>62975</v>
      </c>
      <c r="I35" s="4">
        <f>SUM(I30:I34)</f>
        <v>0</v>
      </c>
      <c r="J35" s="2">
        <f>SUM(J30:J34)</f>
        <v>60157</v>
      </c>
      <c r="L35" s="4">
        <f>SUM(L30:L34)</f>
        <v>71643</v>
      </c>
    </row>
    <row r="36" spans="2:11" ht="15" hidden="1">
      <c r="B36" s="13" t="s">
        <v>161</v>
      </c>
      <c r="H36" s="54">
        <v>0</v>
      </c>
      <c r="I36" s="15"/>
      <c r="J36" s="54">
        <f>2188-2188</f>
        <v>0</v>
      </c>
      <c r="K36" s="15"/>
    </row>
    <row r="37" spans="8:11" ht="15" hidden="1">
      <c r="H37" s="57">
        <f>SUM(H36:H36)</f>
        <v>0</v>
      </c>
      <c r="I37" s="15"/>
      <c r="J37" s="57">
        <f>SUM(J36:J36)</f>
        <v>0</v>
      </c>
      <c r="K37" s="15"/>
    </row>
    <row r="38" ht="15" customHeight="1">
      <c r="J38" s="59"/>
    </row>
    <row r="39" spans="2:10" ht="15" customHeight="1">
      <c r="B39" s="12" t="s">
        <v>81</v>
      </c>
      <c r="H39" s="39"/>
      <c r="J39" s="64"/>
    </row>
    <row r="40" spans="2:12" ht="14.25" customHeight="1">
      <c r="B40" s="4" t="s">
        <v>147</v>
      </c>
      <c r="G40" s="51" t="s">
        <v>241</v>
      </c>
      <c r="H40" s="52">
        <f>64282+4406</f>
        <v>68688</v>
      </c>
      <c r="J40" s="60">
        <v>74271</v>
      </c>
      <c r="L40" s="168">
        <v>60418</v>
      </c>
    </row>
    <row r="41" spans="2:12" ht="15">
      <c r="B41" s="4" t="s">
        <v>163</v>
      </c>
      <c r="H41" s="54">
        <v>12318</v>
      </c>
      <c r="J41" s="56">
        <v>17867</v>
      </c>
      <c r="L41" s="61">
        <v>15053</v>
      </c>
    </row>
    <row r="42" spans="2:12" ht="15">
      <c r="B42" s="4" t="s">
        <v>162</v>
      </c>
      <c r="H42" s="54">
        <f>20009+240-6</f>
        <v>20243</v>
      </c>
      <c r="J42" s="56">
        <f>15742+1292</f>
        <v>17034</v>
      </c>
      <c r="L42" s="169">
        <v>16373</v>
      </c>
    </row>
    <row r="43" spans="2:10" ht="15" hidden="1">
      <c r="B43" s="4" t="s">
        <v>173</v>
      </c>
      <c r="H43" s="54">
        <v>0</v>
      </c>
      <c r="J43" s="56">
        <v>0</v>
      </c>
    </row>
    <row r="44" spans="8:12" ht="15">
      <c r="H44" s="57">
        <f>SUM(H40:H43)</f>
        <v>101249</v>
      </c>
      <c r="J44" s="57">
        <f>SUM(J40:J43)</f>
        <v>109172</v>
      </c>
      <c r="L44" s="170">
        <f>SUM(L40:L43)</f>
        <v>91844</v>
      </c>
    </row>
    <row r="45" ht="14.25" customHeight="1">
      <c r="J45" s="59"/>
    </row>
    <row r="46" spans="2:10" ht="15" customHeight="1" hidden="1">
      <c r="B46" s="12" t="s">
        <v>236</v>
      </c>
      <c r="J46" s="59"/>
    </row>
    <row r="47" spans="2:12" ht="15" customHeight="1" hidden="1">
      <c r="B47" s="13" t="s">
        <v>147</v>
      </c>
      <c r="G47" s="51" t="s">
        <v>241</v>
      </c>
      <c r="H47" s="52">
        <v>0</v>
      </c>
      <c r="J47" s="60">
        <v>0</v>
      </c>
      <c r="L47" s="168">
        <v>2695</v>
      </c>
    </row>
    <row r="48" spans="7:12" ht="15" customHeight="1" hidden="1">
      <c r="G48" s="51"/>
      <c r="H48" s="57">
        <f>H47</f>
        <v>0</v>
      </c>
      <c r="J48" s="57">
        <f>J47</f>
        <v>0</v>
      </c>
      <c r="L48" s="170">
        <f>L47</f>
        <v>2695</v>
      </c>
    </row>
    <row r="49" ht="15" customHeight="1" hidden="1">
      <c r="J49" s="59"/>
    </row>
    <row r="50" spans="2:12" ht="15" customHeight="1">
      <c r="B50" s="12" t="s">
        <v>151</v>
      </c>
      <c r="H50" s="2">
        <f>H37+H44+H48</f>
        <v>101249</v>
      </c>
      <c r="J50" s="59">
        <f>J37+J44+J48</f>
        <v>109172</v>
      </c>
      <c r="L50" s="59">
        <f>L37+L44+L48</f>
        <v>94539</v>
      </c>
    </row>
    <row r="51" spans="2:12" ht="15" customHeight="1" thickBot="1">
      <c r="B51" s="12" t="s">
        <v>152</v>
      </c>
      <c r="H51" s="65">
        <f>H35+H50</f>
        <v>164224</v>
      </c>
      <c r="I51" s="15"/>
      <c r="J51" s="65">
        <f>J35+J50</f>
        <v>169329</v>
      </c>
      <c r="L51" s="65">
        <f>L35+L50</f>
        <v>166182</v>
      </c>
    </row>
    <row r="52" spans="2:12" ht="15">
      <c r="B52" s="13" t="s">
        <v>164</v>
      </c>
      <c r="H52" s="66">
        <f>H35/H30</f>
        <v>0.9796067573033008</v>
      </c>
      <c r="I52" s="66"/>
      <c r="J52" s="66">
        <f>J35/J30</f>
        <v>0.9357713965715708</v>
      </c>
      <c r="L52" s="66">
        <f>L35/L30</f>
        <v>1.114441713592384</v>
      </c>
    </row>
    <row r="53" spans="8:10" ht="15">
      <c r="H53" s="4"/>
      <c r="J53" s="67"/>
    </row>
    <row r="54" spans="8:10" ht="15">
      <c r="H54" s="4"/>
      <c r="J54" s="67"/>
    </row>
    <row r="55" spans="8:10" ht="15">
      <c r="H55" s="4"/>
      <c r="J55" s="67"/>
    </row>
    <row r="56" spans="8:10" ht="15">
      <c r="H56" s="4"/>
      <c r="J56" s="67"/>
    </row>
    <row r="57" spans="8:10" ht="15">
      <c r="H57" s="4"/>
      <c r="J57" s="67"/>
    </row>
    <row r="58" spans="8:10" ht="15">
      <c r="H58" s="4"/>
      <c r="J58" s="67"/>
    </row>
    <row r="59" spans="8:10" ht="15">
      <c r="H59" s="4"/>
      <c r="J59" s="67"/>
    </row>
    <row r="60" spans="8:10" ht="15">
      <c r="H60" s="4"/>
      <c r="J60" s="67"/>
    </row>
    <row r="61" spans="8:10" ht="15">
      <c r="H61" s="4"/>
      <c r="J61" s="67"/>
    </row>
    <row r="62" spans="8:10" ht="15">
      <c r="H62" s="4"/>
      <c r="J62" s="67"/>
    </row>
    <row r="63" spans="8:10" ht="15">
      <c r="H63" s="4"/>
      <c r="J63" s="67"/>
    </row>
    <row r="64" spans="4:11" s="16" customFormat="1" ht="15">
      <c r="D64" s="2"/>
      <c r="E64" s="2"/>
      <c r="F64" s="2"/>
      <c r="G64" s="7"/>
      <c r="H64" s="2"/>
      <c r="J64" s="20"/>
      <c r="K64" s="20"/>
    </row>
    <row r="65" spans="7:11" s="16" customFormat="1" ht="15">
      <c r="G65" s="37"/>
      <c r="H65" s="2"/>
      <c r="J65" s="20"/>
      <c r="K65" s="20"/>
    </row>
  </sheetData>
  <sheetProtection/>
  <printOptions/>
  <pageMargins left="0.8" right="0.16" top="0.5" bottom="0.5" header="0.5" footer="0.25"/>
  <pageSetup firstPageNumber="2" useFirstPageNumber="1" fitToHeight="1" fitToWidth="1" horizontalDpi="600" verticalDpi="600" orientation="portrait" paperSize="9" scale="95" r:id="rId2"/>
  <headerFooter alignWithMargins="0">
    <oddFooter>&amp;C&amp;"Times New Roman,標準"&amp;P</oddFooter>
  </headerFooter>
  <drawing r:id="rId1"/>
</worksheet>
</file>

<file path=xl/worksheets/sheet3.xml><?xml version="1.0" encoding="utf-8"?>
<worksheet xmlns="http://schemas.openxmlformats.org/spreadsheetml/2006/main" xmlns:r="http://schemas.openxmlformats.org/officeDocument/2006/relationships">
  <sheetPr>
    <tabColor rgb="FF0000CC"/>
    <pageSetUpPr fitToPage="1"/>
  </sheetPr>
  <dimension ref="A1:P53"/>
  <sheetViews>
    <sheetView view="pageBreakPreview" zoomScaleSheetLayoutView="100" zoomScalePageLayoutView="0" workbookViewId="0" topLeftCell="A7">
      <selection activeCell="G25" sqref="G25"/>
    </sheetView>
  </sheetViews>
  <sheetFormatPr defaultColWidth="9.00390625" defaultRowHeight="16.5"/>
  <cols>
    <col min="1" max="1" width="9.875" style="18" customWidth="1"/>
    <col min="2" max="2" width="4.375" style="18" customWidth="1"/>
    <col min="3" max="3" width="22.00390625" style="18" customWidth="1"/>
    <col min="4" max="4" width="2.375" style="68" customWidth="1"/>
    <col min="5" max="5" width="8.25390625" style="18" customWidth="1"/>
    <col min="6" max="6" width="0.37109375" style="18" customWidth="1"/>
    <col min="7" max="7" width="7.875" style="18" customWidth="1"/>
    <col min="8" max="8" width="0.6171875" style="18" customWidth="1"/>
    <col min="9" max="9" width="9.00390625" style="18" customWidth="1"/>
    <col min="10" max="10" width="1.00390625" style="18" customWidth="1"/>
    <col min="11" max="11" width="7.75390625" style="18" customWidth="1"/>
    <col min="12" max="12" width="1.00390625" style="18" customWidth="1"/>
    <col min="13" max="13" width="9.00390625" style="18" customWidth="1"/>
    <col min="14" max="14" width="0.6171875" style="18" customWidth="1"/>
    <col min="15" max="15" width="8.75390625" style="18" customWidth="1"/>
    <col min="16" max="16384" width="9.00390625" style="18" customWidth="1"/>
  </cols>
  <sheetData>
    <row r="1" ht="15.75">
      <c r="A1" s="12" t="s">
        <v>69</v>
      </c>
    </row>
    <row r="2" ht="15.75">
      <c r="A2" s="12" t="s">
        <v>212</v>
      </c>
    </row>
    <row r="3" ht="15.75">
      <c r="A3" s="6" t="str">
        <f>+'income statement'!A3</f>
        <v>FOR THE SECOND QUARTER ENDED 30 JUNE 2013</v>
      </c>
    </row>
    <row r="4" spans="1:15" ht="15.75">
      <c r="A4" s="17"/>
      <c r="E4" s="205" t="s">
        <v>166</v>
      </c>
      <c r="F4" s="205"/>
      <c r="G4" s="205"/>
      <c r="H4" s="205"/>
      <c r="I4" s="205"/>
      <c r="J4" s="205"/>
      <c r="K4" s="205"/>
      <c r="L4" s="205"/>
      <c r="M4" s="205"/>
      <c r="N4" s="205"/>
      <c r="O4" s="205"/>
    </row>
    <row r="5" spans="1:12" ht="16.5">
      <c r="A5" s="17"/>
      <c r="E5" s="205" t="s">
        <v>134</v>
      </c>
      <c r="F5" s="206"/>
      <c r="G5" s="206"/>
      <c r="H5" s="206"/>
      <c r="I5" s="206"/>
      <c r="J5" s="206"/>
      <c r="K5" s="206"/>
      <c r="L5" s="206"/>
    </row>
    <row r="6" spans="1:12" ht="15.75">
      <c r="A6" s="17"/>
      <c r="F6" s="19"/>
      <c r="G6" s="19"/>
      <c r="H6" s="19"/>
      <c r="I6" s="19"/>
      <c r="J6" s="19"/>
      <c r="K6" s="19"/>
      <c r="L6" s="19"/>
    </row>
    <row r="7" spans="1:12" ht="15.75">
      <c r="A7" s="17"/>
      <c r="F7" s="19"/>
      <c r="G7" s="19"/>
      <c r="H7" s="19"/>
      <c r="I7" s="19"/>
      <c r="J7" s="19"/>
      <c r="K7" s="19"/>
      <c r="L7" s="19"/>
    </row>
    <row r="8" spans="1:13" ht="15.75">
      <c r="A8" s="17"/>
      <c r="E8" s="68"/>
      <c r="G8" s="19"/>
      <c r="H8" s="19"/>
      <c r="I8" s="19"/>
      <c r="J8" s="19"/>
      <c r="K8" s="19" t="s">
        <v>172</v>
      </c>
      <c r="L8" s="19"/>
      <c r="M8" s="19"/>
    </row>
    <row r="9" spans="4:15" s="16" customFormat="1" ht="15">
      <c r="D9" s="37"/>
      <c r="E9" s="19" t="s">
        <v>82</v>
      </c>
      <c r="F9" s="69"/>
      <c r="G9" s="19" t="s">
        <v>83</v>
      </c>
      <c r="H9" s="19"/>
      <c r="I9" s="19" t="s">
        <v>137</v>
      </c>
      <c r="J9" s="19"/>
      <c r="K9" s="19" t="s">
        <v>191</v>
      </c>
      <c r="L9" s="19"/>
      <c r="M9" s="19" t="s">
        <v>26</v>
      </c>
      <c r="N9" s="69"/>
      <c r="O9" s="69"/>
    </row>
    <row r="10" spans="4:15" s="16" customFormat="1" ht="15">
      <c r="D10" s="19"/>
      <c r="E10" s="19" t="s">
        <v>84</v>
      </c>
      <c r="F10" s="69"/>
      <c r="G10" s="19" t="s">
        <v>85</v>
      </c>
      <c r="H10" s="19"/>
      <c r="I10" s="19" t="s">
        <v>190</v>
      </c>
      <c r="J10" s="19"/>
      <c r="K10" s="19" t="s">
        <v>190</v>
      </c>
      <c r="L10" s="19"/>
      <c r="M10" s="19" t="s">
        <v>27</v>
      </c>
      <c r="N10" s="69"/>
      <c r="O10" s="19" t="s">
        <v>86</v>
      </c>
    </row>
    <row r="11" spans="4:15" s="16" customFormat="1" ht="15">
      <c r="D11" s="37"/>
      <c r="E11" s="19" t="s">
        <v>71</v>
      </c>
      <c r="F11" s="69"/>
      <c r="G11" s="19" t="str">
        <f>E11</f>
        <v>RM'000</v>
      </c>
      <c r="H11" s="19"/>
      <c r="I11" s="19" t="s">
        <v>71</v>
      </c>
      <c r="J11" s="19"/>
      <c r="K11" s="19" t="s">
        <v>71</v>
      </c>
      <c r="L11" s="19"/>
      <c r="M11" s="19" t="str">
        <f>G11</f>
        <v>RM'000</v>
      </c>
      <c r="N11" s="69"/>
      <c r="O11" s="19" t="str">
        <f>M11</f>
        <v>RM'000</v>
      </c>
    </row>
    <row r="12" spans="1:16" s="16" customFormat="1" ht="15">
      <c r="A12" s="25"/>
      <c r="D12" s="37"/>
      <c r="P12" s="2"/>
    </row>
    <row r="13" spans="1:16" s="16" customFormat="1" ht="15">
      <c r="A13" s="25" t="s">
        <v>269</v>
      </c>
      <c r="D13" s="37"/>
      <c r="E13" s="71">
        <f>E24</f>
        <v>64286</v>
      </c>
      <c r="G13" s="71">
        <f>G24</f>
        <v>1798</v>
      </c>
      <c r="I13" s="71">
        <v>11258</v>
      </c>
      <c r="K13" s="71">
        <v>242</v>
      </c>
      <c r="M13" s="71">
        <v>-17427</v>
      </c>
      <c r="O13" s="2">
        <f>SUM(E13:M13)</f>
        <v>60157</v>
      </c>
      <c r="P13" s="2"/>
    </row>
    <row r="14" spans="1:16" s="16" customFormat="1" ht="15">
      <c r="A14" s="25"/>
      <c r="D14" s="37"/>
      <c r="E14" s="33"/>
      <c r="F14" s="33"/>
      <c r="G14" s="33"/>
      <c r="H14" s="33"/>
      <c r="I14" s="33"/>
      <c r="J14" s="33"/>
      <c r="K14" s="33"/>
      <c r="L14" s="33"/>
      <c r="M14" s="33"/>
      <c r="N14" s="33"/>
      <c r="O14" s="33"/>
      <c r="P14" s="2"/>
    </row>
    <row r="15" spans="1:16" s="16" customFormat="1" ht="15">
      <c r="A15" s="25" t="s">
        <v>283</v>
      </c>
      <c r="D15" s="37"/>
      <c r="E15" s="2">
        <v>0</v>
      </c>
      <c r="F15" s="2"/>
      <c r="G15" s="2">
        <v>0</v>
      </c>
      <c r="H15" s="2"/>
      <c r="I15" s="11">
        <f>+'income statement'!G36</f>
        <v>0</v>
      </c>
      <c r="J15" s="2"/>
      <c r="K15" s="11">
        <f>'income statement'!G35</f>
        <v>1066</v>
      </c>
      <c r="L15" s="2"/>
      <c r="M15" s="2">
        <f>'income statement'!G43</f>
        <v>1752</v>
      </c>
      <c r="N15" s="2"/>
      <c r="O15" s="2">
        <f>SUM(E15:M15)</f>
        <v>2818</v>
      </c>
      <c r="P15" s="2">
        <v>0</v>
      </c>
    </row>
    <row r="16" spans="4:16" s="16" customFormat="1" ht="15">
      <c r="D16" s="37"/>
      <c r="E16" s="2"/>
      <c r="F16" s="2"/>
      <c r="G16" s="2"/>
      <c r="H16" s="2"/>
      <c r="I16" s="2"/>
      <c r="J16" s="2"/>
      <c r="K16" s="2"/>
      <c r="L16" s="2"/>
      <c r="M16" s="2"/>
      <c r="N16" s="2"/>
      <c r="O16" s="2"/>
      <c r="P16" s="2"/>
    </row>
    <row r="17" spans="1:16" s="16" customFormat="1" ht="15.75" thickBot="1">
      <c r="A17" s="25" t="s">
        <v>324</v>
      </c>
      <c r="D17" s="37"/>
      <c r="E17" s="40">
        <f>SUM(E13:E16)</f>
        <v>64286</v>
      </c>
      <c r="F17" s="40">
        <f>SUM(F15:F16)</f>
        <v>0</v>
      </c>
      <c r="G17" s="40">
        <f>SUM(G13:G16)</f>
        <v>1798</v>
      </c>
      <c r="H17" s="40">
        <f>SUM(H15:H16)</f>
        <v>0</v>
      </c>
      <c r="I17" s="40">
        <f>SUM(I13:I16)</f>
        <v>11258</v>
      </c>
      <c r="J17" s="40">
        <f>SUM(J15:J16)</f>
        <v>0</v>
      </c>
      <c r="K17" s="40">
        <f>SUM(K13:K16)</f>
        <v>1308</v>
      </c>
      <c r="L17" s="40">
        <f>SUM(L15:L16)</f>
        <v>0</v>
      </c>
      <c r="M17" s="40">
        <f>SUM(M13:M16)</f>
        <v>-15675</v>
      </c>
      <c r="N17" s="40">
        <f>SUM(N15:N16)</f>
        <v>0</v>
      </c>
      <c r="O17" s="40">
        <f>SUM(O13:O16)</f>
        <v>62975</v>
      </c>
      <c r="P17" s="2">
        <f>'balance sheet'!H35-O17</f>
        <v>0</v>
      </c>
    </row>
    <row r="18" spans="1:16" s="16" customFormat="1" ht="15.75" thickTop="1">
      <c r="A18" s="25"/>
      <c r="D18" s="37"/>
      <c r="E18" s="11"/>
      <c r="F18" s="11"/>
      <c r="G18" s="11"/>
      <c r="H18" s="11"/>
      <c r="I18" s="11"/>
      <c r="J18" s="11"/>
      <c r="K18" s="11"/>
      <c r="L18" s="11"/>
      <c r="M18" s="11"/>
      <c r="N18" s="11"/>
      <c r="O18" s="11"/>
      <c r="P18" s="2"/>
    </row>
    <row r="19" spans="4:15" s="16" customFormat="1" ht="15">
      <c r="D19" s="37"/>
      <c r="E19" s="19"/>
      <c r="F19" s="69"/>
      <c r="G19" s="19"/>
      <c r="H19" s="19"/>
      <c r="I19" s="19"/>
      <c r="J19" s="19"/>
      <c r="K19" s="19"/>
      <c r="L19" s="19"/>
      <c r="M19" s="19"/>
      <c r="N19" s="69"/>
      <c r="O19" s="19"/>
    </row>
    <row r="20" spans="1:16" s="16" customFormat="1" ht="15">
      <c r="A20" s="25" t="s">
        <v>268</v>
      </c>
      <c r="D20" s="37"/>
      <c r="E20" s="33">
        <v>64286</v>
      </c>
      <c r="F20" s="33"/>
      <c r="G20" s="33">
        <v>1798</v>
      </c>
      <c r="H20" s="33"/>
      <c r="I20" s="33">
        <v>11025</v>
      </c>
      <c r="J20" s="33"/>
      <c r="K20" s="33">
        <v>602</v>
      </c>
      <c r="L20" s="33"/>
      <c r="M20" s="33">
        <v>-8422</v>
      </c>
      <c r="N20" s="33"/>
      <c r="O20" s="2">
        <f>SUM(E20:M20)</f>
        <v>69289</v>
      </c>
      <c r="P20" s="2"/>
    </row>
    <row r="21" spans="1:16" s="16" customFormat="1" ht="15">
      <c r="A21" s="25"/>
      <c r="D21" s="37"/>
      <c r="E21" s="33"/>
      <c r="F21" s="33"/>
      <c r="G21" s="33"/>
      <c r="H21" s="33"/>
      <c r="I21" s="33"/>
      <c r="J21" s="33"/>
      <c r="K21" s="33"/>
      <c r="L21" s="33"/>
      <c r="M21" s="33"/>
      <c r="N21" s="33"/>
      <c r="O21" s="33"/>
      <c r="P21" s="2"/>
    </row>
    <row r="22" spans="1:16" s="16" customFormat="1" ht="15">
      <c r="A22" s="25" t="s">
        <v>284</v>
      </c>
      <c r="D22" s="37"/>
      <c r="E22" s="2">
        <v>0</v>
      </c>
      <c r="F22" s="2"/>
      <c r="G22" s="2">
        <v>0</v>
      </c>
      <c r="H22" s="2"/>
      <c r="I22" s="2">
        <v>0</v>
      </c>
      <c r="J22" s="2"/>
      <c r="K22" s="11">
        <v>732</v>
      </c>
      <c r="L22" s="2"/>
      <c r="M22" s="2">
        <v>-6388</v>
      </c>
      <c r="N22" s="2"/>
      <c r="O22" s="2">
        <f>SUM(E22:M22)</f>
        <v>-5656</v>
      </c>
      <c r="P22" s="2"/>
    </row>
    <row r="23" spans="4:16" s="16" customFormat="1" ht="15">
      <c r="D23" s="37"/>
      <c r="E23" s="2"/>
      <c r="F23" s="2"/>
      <c r="G23" s="2"/>
      <c r="H23" s="2"/>
      <c r="I23" s="2"/>
      <c r="J23" s="2"/>
      <c r="K23" s="2"/>
      <c r="L23" s="2"/>
      <c r="M23" s="2"/>
      <c r="N23" s="2"/>
      <c r="O23" s="2"/>
      <c r="P23" s="2"/>
    </row>
    <row r="24" spans="1:16" s="16" customFormat="1" ht="15.75" thickBot="1">
      <c r="A24" s="25" t="s">
        <v>325</v>
      </c>
      <c r="D24" s="37"/>
      <c r="E24" s="40">
        <f>E20+E22</f>
        <v>64286</v>
      </c>
      <c r="F24" s="40">
        <f>SUM(F20:F23)</f>
        <v>0</v>
      </c>
      <c r="G24" s="40">
        <f>G20+G22</f>
        <v>1798</v>
      </c>
      <c r="H24" s="40" t="e">
        <f>H20+H22+#REF!</f>
        <v>#REF!</v>
      </c>
      <c r="I24" s="40">
        <f>I20+I22</f>
        <v>11025</v>
      </c>
      <c r="J24" s="40" t="e">
        <f>J20+J22+#REF!</f>
        <v>#REF!</v>
      </c>
      <c r="K24" s="40">
        <f>K20+K22</f>
        <v>1334</v>
      </c>
      <c r="L24" s="40" t="e">
        <f>L20+L22+#REF!</f>
        <v>#REF!</v>
      </c>
      <c r="M24" s="40">
        <f>M20+M22</f>
        <v>-14810</v>
      </c>
      <c r="N24" s="40" t="e">
        <f>N20+N22+#REF!</f>
        <v>#REF!</v>
      </c>
      <c r="O24" s="40">
        <f>O20+O22</f>
        <v>63633</v>
      </c>
      <c r="P24" s="2"/>
    </row>
    <row r="25" spans="4:15" s="16" customFormat="1" ht="15.75" thickTop="1">
      <c r="D25" s="37"/>
      <c r="E25" s="69"/>
      <c r="F25" s="69"/>
      <c r="G25" s="69"/>
      <c r="H25" s="69"/>
      <c r="I25" s="69"/>
      <c r="J25" s="69"/>
      <c r="K25" s="69"/>
      <c r="L25" s="69"/>
      <c r="M25" s="70"/>
      <c r="N25" s="69"/>
      <c r="O25" s="70"/>
    </row>
    <row r="26" spans="1:16" s="16" customFormat="1" ht="15">
      <c r="A26" s="25"/>
      <c r="D26" s="37"/>
      <c r="E26" s="11"/>
      <c r="F26" s="11"/>
      <c r="G26" s="11"/>
      <c r="H26" s="11"/>
      <c r="I26" s="11"/>
      <c r="J26" s="11"/>
      <c r="K26" s="11"/>
      <c r="L26" s="11"/>
      <c r="M26" s="11"/>
      <c r="N26" s="11"/>
      <c r="O26" s="11"/>
      <c r="P26" s="2"/>
    </row>
    <row r="27" spans="1:16" s="16" customFormat="1" ht="15">
      <c r="A27" s="25"/>
      <c r="D27" s="37"/>
      <c r="E27" s="11"/>
      <c r="F27" s="11"/>
      <c r="G27" s="11"/>
      <c r="H27" s="11"/>
      <c r="I27" s="11"/>
      <c r="J27" s="11"/>
      <c r="K27" s="11"/>
      <c r="L27" s="11"/>
      <c r="M27" s="11"/>
      <c r="N27" s="11"/>
      <c r="O27" s="11"/>
      <c r="P27" s="2"/>
    </row>
    <row r="28" spans="1:16" s="16" customFormat="1" ht="15">
      <c r="A28" s="25"/>
      <c r="D28" s="37"/>
      <c r="E28" s="11"/>
      <c r="F28" s="11"/>
      <c r="G28" s="11"/>
      <c r="H28" s="11"/>
      <c r="I28" s="11"/>
      <c r="J28" s="11"/>
      <c r="K28" s="11"/>
      <c r="L28" s="11"/>
      <c r="M28" s="11"/>
      <c r="N28" s="11"/>
      <c r="O28" s="11"/>
      <c r="P28" s="2"/>
    </row>
    <row r="29" spans="1:16" s="16" customFormat="1" ht="15">
      <c r="A29" s="25"/>
      <c r="D29" s="37"/>
      <c r="E29" s="11"/>
      <c r="F29" s="11"/>
      <c r="G29" s="11"/>
      <c r="H29" s="11"/>
      <c r="I29" s="11"/>
      <c r="J29" s="11"/>
      <c r="K29" s="11"/>
      <c r="L29" s="11"/>
      <c r="M29" s="11"/>
      <c r="N29" s="11"/>
      <c r="O29" s="11"/>
      <c r="P29" s="2"/>
    </row>
    <row r="30" spans="1:16" s="16" customFormat="1" ht="15">
      <c r="A30" s="25"/>
      <c r="D30" s="37"/>
      <c r="E30" s="11"/>
      <c r="F30" s="11"/>
      <c r="G30" s="11"/>
      <c r="H30" s="11"/>
      <c r="I30" s="11"/>
      <c r="J30" s="11"/>
      <c r="K30" s="11"/>
      <c r="L30" s="11"/>
      <c r="M30" s="11"/>
      <c r="N30" s="11"/>
      <c r="O30" s="11"/>
      <c r="P30" s="2"/>
    </row>
    <row r="31" spans="1:16" s="16" customFormat="1" ht="15">
      <c r="A31" s="25"/>
      <c r="D31" s="37"/>
      <c r="E31" s="11"/>
      <c r="F31" s="11"/>
      <c r="G31" s="11"/>
      <c r="H31" s="11"/>
      <c r="I31" s="11"/>
      <c r="J31" s="11"/>
      <c r="K31" s="11"/>
      <c r="L31" s="11"/>
      <c r="M31" s="11"/>
      <c r="N31" s="11"/>
      <c r="O31" s="11"/>
      <c r="P31" s="2"/>
    </row>
    <row r="32" spans="1:16" s="16" customFormat="1" ht="15">
      <c r="A32" s="25"/>
      <c r="D32" s="37"/>
      <c r="E32" s="11"/>
      <c r="F32" s="11"/>
      <c r="G32" s="11"/>
      <c r="H32" s="11"/>
      <c r="I32" s="11"/>
      <c r="J32" s="11"/>
      <c r="K32" s="11"/>
      <c r="L32" s="11"/>
      <c r="M32" s="11"/>
      <c r="N32" s="11"/>
      <c r="O32" s="11"/>
      <c r="P32" s="2"/>
    </row>
    <row r="33" spans="1:16" s="16" customFormat="1" ht="15">
      <c r="A33" s="25"/>
      <c r="D33" s="37"/>
      <c r="E33" s="11"/>
      <c r="F33" s="11"/>
      <c r="G33" s="11"/>
      <c r="H33" s="11"/>
      <c r="I33" s="11"/>
      <c r="J33" s="11"/>
      <c r="K33" s="11"/>
      <c r="L33" s="11"/>
      <c r="M33" s="11"/>
      <c r="N33" s="11"/>
      <c r="O33" s="11"/>
      <c r="P33" s="2"/>
    </row>
    <row r="34" spans="1:16" s="16" customFormat="1" ht="15">
      <c r="A34" s="25"/>
      <c r="D34" s="37"/>
      <c r="E34" s="11"/>
      <c r="F34" s="11"/>
      <c r="G34" s="11"/>
      <c r="H34" s="11"/>
      <c r="I34" s="11"/>
      <c r="J34" s="11"/>
      <c r="K34" s="11"/>
      <c r="L34" s="11"/>
      <c r="M34" s="11"/>
      <c r="N34" s="11"/>
      <c r="O34" s="11"/>
      <c r="P34" s="2"/>
    </row>
    <row r="35" spans="1:16" s="16" customFormat="1" ht="15">
      <c r="A35" s="25"/>
      <c r="D35" s="37"/>
      <c r="E35" s="11"/>
      <c r="F35" s="11"/>
      <c r="G35" s="11"/>
      <c r="H35" s="11"/>
      <c r="I35" s="11"/>
      <c r="J35" s="11"/>
      <c r="K35" s="11"/>
      <c r="L35" s="11"/>
      <c r="M35" s="11"/>
      <c r="N35" s="11"/>
      <c r="O35" s="11"/>
      <c r="P35" s="2"/>
    </row>
    <row r="36" spans="1:16" s="16" customFormat="1" ht="15">
      <c r="A36" s="25"/>
      <c r="D36" s="37"/>
      <c r="E36" s="11"/>
      <c r="F36" s="11"/>
      <c r="G36" s="11"/>
      <c r="H36" s="11"/>
      <c r="I36" s="11"/>
      <c r="J36" s="11"/>
      <c r="K36" s="11"/>
      <c r="L36" s="11"/>
      <c r="M36" s="11"/>
      <c r="N36" s="11"/>
      <c r="O36" s="11"/>
      <c r="P36" s="2"/>
    </row>
    <row r="37" spans="1:16" s="16" customFormat="1" ht="15">
      <c r="A37" s="25"/>
      <c r="D37" s="37"/>
      <c r="E37" s="11"/>
      <c r="F37" s="11"/>
      <c r="G37" s="11"/>
      <c r="H37" s="11"/>
      <c r="I37" s="11"/>
      <c r="J37" s="11"/>
      <c r="K37" s="11"/>
      <c r="L37" s="11"/>
      <c r="M37" s="11"/>
      <c r="N37" s="11"/>
      <c r="O37" s="11"/>
      <c r="P37" s="2"/>
    </row>
    <row r="38" spans="1:16" s="16" customFormat="1" ht="15">
      <c r="A38" s="25"/>
      <c r="D38" s="37"/>
      <c r="E38" s="11"/>
      <c r="F38" s="11"/>
      <c r="G38" s="11"/>
      <c r="H38" s="11"/>
      <c r="I38" s="11"/>
      <c r="J38" s="11"/>
      <c r="K38" s="11"/>
      <c r="L38" s="11"/>
      <c r="M38" s="11"/>
      <c r="N38" s="11"/>
      <c r="O38" s="11"/>
      <c r="P38" s="2"/>
    </row>
    <row r="39" spans="1:16" s="16" customFormat="1" ht="15">
      <c r="A39" s="25"/>
      <c r="D39" s="37"/>
      <c r="E39" s="11"/>
      <c r="F39" s="11"/>
      <c r="G39" s="11"/>
      <c r="H39" s="11"/>
      <c r="I39" s="11"/>
      <c r="J39" s="11"/>
      <c r="K39" s="11"/>
      <c r="L39" s="11"/>
      <c r="M39" s="11"/>
      <c r="N39" s="11"/>
      <c r="O39" s="11"/>
      <c r="P39" s="2"/>
    </row>
    <row r="40" spans="1:16" s="16" customFormat="1" ht="15">
      <c r="A40" s="25"/>
      <c r="D40" s="37"/>
      <c r="E40" s="11"/>
      <c r="F40" s="11"/>
      <c r="G40" s="11"/>
      <c r="H40" s="11"/>
      <c r="I40" s="11"/>
      <c r="J40" s="11"/>
      <c r="K40" s="11"/>
      <c r="L40" s="11"/>
      <c r="M40" s="11"/>
      <c r="N40" s="11"/>
      <c r="O40" s="11"/>
      <c r="P40" s="2"/>
    </row>
    <row r="41" spans="1:16" s="16" customFormat="1" ht="15">
      <c r="A41" s="25"/>
      <c r="D41" s="37"/>
      <c r="E41" s="11"/>
      <c r="F41" s="11"/>
      <c r="G41" s="11"/>
      <c r="H41" s="11"/>
      <c r="I41" s="11"/>
      <c r="J41" s="11"/>
      <c r="K41" s="11"/>
      <c r="L41" s="11"/>
      <c r="M41" s="11"/>
      <c r="N41" s="11"/>
      <c r="O41" s="11"/>
      <c r="P41" s="2"/>
    </row>
    <row r="42" spans="1:16" s="16" customFormat="1" ht="15">
      <c r="A42" s="25"/>
      <c r="D42" s="37"/>
      <c r="E42" s="11"/>
      <c r="F42" s="11"/>
      <c r="G42" s="11"/>
      <c r="H42" s="11"/>
      <c r="I42" s="11"/>
      <c r="J42" s="11"/>
      <c r="K42" s="11"/>
      <c r="L42" s="11"/>
      <c r="M42" s="11"/>
      <c r="N42" s="11"/>
      <c r="O42" s="11"/>
      <c r="P42" s="2"/>
    </row>
    <row r="43" spans="1:16" s="16" customFormat="1" ht="15">
      <c r="A43" s="25"/>
      <c r="D43" s="37"/>
      <c r="E43" s="11"/>
      <c r="F43" s="11"/>
      <c r="G43" s="11"/>
      <c r="H43" s="11"/>
      <c r="I43" s="11"/>
      <c r="J43" s="11"/>
      <c r="K43" s="11"/>
      <c r="L43" s="11"/>
      <c r="M43" s="11"/>
      <c r="N43" s="11"/>
      <c r="O43" s="11"/>
      <c r="P43" s="2"/>
    </row>
    <row r="44" spans="1:16" s="16" customFormat="1" ht="15">
      <c r="A44" s="25"/>
      <c r="D44" s="37"/>
      <c r="E44" s="11"/>
      <c r="F44" s="11"/>
      <c r="G44" s="11"/>
      <c r="H44" s="11"/>
      <c r="I44" s="11"/>
      <c r="J44" s="11"/>
      <c r="K44" s="11"/>
      <c r="L44" s="11"/>
      <c r="M44" s="11"/>
      <c r="N44" s="11"/>
      <c r="O44" s="11"/>
      <c r="P44" s="2"/>
    </row>
    <row r="45" spans="1:16" s="16" customFormat="1" ht="15">
      <c r="A45" s="25"/>
      <c r="D45" s="37"/>
      <c r="E45" s="11"/>
      <c r="F45" s="11"/>
      <c r="G45" s="11"/>
      <c r="H45" s="11"/>
      <c r="I45" s="11"/>
      <c r="J45" s="11"/>
      <c r="K45" s="11"/>
      <c r="L45" s="11"/>
      <c r="M45" s="11"/>
      <c r="N45" s="11"/>
      <c r="O45" s="11"/>
      <c r="P45" s="2"/>
    </row>
    <row r="46" spans="1:16" s="16" customFormat="1" ht="15">
      <c r="A46" s="25"/>
      <c r="D46" s="37"/>
      <c r="E46" s="11"/>
      <c r="F46" s="11"/>
      <c r="G46" s="11"/>
      <c r="H46" s="11"/>
      <c r="I46" s="11"/>
      <c r="J46" s="11"/>
      <c r="K46" s="11"/>
      <c r="L46" s="11"/>
      <c r="M46" s="11"/>
      <c r="N46" s="11"/>
      <c r="O46" s="11"/>
      <c r="P46" s="2"/>
    </row>
    <row r="47" spans="1:16" s="16" customFormat="1" ht="15">
      <c r="A47" s="25"/>
      <c r="D47" s="37"/>
      <c r="E47" s="11"/>
      <c r="F47" s="11"/>
      <c r="G47" s="11"/>
      <c r="H47" s="11"/>
      <c r="I47" s="11"/>
      <c r="J47" s="11"/>
      <c r="K47" s="11"/>
      <c r="L47" s="11"/>
      <c r="M47" s="11"/>
      <c r="N47" s="11"/>
      <c r="O47" s="11"/>
      <c r="P47" s="2"/>
    </row>
    <row r="48" spans="1:16" s="16" customFormat="1" ht="15">
      <c r="A48" s="25"/>
      <c r="D48" s="37"/>
      <c r="E48" s="11"/>
      <c r="F48" s="11"/>
      <c r="G48" s="11"/>
      <c r="H48" s="11"/>
      <c r="I48" s="11"/>
      <c r="J48" s="11"/>
      <c r="K48" s="11"/>
      <c r="L48" s="11"/>
      <c r="M48" s="11"/>
      <c r="N48" s="11"/>
      <c r="O48" s="11"/>
      <c r="P48" s="2"/>
    </row>
    <row r="49" spans="1:16" s="16" customFormat="1" ht="15">
      <c r="A49" s="25"/>
      <c r="D49" s="37"/>
      <c r="E49" s="11"/>
      <c r="F49" s="11"/>
      <c r="G49" s="11"/>
      <c r="H49" s="11"/>
      <c r="I49" s="11"/>
      <c r="J49" s="11"/>
      <c r="K49" s="11"/>
      <c r="L49" s="11"/>
      <c r="M49" s="11"/>
      <c r="N49" s="11"/>
      <c r="O49" s="11"/>
      <c r="P49" s="2"/>
    </row>
    <row r="50" spans="1:16" s="16" customFormat="1" ht="15">
      <c r="A50" s="25"/>
      <c r="D50" s="37"/>
      <c r="E50" s="11"/>
      <c r="F50" s="11"/>
      <c r="G50" s="11"/>
      <c r="H50" s="11"/>
      <c r="I50" s="11"/>
      <c r="J50" s="11"/>
      <c r="K50" s="11"/>
      <c r="L50" s="11"/>
      <c r="M50" s="11"/>
      <c r="N50" s="11"/>
      <c r="O50" s="11"/>
      <c r="P50" s="2"/>
    </row>
    <row r="51" spans="1:4" s="16" customFormat="1" ht="15">
      <c r="A51" s="16" t="s">
        <v>167</v>
      </c>
      <c r="D51" s="37"/>
    </row>
    <row r="52" spans="1:4" s="16" customFormat="1" ht="15">
      <c r="A52" s="16" t="s">
        <v>267</v>
      </c>
      <c r="D52" s="37"/>
    </row>
    <row r="53" s="16" customFormat="1" ht="15">
      <c r="D53" s="37"/>
    </row>
  </sheetData>
  <sheetProtection/>
  <mergeCells count="2">
    <mergeCell ref="E4:O4"/>
    <mergeCell ref="E5:L5"/>
  </mergeCells>
  <printOptions/>
  <pageMargins left="0.68" right="0.16" top="0.5" bottom="0.5" header="0.5" footer="0.25"/>
  <pageSetup firstPageNumber="3" useFirstPageNumber="1" fitToHeight="1" fitToWidth="1" horizontalDpi="600" verticalDpi="600" orientation="portrait" paperSize="9" scale="99" r:id="rId2"/>
  <headerFooter alignWithMargins="0">
    <oddFooter>&amp;C&amp;"Times New Roman,標準"&amp;P</oddFooter>
  </headerFooter>
  <drawing r:id="rId1"/>
</worksheet>
</file>

<file path=xl/worksheets/sheet4.xml><?xml version="1.0" encoding="utf-8"?>
<worksheet xmlns="http://schemas.openxmlformats.org/spreadsheetml/2006/main" xmlns:r="http://schemas.openxmlformats.org/officeDocument/2006/relationships">
  <sheetPr>
    <tabColor rgb="FF0000CC"/>
    <pageSetUpPr fitToPage="1"/>
  </sheetPr>
  <dimension ref="A1:H67"/>
  <sheetViews>
    <sheetView zoomScalePageLayoutView="0" workbookViewId="0" topLeftCell="A20">
      <selection activeCell="I37" sqref="I37"/>
    </sheetView>
  </sheetViews>
  <sheetFormatPr defaultColWidth="9.00390625" defaultRowHeight="16.5"/>
  <cols>
    <col min="1" max="1" width="5.50390625" style="16" customWidth="1"/>
    <col min="2" max="2" width="7.125" style="16" customWidth="1"/>
    <col min="3" max="3" width="14.375" style="16" customWidth="1"/>
    <col min="4" max="4" width="18.625" style="16" customWidth="1"/>
    <col min="5" max="5" width="3.375" style="16" customWidth="1"/>
    <col min="6" max="6" width="15.625" style="16" customWidth="1"/>
    <col min="7" max="7" width="3.50390625" style="16" customWidth="1"/>
    <col min="8" max="8" width="14.625" style="16" customWidth="1"/>
    <col min="9" max="9" width="10.625" style="16" customWidth="1"/>
    <col min="10" max="16384" width="9.00390625" style="16" customWidth="1"/>
  </cols>
  <sheetData>
    <row r="1" ht="15">
      <c r="A1" s="12" t="s">
        <v>69</v>
      </c>
    </row>
    <row r="2" ht="15">
      <c r="A2" s="12" t="s">
        <v>213</v>
      </c>
    </row>
    <row r="3" ht="15">
      <c r="A3" s="12" t="str">
        <f>+'income statement'!A3</f>
        <v>FOR THE SECOND QUARTER ENDED 30 JUNE 2013</v>
      </c>
    </row>
    <row r="4" ht="15"/>
    <row r="5" spans="6:8" ht="15">
      <c r="F5" s="19" t="s">
        <v>322</v>
      </c>
      <c r="G5" s="37"/>
      <c r="H5" s="19" t="str">
        <f>F5</f>
        <v>6 months ended</v>
      </c>
    </row>
    <row r="6" spans="6:8" ht="15">
      <c r="F6" s="38">
        <v>41455</v>
      </c>
      <c r="G6" s="37"/>
      <c r="H6" s="38">
        <f>'income statement'!E8</f>
        <v>41090</v>
      </c>
    </row>
    <row r="7" spans="6:8" ht="15">
      <c r="F7" s="19" t="s">
        <v>71</v>
      </c>
      <c r="G7" s="19"/>
      <c r="H7" s="19" t="s">
        <v>71</v>
      </c>
    </row>
    <row r="8" spans="6:8" ht="15">
      <c r="F8" s="19"/>
      <c r="G8" s="19"/>
      <c r="H8" s="19"/>
    </row>
    <row r="9" spans="1:8" ht="15">
      <c r="A9" s="25" t="s">
        <v>264</v>
      </c>
      <c r="F9" s="50"/>
      <c r="G9" s="50"/>
      <c r="H9" s="50"/>
    </row>
    <row r="10" spans="6:8" ht="15">
      <c r="F10" s="50"/>
      <c r="G10" s="50"/>
      <c r="H10" s="50"/>
    </row>
    <row r="11" spans="1:8" ht="15">
      <c r="A11" s="16" t="s">
        <v>270</v>
      </c>
      <c r="F11" s="50">
        <f>'income statement'!G27</f>
        <v>1752</v>
      </c>
      <c r="G11" s="50"/>
      <c r="H11" s="50">
        <v>-6388</v>
      </c>
    </row>
    <row r="12" spans="6:8" ht="15">
      <c r="F12" s="50"/>
      <c r="G12" s="50"/>
      <c r="H12" s="50"/>
    </row>
    <row r="13" spans="1:8" ht="15">
      <c r="A13" s="16" t="s">
        <v>43</v>
      </c>
      <c r="F13" s="50"/>
      <c r="G13" s="50"/>
      <c r="H13" s="50"/>
    </row>
    <row r="14" spans="1:8" ht="15">
      <c r="A14" s="16" t="s">
        <v>44</v>
      </c>
      <c r="F14" s="50">
        <f>'[6]C-notes'!$M$251+'[6]C-notes'!$AA$251</f>
        <v>2333.175767661</v>
      </c>
      <c r="G14" s="50"/>
      <c r="H14" s="50">
        <v>3748</v>
      </c>
    </row>
    <row r="15" spans="1:8" ht="15" hidden="1">
      <c r="A15" s="16" t="s">
        <v>326</v>
      </c>
      <c r="F15" s="50"/>
      <c r="G15" s="50"/>
      <c r="H15" s="50">
        <v>0</v>
      </c>
    </row>
    <row r="16" spans="1:8" ht="15" hidden="1">
      <c r="A16" s="16" t="s">
        <v>260</v>
      </c>
      <c r="F16" s="50"/>
      <c r="G16" s="50"/>
      <c r="H16" s="50">
        <v>0</v>
      </c>
    </row>
    <row r="17" spans="1:8" ht="15">
      <c r="A17" s="16" t="s">
        <v>45</v>
      </c>
      <c r="F17" s="50">
        <v>-15</v>
      </c>
      <c r="G17" s="50"/>
      <c r="H17" s="50">
        <v>0</v>
      </c>
    </row>
    <row r="18" spans="1:8" ht="15">
      <c r="A18" s="16" t="s">
        <v>46</v>
      </c>
      <c r="F18" s="50">
        <v>0</v>
      </c>
      <c r="G18" s="50"/>
      <c r="H18" s="50">
        <v>12</v>
      </c>
    </row>
    <row r="19" spans="1:8" ht="15.75" customHeight="1" hidden="1">
      <c r="A19" s="16" t="s">
        <v>47</v>
      </c>
      <c r="F19" s="50">
        <v>0</v>
      </c>
      <c r="G19" s="50"/>
      <c r="H19" s="50">
        <v>0</v>
      </c>
    </row>
    <row r="20" spans="1:8" ht="15">
      <c r="A20" s="16" t="s">
        <v>48</v>
      </c>
      <c r="F20" s="50">
        <f>-'income statement'!G25</f>
        <v>1284</v>
      </c>
      <c r="G20" s="50"/>
      <c r="H20" s="50">
        <v>1570</v>
      </c>
    </row>
    <row r="21" spans="1:8" ht="15">
      <c r="A21" s="16" t="s">
        <v>49</v>
      </c>
      <c r="F21" s="50">
        <f>-'[6]PL'!$AE$31</f>
        <v>-15.488912679999999</v>
      </c>
      <c r="G21" s="50"/>
      <c r="H21" s="50">
        <v>0</v>
      </c>
    </row>
    <row r="22" spans="1:8" ht="15" hidden="1">
      <c r="A22" s="16" t="s">
        <v>50</v>
      </c>
      <c r="F22" s="50"/>
      <c r="G22" s="50"/>
      <c r="H22" s="50"/>
    </row>
    <row r="23" spans="1:8" ht="15" hidden="1">
      <c r="A23" s="16" t="s">
        <v>51</v>
      </c>
      <c r="F23" s="50"/>
      <c r="G23" s="50"/>
      <c r="H23" s="50"/>
    </row>
    <row r="24" spans="1:8" ht="15" hidden="1">
      <c r="A24" s="16" t="s">
        <v>52</v>
      </c>
      <c r="F24" s="50"/>
      <c r="G24" s="50"/>
      <c r="H24" s="50"/>
    </row>
    <row r="25" spans="1:8" ht="15" hidden="1">
      <c r="A25" s="16" t="s">
        <v>53</v>
      </c>
      <c r="F25" s="50"/>
      <c r="G25" s="50"/>
      <c r="H25" s="50"/>
    </row>
    <row r="26" spans="1:8" ht="15">
      <c r="A26" s="16" t="s">
        <v>258</v>
      </c>
      <c r="F26" s="50">
        <f>1897-43+259-441-663+131</f>
        <v>1140</v>
      </c>
      <c r="G26" s="50"/>
      <c r="H26" s="50">
        <v>1413</v>
      </c>
    </row>
    <row r="27" spans="6:8" ht="15">
      <c r="F27" s="125"/>
      <c r="G27" s="50"/>
      <c r="H27" s="125"/>
    </row>
    <row r="28" spans="1:8" ht="15">
      <c r="A28" s="16" t="s">
        <v>54</v>
      </c>
      <c r="F28" s="126">
        <f>SUM(F9:F26)</f>
        <v>6478.686854981</v>
      </c>
      <c r="G28" s="50"/>
      <c r="H28" s="126">
        <f>SUM(H9:H26)</f>
        <v>355</v>
      </c>
    </row>
    <row r="29" spans="1:8" ht="15">
      <c r="A29" s="16" t="s">
        <v>55</v>
      </c>
      <c r="F29" s="50">
        <f>-'balance sheet'!H21+'balance sheet'!J21</f>
        <v>16938</v>
      </c>
      <c r="G29" s="50"/>
      <c r="H29" s="50">
        <v>-1818</v>
      </c>
    </row>
    <row r="30" spans="1:8" ht="15">
      <c r="A30" s="16" t="s">
        <v>56</v>
      </c>
      <c r="F30" s="50">
        <f>-'balance sheet'!H20-'balance sheet'!H22+'balance sheet'!J20+'balance sheet'!J22</f>
        <v>-7163</v>
      </c>
      <c r="G30" s="50"/>
      <c r="H30" s="50">
        <v>-18241</v>
      </c>
    </row>
    <row r="31" spans="1:8" ht="15">
      <c r="A31" s="16" t="s">
        <v>57</v>
      </c>
      <c r="F31" s="50">
        <f>'balance sheet'!H41+'balance sheet'!H42-'balance sheet'!J41-'balance sheet'!J42+544</f>
        <v>-1796</v>
      </c>
      <c r="G31" s="50"/>
      <c r="H31" s="50">
        <v>1974</v>
      </c>
    </row>
    <row r="32" spans="6:8" ht="15">
      <c r="F32" s="125"/>
      <c r="G32" s="50"/>
      <c r="H32" s="125"/>
    </row>
    <row r="33" spans="1:8" ht="15">
      <c r="A33" s="16" t="s">
        <v>262</v>
      </c>
      <c r="F33" s="126">
        <f>SUM(F28:F32)</f>
        <v>14457.686854980999</v>
      </c>
      <c r="G33" s="126"/>
      <c r="H33" s="126">
        <f>SUM(H28:H31)</f>
        <v>-17730</v>
      </c>
    </row>
    <row r="34" spans="1:8" ht="14.25" customHeight="1">
      <c r="A34" s="16" t="s">
        <v>58</v>
      </c>
      <c r="F34" s="50">
        <f>-272-(87.852+87.852+87.852)-(1.125+1.125+1.125)-(1.848+1.848+1.848)</f>
        <v>-544.475</v>
      </c>
      <c r="G34" s="50"/>
      <c r="H34" s="50">
        <v>-29</v>
      </c>
    </row>
    <row r="35" spans="1:8" ht="15">
      <c r="A35" s="16" t="s">
        <v>59</v>
      </c>
      <c r="F35" s="50">
        <v>0</v>
      </c>
      <c r="G35" s="50"/>
      <c r="H35" s="50">
        <v>16</v>
      </c>
    </row>
    <row r="36" spans="1:8" ht="15">
      <c r="A36" s="16" t="s">
        <v>60</v>
      </c>
      <c r="F36" s="50">
        <f>-F21</f>
        <v>15.488912679999999</v>
      </c>
      <c r="G36" s="50"/>
      <c r="H36" s="50">
        <v>0</v>
      </c>
    </row>
    <row r="37" spans="1:8" ht="15">
      <c r="A37" s="16" t="s">
        <v>61</v>
      </c>
      <c r="F37" s="127">
        <f>-F20</f>
        <v>-1284</v>
      </c>
      <c r="G37" s="50"/>
      <c r="H37" s="127">
        <v>-1570</v>
      </c>
    </row>
    <row r="38" spans="6:8" ht="15">
      <c r="F38" s="125"/>
      <c r="G38" s="50"/>
      <c r="H38" s="125"/>
    </row>
    <row r="39" spans="1:8" ht="15">
      <c r="A39" s="16" t="s">
        <v>263</v>
      </c>
      <c r="F39" s="128">
        <f>SUM(F33:F37)</f>
        <v>12644.700767661</v>
      </c>
      <c r="G39" s="50"/>
      <c r="H39" s="128">
        <f>SUM(H33:H37)</f>
        <v>-19313</v>
      </c>
    </row>
    <row r="40" spans="6:8" ht="15">
      <c r="F40" s="50"/>
      <c r="G40" s="50"/>
      <c r="H40" s="50"/>
    </row>
    <row r="41" spans="1:8" ht="15">
      <c r="A41" s="6" t="s">
        <v>265</v>
      </c>
      <c r="B41" s="2"/>
      <c r="C41" s="4"/>
      <c r="D41" s="4"/>
      <c r="E41" s="4"/>
      <c r="F41" s="11"/>
      <c r="G41" s="32"/>
      <c r="H41" s="11"/>
    </row>
    <row r="42" spans="1:8" ht="15">
      <c r="A42" s="6"/>
      <c r="B42" s="2"/>
      <c r="C42" s="4"/>
      <c r="D42" s="4"/>
      <c r="E42" s="4"/>
      <c r="F42" s="11"/>
      <c r="G42" s="32"/>
      <c r="H42" s="11"/>
    </row>
    <row r="43" spans="1:8" ht="15">
      <c r="A43" s="122" t="s">
        <v>62</v>
      </c>
      <c r="B43" s="2"/>
      <c r="C43" s="4"/>
      <c r="D43" s="4"/>
      <c r="E43" s="4"/>
      <c r="F43" s="11">
        <f>-538-13.025</f>
        <v>-551.025</v>
      </c>
      <c r="G43" s="32"/>
      <c r="H43" s="11">
        <v>-546</v>
      </c>
    </row>
    <row r="44" spans="1:8" ht="15">
      <c r="A44" s="122" t="s">
        <v>63</v>
      </c>
      <c r="B44" s="2"/>
      <c r="C44" s="4"/>
      <c r="D44" s="4"/>
      <c r="E44" s="4"/>
      <c r="F44" s="11">
        <v>15</v>
      </c>
      <c r="G44" s="32"/>
      <c r="H44" s="11">
        <v>0</v>
      </c>
    </row>
    <row r="45" spans="1:8" ht="15" hidden="1">
      <c r="A45" s="122" t="s">
        <v>64</v>
      </c>
      <c r="B45" s="2"/>
      <c r="C45" s="4"/>
      <c r="D45" s="4"/>
      <c r="E45" s="4"/>
      <c r="F45" s="11"/>
      <c r="G45" s="32"/>
      <c r="H45" s="11">
        <v>0</v>
      </c>
    </row>
    <row r="46" spans="1:8" ht="15" hidden="1">
      <c r="A46" s="122" t="s">
        <v>65</v>
      </c>
      <c r="B46" s="2"/>
      <c r="C46" s="4"/>
      <c r="D46" s="4"/>
      <c r="E46" s="4"/>
      <c r="F46" s="11"/>
      <c r="G46" s="32"/>
      <c r="H46" s="11"/>
    </row>
    <row r="47" spans="1:8" ht="15">
      <c r="A47" s="122" t="s">
        <v>285</v>
      </c>
      <c r="B47" s="2"/>
      <c r="C47" s="4"/>
      <c r="D47" s="4"/>
      <c r="E47" s="4"/>
      <c r="F47" s="62">
        <f>SUM(F43:F46)</f>
        <v>-536.025</v>
      </c>
      <c r="G47" s="32"/>
      <c r="H47" s="62">
        <f>SUM(H43:H46)</f>
        <v>-546</v>
      </c>
    </row>
    <row r="48" spans="1:8" ht="15">
      <c r="A48" s="9"/>
      <c r="B48" s="2"/>
      <c r="C48" s="4"/>
      <c r="D48" s="4"/>
      <c r="E48" s="4"/>
      <c r="F48" s="11"/>
      <c r="G48" s="32"/>
      <c r="H48" s="11"/>
    </row>
    <row r="49" spans="1:8" ht="15">
      <c r="A49" s="9" t="s">
        <v>266</v>
      </c>
      <c r="B49" s="2"/>
      <c r="C49" s="4"/>
      <c r="D49" s="4"/>
      <c r="E49" s="4"/>
      <c r="F49" s="11"/>
      <c r="G49" s="32"/>
      <c r="H49" s="11"/>
    </row>
    <row r="50" spans="1:8" ht="15">
      <c r="A50" s="9"/>
      <c r="B50" s="2"/>
      <c r="C50" s="4"/>
      <c r="D50" s="4"/>
      <c r="E50" s="4"/>
      <c r="F50" s="11"/>
      <c r="G50" s="32"/>
      <c r="H50" s="11"/>
    </row>
    <row r="51" spans="1:8" ht="15">
      <c r="A51" s="2" t="s">
        <v>66</v>
      </c>
      <c r="B51" s="2"/>
      <c r="C51" s="4"/>
      <c r="D51" s="4"/>
      <c r="E51" s="4"/>
      <c r="F51" s="11">
        <f>1455+5874</f>
        <v>7329</v>
      </c>
      <c r="G51" s="32"/>
      <c r="H51" s="11">
        <v>18896</v>
      </c>
    </row>
    <row r="52" spans="1:8" ht="15">
      <c r="A52" s="2" t="s">
        <v>67</v>
      </c>
      <c r="B52" s="2"/>
      <c r="C52" s="4"/>
      <c r="D52" s="4"/>
      <c r="E52" s="4"/>
      <c r="F52" s="11">
        <f>-1632-12248+1750-2113-272</f>
        <v>-14515</v>
      </c>
      <c r="G52" s="32"/>
      <c r="H52" s="11">
        <v>-11148</v>
      </c>
    </row>
    <row r="53" spans="1:8" ht="15" hidden="1">
      <c r="A53" s="2" t="s">
        <v>68</v>
      </c>
      <c r="B53" s="2"/>
      <c r="C53" s="4"/>
      <c r="D53" s="4"/>
      <c r="E53" s="4"/>
      <c r="F53" s="11"/>
      <c r="G53" s="32"/>
      <c r="H53" s="11"/>
    </row>
    <row r="54" spans="1:8" ht="15">
      <c r="A54" s="2" t="s">
        <v>286</v>
      </c>
      <c r="B54" s="2"/>
      <c r="C54" s="4"/>
      <c r="D54" s="4"/>
      <c r="E54" s="4"/>
      <c r="F54" s="62">
        <f>SUM(F51:F53)</f>
        <v>-7186</v>
      </c>
      <c r="G54" s="32"/>
      <c r="H54" s="62">
        <f>SUM(H51:H53)</f>
        <v>7748</v>
      </c>
    </row>
    <row r="55" spans="1:8" ht="15">
      <c r="A55" s="2"/>
      <c r="B55" s="2"/>
      <c r="C55" s="4"/>
      <c r="D55" s="4"/>
      <c r="E55" s="4"/>
      <c r="F55" s="123"/>
      <c r="G55" s="124"/>
      <c r="H55" s="123"/>
    </row>
    <row r="56" spans="1:8" ht="15">
      <c r="A56" s="9" t="s">
        <v>287</v>
      </c>
      <c r="B56" s="9"/>
      <c r="C56" s="4"/>
      <c r="D56" s="4"/>
      <c r="E56" s="4"/>
      <c r="F56" s="2">
        <f>F39+F47+F54</f>
        <v>4922.675767661</v>
      </c>
      <c r="H56" s="2">
        <f>H39+H47+H54</f>
        <v>-12111</v>
      </c>
    </row>
    <row r="57" spans="1:8" ht="15">
      <c r="A57" s="9" t="s">
        <v>194</v>
      </c>
      <c r="B57" s="9"/>
      <c r="C57" s="4"/>
      <c r="D57" s="4"/>
      <c r="E57" s="4"/>
      <c r="F57" s="2">
        <v>18188</v>
      </c>
      <c r="H57" s="2">
        <v>19702</v>
      </c>
    </row>
    <row r="58" spans="1:8" ht="15">
      <c r="A58" s="9" t="s">
        <v>168</v>
      </c>
      <c r="B58" s="9"/>
      <c r="C58" s="4"/>
      <c r="D58" s="4"/>
      <c r="E58" s="4"/>
      <c r="F58" s="2">
        <f>-1514+699+367</f>
        <v>-448</v>
      </c>
      <c r="H58" s="2">
        <v>-1344</v>
      </c>
    </row>
    <row r="59" spans="1:8" ht="15.75" thickBot="1">
      <c r="A59" s="9" t="s">
        <v>259</v>
      </c>
      <c r="B59" s="9"/>
      <c r="C59" s="4"/>
      <c r="D59" s="4"/>
      <c r="E59" s="4"/>
      <c r="F59" s="40">
        <f>SUM(F56:F58)</f>
        <v>22662.675767661</v>
      </c>
      <c r="H59" s="40">
        <f>SUM(H56:H58)</f>
        <v>6247</v>
      </c>
    </row>
    <row r="60" spans="1:8" ht="15.75" thickTop="1">
      <c r="A60" s="9"/>
      <c r="B60" s="9"/>
      <c r="C60" s="4"/>
      <c r="D60" s="4"/>
      <c r="E60" s="4"/>
      <c r="F60" s="2"/>
      <c r="H60" s="2"/>
    </row>
    <row r="61" spans="1:8" ht="15">
      <c r="A61" s="9" t="s">
        <v>176</v>
      </c>
      <c r="B61" s="9"/>
      <c r="C61" s="4"/>
      <c r="D61" s="4"/>
      <c r="E61" s="4"/>
      <c r="F61" s="2"/>
      <c r="H61" s="2"/>
    </row>
    <row r="62" spans="1:8" ht="15">
      <c r="A62" s="9" t="s">
        <v>87</v>
      </c>
      <c r="B62" s="9"/>
      <c r="C62" s="4"/>
      <c r="D62" s="4"/>
      <c r="E62" s="4"/>
      <c r="F62" s="11">
        <f>+'balance sheet'!H24</f>
        <v>22663</v>
      </c>
      <c r="G62" s="20"/>
      <c r="H62" s="11">
        <v>6247</v>
      </c>
    </row>
    <row r="63" spans="1:8" ht="15" hidden="1">
      <c r="A63" s="9" t="s">
        <v>198</v>
      </c>
      <c r="B63" s="9"/>
      <c r="C63" s="4"/>
      <c r="D63" s="4"/>
      <c r="E63" s="4"/>
      <c r="F63" s="2">
        <v>0</v>
      </c>
      <c r="H63" s="2">
        <v>0</v>
      </c>
    </row>
    <row r="64" spans="1:8" ht="15">
      <c r="A64" s="9" t="s">
        <v>214</v>
      </c>
      <c r="B64" s="9"/>
      <c r="C64" s="4"/>
      <c r="D64" s="4"/>
      <c r="E64" s="4"/>
      <c r="F64" s="11">
        <v>0</v>
      </c>
      <c r="H64" s="11">
        <v>0</v>
      </c>
    </row>
    <row r="65" spans="1:8" ht="15.75" thickBot="1">
      <c r="A65" s="9" t="s">
        <v>205</v>
      </c>
      <c r="B65" s="9"/>
      <c r="C65" s="4"/>
      <c r="D65" s="4"/>
      <c r="E65" s="4"/>
      <c r="F65" s="40">
        <f>F62+F64</f>
        <v>22663</v>
      </c>
      <c r="H65" s="40">
        <f>H62+H64</f>
        <v>6247</v>
      </c>
    </row>
    <row r="66" spans="1:8" ht="15.75" thickTop="1">
      <c r="A66" s="2"/>
      <c r="B66" s="2"/>
      <c r="C66" s="4"/>
      <c r="D66" s="4"/>
      <c r="E66" s="4"/>
      <c r="F66" s="2">
        <f>F59-F65</f>
        <v>-0.3242323390004458</v>
      </c>
      <c r="H66" s="2"/>
    </row>
    <row r="67" spans="1:8" ht="15">
      <c r="A67" s="2"/>
      <c r="B67" s="2"/>
      <c r="C67" s="4"/>
      <c r="D67" s="4"/>
      <c r="E67" s="4"/>
      <c r="F67" s="2"/>
      <c r="H67" s="2"/>
    </row>
  </sheetData>
  <sheetProtection/>
  <printOptions/>
  <pageMargins left="0.8" right="0.16" top="0.5" bottom="0.5" header="0.5" footer="0.25"/>
  <pageSetup firstPageNumber="4" useFirstPageNumber="1" fitToHeight="1" fitToWidth="1" horizontalDpi="600" verticalDpi="600" orientation="portrait" paperSize="9" scale="86" r:id="rId4"/>
  <headerFooter alignWithMargins="0">
    <oddFooter>&amp;C&amp;"Times New Roman,標準"&amp;P</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rgb="FF0000CC"/>
    <pageSetUpPr fitToPage="1"/>
  </sheetPr>
  <dimension ref="A1:N695"/>
  <sheetViews>
    <sheetView tabSelected="1" view="pageBreakPreview" zoomScaleSheetLayoutView="100" zoomScalePageLayoutView="0" workbookViewId="0" topLeftCell="A262">
      <selection activeCell="K274" sqref="K274"/>
    </sheetView>
  </sheetViews>
  <sheetFormatPr defaultColWidth="9.00390625" defaultRowHeight="16.5"/>
  <cols>
    <col min="1" max="1" width="2.875" style="16" customWidth="1"/>
    <col min="2" max="2" width="3.75390625" style="16" customWidth="1"/>
    <col min="3" max="3" width="2.375" style="16" customWidth="1"/>
    <col min="4" max="4" width="32.875" style="16" customWidth="1"/>
    <col min="5" max="5" width="13.75390625" style="16" customWidth="1"/>
    <col min="6" max="6" width="13.00390625" style="16" customWidth="1"/>
    <col min="7" max="7" width="14.25390625" style="2" customWidth="1"/>
    <col min="8" max="8" width="14.125" style="16" customWidth="1"/>
    <col min="9" max="9" width="11.875" style="16" customWidth="1"/>
    <col min="10" max="10" width="13.00390625" style="16" customWidth="1"/>
    <col min="11" max="11" width="11.25390625" style="16" customWidth="1"/>
    <col min="12" max="12" width="12.625" style="16" customWidth="1"/>
    <col min="13" max="13" width="11.50390625" style="16" customWidth="1"/>
    <col min="14" max="16384" width="9.00390625" style="16" customWidth="1"/>
  </cols>
  <sheetData>
    <row r="1" spans="1:11" ht="15.75">
      <c r="A1" s="75" t="s">
        <v>242</v>
      </c>
      <c r="B1" s="76"/>
      <c r="C1" s="76"/>
      <c r="D1" s="76"/>
      <c r="E1" s="76"/>
      <c r="F1" s="76"/>
      <c r="G1" s="77"/>
      <c r="H1" s="76"/>
      <c r="I1" s="76"/>
      <c r="J1" s="76"/>
      <c r="K1" s="76"/>
    </row>
    <row r="2" spans="1:11" ht="15.75">
      <c r="A2" s="75" t="s">
        <v>317</v>
      </c>
      <c r="B2" s="76"/>
      <c r="C2" s="76"/>
      <c r="D2" s="76"/>
      <c r="E2" s="76"/>
      <c r="F2" s="76"/>
      <c r="G2" s="77"/>
      <c r="H2" s="76"/>
      <c r="I2" s="76"/>
      <c r="J2" s="76"/>
      <c r="K2" s="76"/>
    </row>
    <row r="3" spans="1:11" ht="15.75">
      <c r="A3" s="75"/>
      <c r="B3" s="76" t="s">
        <v>138</v>
      </c>
      <c r="C3" s="76"/>
      <c r="D3" s="76"/>
      <c r="E3" s="76"/>
      <c r="F3" s="76"/>
      <c r="G3" s="77"/>
      <c r="H3" s="76"/>
      <c r="I3" s="76"/>
      <c r="J3" s="76"/>
      <c r="K3" s="76"/>
    </row>
    <row r="4" spans="1:11" ht="15.75">
      <c r="A4" s="78" t="s">
        <v>235</v>
      </c>
      <c r="B4" s="76"/>
      <c r="C4" s="76"/>
      <c r="D4" s="76"/>
      <c r="E4" s="76"/>
      <c r="F4" s="76"/>
      <c r="G4" s="77"/>
      <c r="H4" s="76"/>
      <c r="I4" s="76"/>
      <c r="J4" s="76"/>
      <c r="K4" s="76"/>
    </row>
    <row r="5" spans="1:11" ht="15.75">
      <c r="A5" s="78"/>
      <c r="B5" s="76"/>
      <c r="C5" s="76"/>
      <c r="D5" s="76"/>
      <c r="E5" s="76"/>
      <c r="F5" s="76"/>
      <c r="G5" s="77"/>
      <c r="H5" s="76"/>
      <c r="I5" s="76"/>
      <c r="J5" s="76"/>
      <c r="K5" s="76"/>
    </row>
    <row r="6" spans="1:11" ht="15.75">
      <c r="A6" s="79" t="s">
        <v>88</v>
      </c>
      <c r="B6" s="80" t="s">
        <v>89</v>
      </c>
      <c r="C6" s="76"/>
      <c r="D6" s="76"/>
      <c r="E6" s="81"/>
      <c r="F6" s="76"/>
      <c r="G6" s="77"/>
      <c r="H6" s="76"/>
      <c r="I6" s="76"/>
      <c r="J6" s="76"/>
      <c r="K6" s="76"/>
    </row>
    <row r="7" spans="1:11" ht="15.75">
      <c r="A7" s="80"/>
      <c r="B7" s="76"/>
      <c r="C7" s="76"/>
      <c r="D7" s="76"/>
      <c r="E7" s="76"/>
      <c r="F7" s="76"/>
      <c r="G7" s="77"/>
      <c r="H7" s="76"/>
      <c r="I7" s="76"/>
      <c r="J7" s="76"/>
      <c r="K7" s="76"/>
    </row>
    <row r="8" spans="1:11" ht="15.75">
      <c r="A8" s="80"/>
      <c r="B8" s="76"/>
      <c r="C8" s="76"/>
      <c r="D8" s="76"/>
      <c r="E8" s="76"/>
      <c r="F8" s="76"/>
      <c r="G8" s="77"/>
      <c r="H8" s="76"/>
      <c r="I8" s="76"/>
      <c r="J8" s="76"/>
      <c r="K8" s="76"/>
    </row>
    <row r="9" spans="1:11" ht="11.25" customHeight="1">
      <c r="A9" s="80"/>
      <c r="B9" s="76"/>
      <c r="C9" s="76"/>
      <c r="D9" s="76"/>
      <c r="E9" s="76"/>
      <c r="F9" s="76"/>
      <c r="G9" s="77"/>
      <c r="H9" s="76"/>
      <c r="I9" s="76"/>
      <c r="J9" s="76"/>
      <c r="K9" s="76"/>
    </row>
    <row r="10" spans="1:11" ht="15.75">
      <c r="A10" s="80"/>
      <c r="B10" s="76"/>
      <c r="C10" s="76"/>
      <c r="D10" s="76"/>
      <c r="E10" s="76"/>
      <c r="F10" s="76"/>
      <c r="G10" s="77"/>
      <c r="H10" s="76"/>
      <c r="I10" s="76"/>
      <c r="J10" s="76"/>
      <c r="K10" s="76"/>
    </row>
    <row r="11" spans="1:11" ht="15.75">
      <c r="A11" s="80"/>
      <c r="B11" s="76"/>
      <c r="C11" s="76"/>
      <c r="D11" s="76"/>
      <c r="E11" s="76"/>
      <c r="F11" s="76"/>
      <c r="G11" s="77"/>
      <c r="H11" s="76"/>
      <c r="I11" s="76"/>
      <c r="J11" s="76"/>
      <c r="K11" s="76"/>
    </row>
    <row r="12" spans="1:11" ht="15.75">
      <c r="A12" s="80"/>
      <c r="B12" s="76"/>
      <c r="C12" s="76"/>
      <c r="D12" s="76"/>
      <c r="E12" s="76"/>
      <c r="F12" s="76"/>
      <c r="G12" s="77"/>
      <c r="H12" s="76"/>
      <c r="I12" s="76"/>
      <c r="J12" s="76"/>
      <c r="K12" s="76"/>
    </row>
    <row r="13" spans="1:11" ht="15.75">
      <c r="A13" s="80"/>
      <c r="B13" s="76"/>
      <c r="C13" s="76"/>
      <c r="D13" s="76"/>
      <c r="E13" s="76"/>
      <c r="F13" s="76"/>
      <c r="G13" s="77"/>
      <c r="H13" s="76"/>
      <c r="I13" s="76"/>
      <c r="J13" s="76"/>
      <c r="K13" s="76"/>
    </row>
    <row r="14" spans="1:11" ht="15.75">
      <c r="A14" s="80"/>
      <c r="B14" s="76"/>
      <c r="C14" s="76"/>
      <c r="D14" s="76"/>
      <c r="E14" s="76"/>
      <c r="F14" s="76"/>
      <c r="G14" s="77"/>
      <c r="H14" s="76"/>
      <c r="I14" s="76"/>
      <c r="J14" s="76"/>
      <c r="K14" s="76"/>
    </row>
    <row r="15" spans="1:11" ht="15.75">
      <c r="A15" s="80"/>
      <c r="B15" s="76"/>
      <c r="C15" s="76"/>
      <c r="D15" s="76"/>
      <c r="E15" s="76"/>
      <c r="F15" s="76"/>
      <c r="G15" s="77"/>
      <c r="H15" s="76"/>
      <c r="I15" s="76"/>
      <c r="J15" s="76"/>
      <c r="K15" s="76"/>
    </row>
    <row r="16" spans="1:11" ht="15.75">
      <c r="A16" s="80"/>
      <c r="B16" s="76"/>
      <c r="C16" s="76"/>
      <c r="D16" s="76"/>
      <c r="E16" s="76"/>
      <c r="F16" s="76"/>
      <c r="G16" s="77"/>
      <c r="H16" s="76"/>
      <c r="I16" s="76"/>
      <c r="J16" s="76"/>
      <c r="K16" s="76"/>
    </row>
    <row r="17" spans="1:11" ht="15.75">
      <c r="A17" s="80"/>
      <c r="B17" s="76"/>
      <c r="C17" s="76"/>
      <c r="D17" s="76"/>
      <c r="E17" s="76"/>
      <c r="F17" s="76"/>
      <c r="G17" s="77"/>
      <c r="H17" s="76"/>
      <c r="I17" s="76"/>
      <c r="J17" s="76"/>
      <c r="K17" s="76"/>
    </row>
    <row r="18" spans="1:11" ht="12.75" customHeight="1">
      <c r="A18" s="80"/>
      <c r="B18" s="76"/>
      <c r="C18" s="76"/>
      <c r="D18" s="76"/>
      <c r="E18" s="76"/>
      <c r="F18" s="76"/>
      <c r="G18" s="77"/>
      <c r="H18" s="76"/>
      <c r="I18" s="76"/>
      <c r="J18" s="76"/>
      <c r="K18" s="76"/>
    </row>
    <row r="19" spans="1:11" ht="6.75" customHeight="1">
      <c r="A19" s="80"/>
      <c r="B19" s="76"/>
      <c r="C19" s="76"/>
      <c r="D19" s="76"/>
      <c r="E19" s="76"/>
      <c r="F19" s="76"/>
      <c r="G19" s="77"/>
      <c r="H19" s="76"/>
      <c r="I19" s="76"/>
      <c r="J19" s="76"/>
      <c r="K19" s="76"/>
    </row>
    <row r="20" spans="1:11" ht="15.75">
      <c r="A20" s="79" t="s">
        <v>90</v>
      </c>
      <c r="B20" s="80" t="s">
        <v>271</v>
      </c>
      <c r="C20" s="76"/>
      <c r="D20" s="76"/>
      <c r="E20" s="81"/>
      <c r="F20" s="76"/>
      <c r="G20" s="77"/>
      <c r="H20" s="76"/>
      <c r="I20" s="76"/>
      <c r="J20" s="76"/>
      <c r="K20" s="76"/>
    </row>
    <row r="21" spans="1:11" ht="15.75">
      <c r="A21" s="79"/>
      <c r="B21" s="80"/>
      <c r="C21" s="76"/>
      <c r="D21" s="76"/>
      <c r="E21" s="81"/>
      <c r="F21" s="76"/>
      <c r="G21" s="77"/>
      <c r="H21" s="76"/>
      <c r="I21" s="76"/>
      <c r="J21" s="76"/>
      <c r="K21" s="76"/>
    </row>
    <row r="22" spans="1:11" ht="15.75">
      <c r="A22" s="79"/>
      <c r="B22" s="80"/>
      <c r="C22" s="76"/>
      <c r="D22" s="76"/>
      <c r="E22" s="81"/>
      <c r="F22" s="76"/>
      <c r="G22" s="77"/>
      <c r="H22" s="76"/>
      <c r="I22" s="76"/>
      <c r="J22" s="76"/>
      <c r="K22" s="76"/>
    </row>
    <row r="23" spans="1:11" ht="15.75">
      <c r="A23" s="79"/>
      <c r="B23" s="80"/>
      <c r="C23" s="76"/>
      <c r="D23" s="76"/>
      <c r="E23" s="81"/>
      <c r="F23" s="76"/>
      <c r="G23" s="77"/>
      <c r="H23" s="76"/>
      <c r="I23" s="76"/>
      <c r="J23" s="76"/>
      <c r="K23" s="76"/>
    </row>
    <row r="24" spans="1:11" ht="15.75">
      <c r="A24" s="79"/>
      <c r="B24" s="80"/>
      <c r="C24" s="76"/>
      <c r="D24" s="76"/>
      <c r="E24" s="81"/>
      <c r="F24" s="76"/>
      <c r="G24" s="77"/>
      <c r="H24" s="76"/>
      <c r="I24" s="76"/>
      <c r="J24" s="76"/>
      <c r="K24" s="76"/>
    </row>
    <row r="25" spans="1:11" ht="12" customHeight="1">
      <c r="A25" s="80"/>
      <c r="B25" s="76"/>
      <c r="C25" s="76"/>
      <c r="D25" s="76"/>
      <c r="E25" s="76"/>
      <c r="F25" s="76"/>
      <c r="G25" s="77"/>
      <c r="H25" s="76"/>
      <c r="I25" s="76"/>
      <c r="J25" s="76"/>
      <c r="K25" s="76"/>
    </row>
    <row r="26" spans="1:13" ht="9" customHeight="1">
      <c r="A26" s="80"/>
      <c r="I26" s="172"/>
      <c r="J26" s="172"/>
      <c r="K26" s="172"/>
      <c r="L26" s="172"/>
      <c r="M26" s="172"/>
    </row>
    <row r="27" spans="1:13" ht="15.75">
      <c r="A27" s="80"/>
      <c r="G27" s="6" t="s">
        <v>248</v>
      </c>
      <c r="I27" s="172"/>
      <c r="J27" s="172"/>
      <c r="K27" s="172"/>
      <c r="L27" s="172"/>
      <c r="M27" s="172"/>
    </row>
    <row r="28" spans="1:13" ht="15.75">
      <c r="A28" s="80"/>
      <c r="G28" s="9" t="s">
        <v>249</v>
      </c>
      <c r="I28" s="172"/>
      <c r="J28" s="172"/>
      <c r="K28" s="172"/>
      <c r="L28" s="172"/>
      <c r="M28" s="172"/>
    </row>
    <row r="29" spans="1:13" ht="15.75">
      <c r="A29" s="80"/>
      <c r="B29" s="16" t="s">
        <v>315</v>
      </c>
      <c r="C29" s="174"/>
      <c r="I29" s="172"/>
      <c r="J29" s="172"/>
      <c r="K29" s="172"/>
      <c r="L29" s="172"/>
      <c r="M29" s="172"/>
    </row>
    <row r="30" spans="1:13" ht="15.75">
      <c r="A30" s="80"/>
      <c r="B30" s="16" t="s">
        <v>314</v>
      </c>
      <c r="C30" s="174"/>
      <c r="H30" s="175" t="s">
        <v>250</v>
      </c>
      <c r="I30" s="172"/>
      <c r="J30" s="172"/>
      <c r="K30" s="172"/>
      <c r="L30" s="172"/>
      <c r="M30" s="172"/>
    </row>
    <row r="31" spans="1:13" ht="15.75">
      <c r="A31" s="80"/>
      <c r="B31" s="16" t="s">
        <v>288</v>
      </c>
      <c r="C31" s="174"/>
      <c r="H31" s="175"/>
      <c r="I31" s="172"/>
      <c r="J31" s="172"/>
      <c r="K31" s="172"/>
      <c r="L31" s="172"/>
      <c r="M31" s="172"/>
    </row>
    <row r="32" spans="1:13" ht="15.75">
      <c r="A32" s="80"/>
      <c r="B32" s="16" t="s">
        <v>289</v>
      </c>
      <c r="C32" s="174"/>
      <c r="H32" s="175" t="s">
        <v>251</v>
      </c>
      <c r="I32" s="172"/>
      <c r="J32" s="172"/>
      <c r="K32" s="172"/>
      <c r="L32" s="172"/>
      <c r="M32" s="172"/>
    </row>
    <row r="33" spans="1:13" ht="15.75">
      <c r="A33" s="80"/>
      <c r="B33" s="16" t="s">
        <v>288</v>
      </c>
      <c r="C33" s="174"/>
      <c r="H33" s="175"/>
      <c r="I33" s="172"/>
      <c r="J33" s="172"/>
      <c r="K33" s="172"/>
      <c r="L33" s="172"/>
      <c r="M33" s="172"/>
    </row>
    <row r="34" spans="1:13" ht="15.75">
      <c r="A34" s="80"/>
      <c r="B34" s="16" t="s">
        <v>290</v>
      </c>
      <c r="C34" s="174"/>
      <c r="H34" s="175" t="s">
        <v>251</v>
      </c>
      <c r="I34" s="172"/>
      <c r="J34" s="172"/>
      <c r="K34" s="172"/>
      <c r="L34" s="172"/>
      <c r="M34" s="172"/>
    </row>
    <row r="35" spans="1:13" ht="15.75">
      <c r="A35" s="80"/>
      <c r="B35" s="16" t="s">
        <v>291</v>
      </c>
      <c r="C35" s="174"/>
      <c r="H35" s="175" t="s">
        <v>251</v>
      </c>
      <c r="I35" s="172"/>
      <c r="J35" s="172"/>
      <c r="K35" s="172"/>
      <c r="L35" s="172"/>
      <c r="M35" s="172"/>
    </row>
    <row r="36" spans="1:13" ht="15.75">
      <c r="A36" s="80"/>
      <c r="B36" s="16" t="s">
        <v>313</v>
      </c>
      <c r="C36" s="174"/>
      <c r="I36" s="172"/>
      <c r="J36" s="172"/>
      <c r="K36" s="172"/>
      <c r="L36" s="172"/>
      <c r="M36" s="172"/>
    </row>
    <row r="37" spans="1:13" ht="15.75">
      <c r="A37" s="80"/>
      <c r="B37" s="16" t="s">
        <v>312</v>
      </c>
      <c r="C37" s="174"/>
      <c r="H37" s="175" t="s">
        <v>251</v>
      </c>
      <c r="I37" s="172"/>
      <c r="J37" s="172"/>
      <c r="K37" s="172"/>
      <c r="L37" s="172"/>
      <c r="M37" s="172"/>
    </row>
    <row r="38" spans="1:13" ht="15.75">
      <c r="A38" s="80"/>
      <c r="B38" s="16" t="s">
        <v>252</v>
      </c>
      <c r="C38" s="174"/>
      <c r="H38" s="175" t="s">
        <v>251</v>
      </c>
      <c r="I38" s="172"/>
      <c r="J38" s="172"/>
      <c r="K38" s="172"/>
      <c r="L38" s="172"/>
      <c r="M38" s="172"/>
    </row>
    <row r="39" spans="1:13" ht="15.75">
      <c r="A39" s="80"/>
      <c r="B39" s="16" t="s">
        <v>292</v>
      </c>
      <c r="C39" s="174"/>
      <c r="H39" s="175" t="s">
        <v>251</v>
      </c>
      <c r="I39" s="172"/>
      <c r="J39" s="172"/>
      <c r="K39" s="172"/>
      <c r="L39" s="172"/>
      <c r="M39" s="172"/>
    </row>
    <row r="40" spans="1:13" ht="15.75">
      <c r="A40" s="80"/>
      <c r="B40" s="16" t="s">
        <v>253</v>
      </c>
      <c r="C40" s="174"/>
      <c r="H40" s="175" t="s">
        <v>251</v>
      </c>
      <c r="I40" s="172"/>
      <c r="J40" s="172"/>
      <c r="K40" s="172"/>
      <c r="L40" s="172"/>
      <c r="M40" s="172"/>
    </row>
    <row r="41" spans="1:13" ht="15.75">
      <c r="A41" s="80"/>
      <c r="B41" s="16" t="s">
        <v>293</v>
      </c>
      <c r="C41" s="174"/>
      <c r="H41" s="175" t="s">
        <v>251</v>
      </c>
      <c r="I41" s="172"/>
      <c r="J41" s="172"/>
      <c r="K41" s="172"/>
      <c r="L41" s="172"/>
      <c r="M41" s="172"/>
    </row>
    <row r="42" spans="1:13" ht="15.75">
      <c r="A42" s="80"/>
      <c r="B42" s="16" t="s">
        <v>254</v>
      </c>
      <c r="C42" s="174"/>
      <c r="H42" s="175" t="s">
        <v>251</v>
      </c>
      <c r="I42" s="172"/>
      <c r="J42" s="172"/>
      <c r="K42" s="172"/>
      <c r="L42" s="172"/>
      <c r="M42" s="172"/>
    </row>
    <row r="43" spans="1:13" ht="15.75">
      <c r="A43" s="80"/>
      <c r="B43" s="16" t="s">
        <v>294</v>
      </c>
      <c r="G43" s="16"/>
      <c r="H43" s="175" t="s">
        <v>251</v>
      </c>
      <c r="I43" s="172"/>
      <c r="J43" s="172"/>
      <c r="K43" s="172"/>
      <c r="L43" s="172"/>
      <c r="M43" s="172"/>
    </row>
    <row r="44" spans="1:13" ht="15.75">
      <c r="A44" s="80"/>
      <c r="B44" s="16" t="s">
        <v>255</v>
      </c>
      <c r="C44" s="174"/>
      <c r="H44" s="175" t="s">
        <v>251</v>
      </c>
      <c r="I44" s="172"/>
      <c r="J44" s="172"/>
      <c r="K44" s="172"/>
      <c r="L44" s="172"/>
      <c r="M44" s="172"/>
    </row>
    <row r="45" spans="1:13" ht="15.75">
      <c r="A45" s="80"/>
      <c r="B45" s="16" t="s">
        <v>295</v>
      </c>
      <c r="G45" s="16"/>
      <c r="I45" s="172"/>
      <c r="J45" s="172"/>
      <c r="K45" s="172"/>
      <c r="L45" s="172"/>
      <c r="M45" s="172"/>
    </row>
    <row r="46" spans="1:13" ht="15.75">
      <c r="A46" s="80"/>
      <c r="B46" s="16" t="s">
        <v>296</v>
      </c>
      <c r="G46" s="16"/>
      <c r="H46" s="175" t="s">
        <v>251</v>
      </c>
      <c r="I46" s="172"/>
      <c r="J46" s="172"/>
      <c r="K46" s="172"/>
      <c r="L46" s="172"/>
      <c r="M46" s="172"/>
    </row>
    <row r="47" spans="1:13" ht="15.75">
      <c r="A47" s="80"/>
      <c r="B47" s="16" t="s">
        <v>297</v>
      </c>
      <c r="G47" s="16"/>
      <c r="I47" s="172"/>
      <c r="J47" s="172"/>
      <c r="K47" s="172"/>
      <c r="L47" s="172"/>
      <c r="M47" s="172"/>
    </row>
    <row r="48" spans="1:13" ht="15.75">
      <c r="A48" s="80"/>
      <c r="B48" s="16" t="s">
        <v>296</v>
      </c>
      <c r="G48" s="16"/>
      <c r="H48" s="175" t="s">
        <v>251</v>
      </c>
      <c r="I48" s="172"/>
      <c r="J48" s="172"/>
      <c r="K48" s="172"/>
      <c r="L48" s="172"/>
      <c r="M48" s="172"/>
    </row>
    <row r="49" spans="1:13" ht="15.75">
      <c r="A49" s="80"/>
      <c r="B49" s="16" t="s">
        <v>298</v>
      </c>
      <c r="C49" s="174"/>
      <c r="H49" s="175" t="s">
        <v>251</v>
      </c>
      <c r="I49" s="172"/>
      <c r="J49" s="172"/>
      <c r="K49" s="172"/>
      <c r="L49" s="172"/>
      <c r="M49" s="172"/>
    </row>
    <row r="50" spans="1:13" ht="15.75">
      <c r="A50" s="80"/>
      <c r="B50" s="16" t="s">
        <v>299</v>
      </c>
      <c r="F50" s="2"/>
      <c r="G50" s="16"/>
      <c r="I50" s="172"/>
      <c r="J50" s="172"/>
      <c r="K50" s="172"/>
      <c r="L50" s="172"/>
      <c r="M50" s="172"/>
    </row>
    <row r="51" spans="1:13" ht="15.75">
      <c r="A51" s="80"/>
      <c r="B51" s="16" t="s">
        <v>300</v>
      </c>
      <c r="G51" s="16"/>
      <c r="H51" s="175" t="s">
        <v>251</v>
      </c>
      <c r="I51" s="172"/>
      <c r="J51" s="172"/>
      <c r="K51" s="172"/>
      <c r="L51" s="172"/>
      <c r="M51" s="172"/>
    </row>
    <row r="52" spans="1:13" ht="15.75">
      <c r="A52" s="80"/>
      <c r="B52" s="16" t="s">
        <v>301</v>
      </c>
      <c r="C52" s="174"/>
      <c r="H52" s="175" t="s">
        <v>251</v>
      </c>
      <c r="I52" s="172"/>
      <c r="J52" s="172"/>
      <c r="K52" s="172"/>
      <c r="L52" s="172"/>
      <c r="M52" s="172"/>
    </row>
    <row r="53" spans="1:13" ht="15.75">
      <c r="A53" s="80"/>
      <c r="B53" s="16" t="s">
        <v>302</v>
      </c>
      <c r="C53" s="174"/>
      <c r="I53" s="172"/>
      <c r="J53" s="172"/>
      <c r="K53" s="172"/>
      <c r="L53" s="172"/>
      <c r="M53" s="172"/>
    </row>
    <row r="54" spans="1:13" ht="15.75">
      <c r="A54" s="80"/>
      <c r="B54" s="16" t="s">
        <v>303</v>
      </c>
      <c r="G54" s="16"/>
      <c r="H54" s="175" t="s">
        <v>251</v>
      </c>
      <c r="I54" s="172"/>
      <c r="J54" s="172"/>
      <c r="K54" s="172"/>
      <c r="L54" s="172"/>
      <c r="M54" s="172"/>
    </row>
    <row r="55" spans="1:13" ht="15.75">
      <c r="A55" s="80"/>
      <c r="B55" s="16" t="s">
        <v>304</v>
      </c>
      <c r="G55" s="16"/>
      <c r="H55" s="175" t="s">
        <v>251</v>
      </c>
      <c r="I55" s="172"/>
      <c r="J55" s="172"/>
      <c r="K55" s="172"/>
      <c r="L55" s="172"/>
      <c r="M55" s="172"/>
    </row>
    <row r="56" spans="1:13" ht="15.75">
      <c r="A56" s="80"/>
      <c r="B56" s="16" t="s">
        <v>305</v>
      </c>
      <c r="G56" s="16"/>
      <c r="I56" s="172"/>
      <c r="J56" s="172"/>
      <c r="K56" s="172"/>
      <c r="L56" s="172"/>
      <c r="M56" s="172"/>
    </row>
    <row r="57" spans="1:13" ht="15.75">
      <c r="A57" s="80"/>
      <c r="B57" s="16" t="s">
        <v>306</v>
      </c>
      <c r="G57" s="16"/>
      <c r="H57" s="175" t="s">
        <v>251</v>
      </c>
      <c r="I57" s="172"/>
      <c r="J57" s="172"/>
      <c r="K57" s="172"/>
      <c r="L57" s="172"/>
      <c r="M57" s="172"/>
    </row>
    <row r="58" spans="1:13" ht="15.75">
      <c r="A58" s="80"/>
      <c r="B58" s="16" t="s">
        <v>256</v>
      </c>
      <c r="C58" s="174"/>
      <c r="H58" s="175" t="s">
        <v>251</v>
      </c>
      <c r="I58" s="172"/>
      <c r="J58" s="172"/>
      <c r="K58" s="172"/>
      <c r="L58" s="172"/>
      <c r="M58" s="172"/>
    </row>
    <row r="59" spans="1:13" ht="15.75">
      <c r="A59" s="80"/>
      <c r="G59" s="16"/>
      <c r="I59" s="172"/>
      <c r="J59" s="172"/>
      <c r="K59" s="172"/>
      <c r="L59" s="172"/>
      <c r="M59" s="172"/>
    </row>
    <row r="60" spans="1:13" ht="15.75">
      <c r="A60" s="80"/>
      <c r="G60" s="16"/>
      <c r="I60" s="172"/>
      <c r="J60" s="172"/>
      <c r="K60" s="172"/>
      <c r="L60" s="172"/>
      <c r="M60" s="172"/>
    </row>
    <row r="61" spans="1:13" ht="15.75">
      <c r="A61" s="80"/>
      <c r="G61" s="16"/>
      <c r="I61" s="172"/>
      <c r="J61" s="172"/>
      <c r="K61" s="172"/>
      <c r="L61" s="172"/>
      <c r="M61" s="172"/>
    </row>
    <row r="62" spans="1:13" ht="15.75">
      <c r="A62" s="80"/>
      <c r="G62" s="16"/>
      <c r="I62" s="172"/>
      <c r="J62" s="172"/>
      <c r="K62" s="172"/>
      <c r="L62" s="172"/>
      <c r="M62" s="172"/>
    </row>
    <row r="63" spans="1:13" ht="15.75">
      <c r="A63" s="80"/>
      <c r="G63" s="16"/>
      <c r="I63" s="172"/>
      <c r="J63" s="172"/>
      <c r="K63" s="172"/>
      <c r="L63" s="172"/>
      <c r="M63" s="172"/>
    </row>
    <row r="64" spans="1:13" ht="15.75">
      <c r="A64" s="80"/>
      <c r="G64" s="16"/>
      <c r="I64" s="172"/>
      <c r="J64" s="172"/>
      <c r="K64" s="172"/>
      <c r="L64" s="172"/>
      <c r="M64" s="172"/>
    </row>
    <row r="65" spans="1:13" ht="15.75">
      <c r="A65" s="80"/>
      <c r="G65" s="16"/>
      <c r="I65" s="172"/>
      <c r="J65" s="172"/>
      <c r="K65" s="172"/>
      <c r="L65" s="172"/>
      <c r="M65" s="172"/>
    </row>
    <row r="66" spans="1:13" ht="15.75">
      <c r="A66" s="80"/>
      <c r="G66" s="16"/>
      <c r="I66" s="172"/>
      <c r="J66" s="172"/>
      <c r="K66" s="172"/>
      <c r="L66" s="172"/>
      <c r="M66" s="172"/>
    </row>
    <row r="67" spans="1:13" ht="15.75">
      <c r="A67" s="80"/>
      <c r="G67" s="16"/>
      <c r="I67" s="172"/>
      <c r="J67" s="172"/>
      <c r="K67" s="172"/>
      <c r="L67" s="172"/>
      <c r="M67" s="172"/>
    </row>
    <row r="68" spans="1:13" ht="15.75">
      <c r="A68" s="80"/>
      <c r="G68" s="16"/>
      <c r="I68" s="172"/>
      <c r="J68" s="172"/>
      <c r="K68" s="172"/>
      <c r="L68" s="172"/>
      <c r="M68" s="172"/>
    </row>
    <row r="69" spans="1:13" ht="15.75">
      <c r="A69" s="80"/>
      <c r="G69" s="16"/>
      <c r="I69" s="172"/>
      <c r="J69" s="172"/>
      <c r="K69" s="172"/>
      <c r="L69" s="172"/>
      <c r="M69" s="172"/>
    </row>
    <row r="70" spans="1:13" ht="15.75">
      <c r="A70" s="80"/>
      <c r="G70" s="16"/>
      <c r="I70" s="172"/>
      <c r="J70" s="172"/>
      <c r="K70" s="172"/>
      <c r="L70" s="172"/>
      <c r="M70" s="172"/>
    </row>
    <row r="71" spans="1:13" ht="15.75">
      <c r="A71" s="80"/>
      <c r="G71" s="16"/>
      <c r="I71" s="172"/>
      <c r="J71" s="172"/>
      <c r="K71" s="172"/>
      <c r="L71" s="172"/>
      <c r="M71" s="172"/>
    </row>
    <row r="72" spans="1:13" ht="15.75">
      <c r="A72" s="80"/>
      <c r="G72" s="16"/>
      <c r="I72" s="172"/>
      <c r="J72" s="172"/>
      <c r="K72" s="172"/>
      <c r="L72" s="172"/>
      <c r="M72" s="172"/>
    </row>
    <row r="73" spans="1:13" ht="15.75">
      <c r="A73" s="80"/>
      <c r="G73" s="16"/>
      <c r="I73" s="172"/>
      <c r="J73" s="172"/>
      <c r="K73" s="172"/>
      <c r="L73" s="172"/>
      <c r="M73" s="172"/>
    </row>
    <row r="74" spans="1:13" ht="15.75">
      <c r="A74" s="80"/>
      <c r="G74" s="16"/>
      <c r="I74" s="172"/>
      <c r="J74" s="172"/>
      <c r="K74" s="172"/>
      <c r="L74" s="172"/>
      <c r="M74" s="172"/>
    </row>
    <row r="75" spans="1:13" ht="15.75">
      <c r="A75" s="80"/>
      <c r="G75" s="16"/>
      <c r="I75" s="172"/>
      <c r="J75" s="172"/>
      <c r="K75" s="172"/>
      <c r="L75" s="172"/>
      <c r="M75" s="172"/>
    </row>
    <row r="76" spans="1:13" ht="15.75">
      <c r="A76" s="80"/>
      <c r="G76" s="16"/>
      <c r="I76" s="172"/>
      <c r="J76" s="172"/>
      <c r="K76" s="172"/>
      <c r="L76" s="172"/>
      <c r="M76" s="172"/>
    </row>
    <row r="77" spans="1:13" ht="15.75">
      <c r="A77" s="80"/>
      <c r="G77" s="16"/>
      <c r="I77" s="172"/>
      <c r="J77" s="172"/>
      <c r="K77" s="172"/>
      <c r="L77" s="172"/>
      <c r="M77" s="172"/>
    </row>
    <row r="78" spans="1:13" ht="15.75">
      <c r="A78" s="80"/>
      <c r="G78" s="16"/>
      <c r="I78" s="172"/>
      <c r="J78" s="172"/>
      <c r="K78" s="172"/>
      <c r="L78" s="172"/>
      <c r="M78" s="172"/>
    </row>
    <row r="79" spans="1:13" ht="15.75">
      <c r="A79" s="80"/>
      <c r="G79" s="16"/>
      <c r="I79" s="172"/>
      <c r="J79" s="172"/>
      <c r="K79" s="172"/>
      <c r="L79" s="172"/>
      <c r="M79" s="172"/>
    </row>
    <row r="80" spans="1:13" ht="15.75">
      <c r="A80" s="80"/>
      <c r="G80" s="16"/>
      <c r="I80" s="172"/>
      <c r="J80" s="172"/>
      <c r="K80" s="172"/>
      <c r="L80" s="172"/>
      <c r="M80" s="172"/>
    </row>
    <row r="81" spans="1:13" ht="15.75">
      <c r="A81" s="80"/>
      <c r="G81" s="16"/>
      <c r="I81" s="172"/>
      <c r="J81" s="172"/>
      <c r="K81" s="172"/>
      <c r="L81" s="172"/>
      <c r="M81" s="172"/>
    </row>
    <row r="82" spans="1:13" ht="15.75">
      <c r="A82" s="80"/>
      <c r="G82" s="16"/>
      <c r="I82" s="172"/>
      <c r="J82" s="172"/>
      <c r="K82" s="172"/>
      <c r="L82" s="172"/>
      <c r="M82" s="172"/>
    </row>
    <row r="83" spans="1:13" ht="15.75">
      <c r="A83" s="80"/>
      <c r="G83" s="16"/>
      <c r="I83" s="172"/>
      <c r="J83" s="172"/>
      <c r="K83" s="172"/>
      <c r="L83" s="172"/>
      <c r="M83" s="172"/>
    </row>
    <row r="84" spans="1:13" ht="15.75">
      <c r="A84" s="80"/>
      <c r="G84" s="16"/>
      <c r="I84" s="172"/>
      <c r="J84" s="172"/>
      <c r="K84" s="172"/>
      <c r="L84" s="172"/>
      <c r="M84" s="172"/>
    </row>
    <row r="85" spans="1:13" ht="15.75">
      <c r="A85" s="80"/>
      <c r="G85" s="16"/>
      <c r="I85" s="172"/>
      <c r="J85" s="172"/>
      <c r="K85" s="172"/>
      <c r="L85" s="172"/>
      <c r="M85" s="172"/>
    </row>
    <row r="86" spans="1:13" ht="15.75">
      <c r="A86" s="80"/>
      <c r="G86" s="16"/>
      <c r="I86" s="172"/>
      <c r="J86" s="172"/>
      <c r="K86" s="172"/>
      <c r="L86" s="172"/>
      <c r="M86" s="172"/>
    </row>
    <row r="87" spans="1:13" ht="10.5" customHeight="1">
      <c r="A87" s="80"/>
      <c r="C87" s="174"/>
      <c r="H87" s="175"/>
      <c r="I87" s="172"/>
      <c r="J87" s="172"/>
      <c r="K87" s="172"/>
      <c r="L87" s="172"/>
      <c r="M87" s="172"/>
    </row>
    <row r="88" spans="1:13" ht="10.5" customHeight="1">
      <c r="A88" s="80"/>
      <c r="C88" s="174"/>
      <c r="H88" s="175"/>
      <c r="I88" s="172"/>
      <c r="J88" s="172"/>
      <c r="K88" s="172"/>
      <c r="L88" s="172"/>
      <c r="M88" s="172"/>
    </row>
    <row r="89" spans="1:13" ht="10.5" customHeight="1">
      <c r="A89" s="80"/>
      <c r="C89" s="174"/>
      <c r="H89" s="175"/>
      <c r="I89" s="172"/>
      <c r="J89" s="172"/>
      <c r="K89" s="172"/>
      <c r="L89" s="172"/>
      <c r="M89" s="172"/>
    </row>
    <row r="90" spans="1:13" ht="15.75">
      <c r="A90" s="80"/>
      <c r="B90" s="25" t="s">
        <v>247</v>
      </c>
      <c r="C90" s="174"/>
      <c r="I90" s="172"/>
      <c r="J90" s="172"/>
      <c r="K90" s="172"/>
      <c r="L90" s="172"/>
      <c r="M90" s="172"/>
    </row>
    <row r="91" spans="1:13" ht="15.75">
      <c r="A91" s="80"/>
      <c r="C91" s="174"/>
      <c r="I91" s="172"/>
      <c r="J91" s="172"/>
      <c r="K91" s="172"/>
      <c r="L91" s="172"/>
      <c r="M91" s="172"/>
    </row>
    <row r="92" spans="1:13" ht="15.75">
      <c r="A92" s="80"/>
      <c r="B92" s="208" t="s">
        <v>318</v>
      </c>
      <c r="C92" s="209"/>
      <c r="D92" s="209"/>
      <c r="E92" s="209"/>
      <c r="F92" s="209"/>
      <c r="G92" s="209"/>
      <c r="H92" s="209"/>
      <c r="I92" s="172"/>
      <c r="J92" s="172"/>
      <c r="K92" s="172"/>
      <c r="L92" s="172"/>
      <c r="M92" s="172"/>
    </row>
    <row r="93" spans="1:13" ht="15.75">
      <c r="A93" s="80"/>
      <c r="B93" s="209"/>
      <c r="C93" s="209"/>
      <c r="D93" s="209"/>
      <c r="E93" s="209"/>
      <c r="F93" s="209"/>
      <c r="G93" s="209"/>
      <c r="H93" s="209"/>
      <c r="I93" s="172"/>
      <c r="J93" s="172"/>
      <c r="K93" s="172"/>
      <c r="L93" s="172"/>
      <c r="M93" s="172"/>
    </row>
    <row r="94" spans="1:13" ht="15.75">
      <c r="A94" s="80"/>
      <c r="C94" s="174"/>
      <c r="G94" s="6" t="s">
        <v>248</v>
      </c>
      <c r="H94" s="25"/>
      <c r="I94" s="172"/>
      <c r="J94" s="172"/>
      <c r="K94" s="172"/>
      <c r="L94" s="172"/>
      <c r="M94" s="172"/>
    </row>
    <row r="95" spans="1:13" ht="15.75">
      <c r="A95" s="80"/>
      <c r="C95" s="174"/>
      <c r="G95" s="9" t="s">
        <v>249</v>
      </c>
      <c r="H95" s="25"/>
      <c r="I95" s="172"/>
      <c r="J95" s="172"/>
      <c r="K95" s="172"/>
      <c r="L95" s="172"/>
      <c r="M95" s="172"/>
    </row>
    <row r="96" spans="1:13" ht="15.75">
      <c r="A96" s="80"/>
      <c r="B96" s="16" t="s">
        <v>310</v>
      </c>
      <c r="C96" s="174"/>
      <c r="H96" s="175" t="s">
        <v>257</v>
      </c>
      <c r="I96" s="172"/>
      <c r="J96" s="172"/>
      <c r="K96" s="172"/>
      <c r="L96" s="172"/>
      <c r="M96" s="172"/>
    </row>
    <row r="97" spans="1:13" ht="15.75">
      <c r="A97" s="80"/>
      <c r="B97" s="16" t="s">
        <v>307</v>
      </c>
      <c r="H97" s="175" t="s">
        <v>257</v>
      </c>
      <c r="I97" s="172"/>
      <c r="J97" s="172"/>
      <c r="K97" s="172"/>
      <c r="L97" s="172"/>
      <c r="M97" s="172"/>
    </row>
    <row r="98" spans="1:13" ht="15.75">
      <c r="A98" s="80"/>
      <c r="B98" s="16" t="s">
        <v>308</v>
      </c>
      <c r="G98" s="16"/>
      <c r="H98" s="175" t="s">
        <v>257</v>
      </c>
      <c r="I98" s="172"/>
      <c r="J98" s="172"/>
      <c r="K98" s="172"/>
      <c r="L98" s="172"/>
      <c r="M98" s="172"/>
    </row>
    <row r="99" spans="1:13" ht="15.75">
      <c r="A99" s="80"/>
      <c r="B99" s="16" t="s">
        <v>309</v>
      </c>
      <c r="C99" s="174"/>
      <c r="H99" s="175" t="s">
        <v>257</v>
      </c>
      <c r="I99" s="172"/>
      <c r="J99" s="172"/>
      <c r="K99" s="172"/>
      <c r="L99" s="172"/>
      <c r="M99" s="172"/>
    </row>
    <row r="100" spans="1:13" ht="15.75">
      <c r="A100" s="80"/>
      <c r="B100" s="16" t="s">
        <v>311</v>
      </c>
      <c r="C100" s="174"/>
      <c r="H100" s="175" t="s">
        <v>274</v>
      </c>
      <c r="I100" s="172"/>
      <c r="J100" s="172"/>
      <c r="K100" s="172"/>
      <c r="L100" s="172"/>
      <c r="M100" s="172"/>
    </row>
    <row r="101" spans="1:13" ht="15.75">
      <c r="A101" s="80"/>
      <c r="C101" s="174"/>
      <c r="H101" s="175"/>
      <c r="I101" s="172"/>
      <c r="J101" s="172"/>
      <c r="K101" s="172"/>
      <c r="L101" s="172"/>
      <c r="M101" s="172"/>
    </row>
    <row r="102" spans="1:13" ht="15.75">
      <c r="A102" s="80"/>
      <c r="G102" s="16"/>
      <c r="I102" s="172"/>
      <c r="J102" s="172"/>
      <c r="K102" s="172"/>
      <c r="L102" s="172"/>
      <c r="M102" s="172"/>
    </row>
    <row r="103" spans="1:13" ht="15.75">
      <c r="A103" s="79" t="s">
        <v>237</v>
      </c>
      <c r="B103" s="80" t="s">
        <v>238</v>
      </c>
      <c r="C103" s="83"/>
      <c r="D103" s="172"/>
      <c r="E103" s="172"/>
      <c r="F103" s="172"/>
      <c r="G103" s="173"/>
      <c r="H103" s="172"/>
      <c r="I103" s="172"/>
      <c r="J103" s="172"/>
      <c r="K103" s="172"/>
      <c r="L103" s="172"/>
      <c r="M103" s="172"/>
    </row>
    <row r="104" spans="1:13" ht="15.75">
      <c r="A104" s="79"/>
      <c r="B104" s="76"/>
      <c r="C104" s="83"/>
      <c r="D104" s="172"/>
      <c r="E104" s="172"/>
      <c r="F104" s="172"/>
      <c r="G104" s="173"/>
      <c r="H104" s="172"/>
      <c r="I104" s="172"/>
      <c r="J104" s="172"/>
      <c r="K104" s="172"/>
      <c r="L104" s="172"/>
      <c r="M104" s="172"/>
    </row>
    <row r="105" spans="1:13" ht="15.75">
      <c r="A105" s="79"/>
      <c r="B105" s="208" t="s">
        <v>272</v>
      </c>
      <c r="C105" s="209"/>
      <c r="D105" s="209"/>
      <c r="E105" s="209"/>
      <c r="F105" s="209"/>
      <c r="G105" s="209"/>
      <c r="H105" s="209"/>
      <c r="I105" s="172"/>
      <c r="J105" s="172"/>
      <c r="K105" s="172"/>
      <c r="L105" s="172"/>
      <c r="M105" s="172"/>
    </row>
    <row r="106" spans="1:13" ht="15.75">
      <c r="A106" s="80"/>
      <c r="B106" s="209"/>
      <c r="C106" s="209"/>
      <c r="D106" s="209"/>
      <c r="E106" s="209"/>
      <c r="F106" s="209"/>
      <c r="G106" s="209"/>
      <c r="H106" s="209"/>
      <c r="I106" s="172"/>
      <c r="J106" s="172"/>
      <c r="K106" s="172"/>
      <c r="L106" s="172"/>
      <c r="M106" s="172"/>
    </row>
    <row r="107" spans="1:11" ht="15.75">
      <c r="A107" s="80"/>
      <c r="B107" s="76"/>
      <c r="C107" s="83"/>
      <c r="D107" s="76"/>
      <c r="E107" s="76"/>
      <c r="F107" s="76"/>
      <c r="G107" s="77"/>
      <c r="H107" s="76"/>
      <c r="I107" s="76"/>
      <c r="J107" s="76"/>
      <c r="K107" s="76"/>
    </row>
    <row r="108" spans="1:11" ht="15.75">
      <c r="A108" s="84" t="s">
        <v>197</v>
      </c>
      <c r="B108" s="80" t="s">
        <v>91</v>
      </c>
      <c r="C108" s="76"/>
      <c r="D108" s="76"/>
      <c r="E108" s="76"/>
      <c r="F108" s="76"/>
      <c r="G108" s="77"/>
      <c r="H108" s="76"/>
      <c r="I108" s="76"/>
      <c r="J108" s="76"/>
      <c r="K108" s="76"/>
    </row>
    <row r="109" spans="1:11" ht="15.75">
      <c r="A109" s="83"/>
      <c r="B109" s="76"/>
      <c r="C109" s="76"/>
      <c r="D109" s="76"/>
      <c r="E109" s="76"/>
      <c r="F109" s="76"/>
      <c r="G109" s="77"/>
      <c r="H109" s="76"/>
      <c r="I109" s="76"/>
      <c r="J109" s="76"/>
      <c r="K109" s="76"/>
    </row>
    <row r="110" spans="1:11" ht="15.75">
      <c r="A110" s="78"/>
      <c r="B110" s="176" t="s">
        <v>319</v>
      </c>
      <c r="C110" s="76"/>
      <c r="D110" s="76"/>
      <c r="E110" s="76"/>
      <c r="F110" s="76"/>
      <c r="G110" s="77"/>
      <c r="H110" s="76"/>
      <c r="I110" s="76"/>
      <c r="J110" s="76"/>
      <c r="K110" s="76"/>
    </row>
    <row r="111" spans="1:11" ht="15.75">
      <c r="A111" s="78"/>
      <c r="B111" s="76"/>
      <c r="C111" s="76"/>
      <c r="D111" s="76"/>
      <c r="E111" s="76"/>
      <c r="F111" s="76"/>
      <c r="G111" s="77"/>
      <c r="H111" s="76"/>
      <c r="I111" s="76"/>
      <c r="J111" s="76"/>
      <c r="K111" s="76"/>
    </row>
    <row r="112" spans="1:11" ht="15.75">
      <c r="A112" s="84" t="s">
        <v>196</v>
      </c>
      <c r="B112" s="80" t="s">
        <v>92</v>
      </c>
      <c r="C112" s="76"/>
      <c r="D112" s="76"/>
      <c r="E112" s="76"/>
      <c r="F112" s="76"/>
      <c r="G112" s="77"/>
      <c r="H112" s="76"/>
      <c r="I112" s="76"/>
      <c r="J112" s="76"/>
      <c r="K112" s="76"/>
    </row>
    <row r="113" spans="1:11" ht="12" customHeight="1">
      <c r="A113" s="76"/>
      <c r="B113" s="76"/>
      <c r="C113" s="76"/>
      <c r="D113" s="76"/>
      <c r="E113" s="76"/>
      <c r="F113" s="76"/>
      <c r="G113" s="77"/>
      <c r="H113" s="76"/>
      <c r="I113" s="76"/>
      <c r="J113" s="76"/>
      <c r="K113" s="76"/>
    </row>
    <row r="114" spans="1:11" ht="15.75">
      <c r="A114" s="76"/>
      <c r="B114" s="76"/>
      <c r="C114" s="76"/>
      <c r="D114" s="76"/>
      <c r="E114" s="76"/>
      <c r="F114" s="76"/>
      <c r="G114" s="77"/>
      <c r="H114" s="76"/>
      <c r="I114" s="76"/>
      <c r="J114" s="76"/>
      <c r="K114" s="76"/>
    </row>
    <row r="115" spans="1:11" ht="15.75">
      <c r="A115" s="76"/>
      <c r="B115" s="76"/>
      <c r="C115" s="76"/>
      <c r="D115" s="76"/>
      <c r="E115" s="76"/>
      <c r="F115" s="76"/>
      <c r="G115" s="77"/>
      <c r="H115" s="76"/>
      <c r="I115" s="76"/>
      <c r="J115" s="76"/>
      <c r="K115" s="76"/>
    </row>
    <row r="116" spans="1:11" ht="18" customHeight="1">
      <c r="A116" s="76"/>
      <c r="B116" s="76"/>
      <c r="C116" s="76"/>
      <c r="D116" s="76"/>
      <c r="E116" s="76"/>
      <c r="F116" s="76"/>
      <c r="G116" s="77"/>
      <c r="H116" s="76"/>
      <c r="I116" s="76"/>
      <c r="J116" s="76"/>
      <c r="K116" s="76"/>
    </row>
    <row r="117" spans="1:11" ht="15.75">
      <c r="A117" s="79" t="s">
        <v>94</v>
      </c>
      <c r="B117" s="80" t="s">
        <v>93</v>
      </c>
      <c r="C117" s="76"/>
      <c r="D117" s="76"/>
      <c r="E117" s="76"/>
      <c r="F117" s="76"/>
      <c r="G117" s="77"/>
      <c r="H117" s="76"/>
      <c r="I117" s="76"/>
      <c r="J117" s="76"/>
      <c r="K117" s="76"/>
    </row>
    <row r="118" spans="1:11" ht="12" customHeight="1">
      <c r="A118" s="76"/>
      <c r="B118" s="76"/>
      <c r="C118" s="76"/>
      <c r="D118" s="76"/>
      <c r="E118" s="76"/>
      <c r="F118" s="76"/>
      <c r="G118" s="77"/>
      <c r="H118" s="76"/>
      <c r="I118" s="76"/>
      <c r="J118" s="76"/>
      <c r="K118" s="76"/>
    </row>
    <row r="119" spans="1:11" ht="15.75">
      <c r="A119" s="76"/>
      <c r="B119" s="76"/>
      <c r="C119" s="76"/>
      <c r="D119" s="76"/>
      <c r="E119" s="76"/>
      <c r="F119" s="76"/>
      <c r="G119" s="77"/>
      <c r="H119" s="76"/>
      <c r="I119" s="76"/>
      <c r="J119" s="76"/>
      <c r="K119" s="76"/>
    </row>
    <row r="120" spans="1:11" ht="18.75" customHeight="1">
      <c r="A120" s="76"/>
      <c r="B120" s="76"/>
      <c r="C120" s="76"/>
      <c r="D120" s="76"/>
      <c r="E120" s="76"/>
      <c r="F120" s="76"/>
      <c r="G120" s="77"/>
      <c r="H120" s="76"/>
      <c r="I120" s="76"/>
      <c r="J120" s="76"/>
      <c r="K120" s="76"/>
    </row>
    <row r="121" spans="1:11" ht="15.75">
      <c r="A121" s="79" t="s">
        <v>96</v>
      </c>
      <c r="B121" s="80" t="s">
        <v>95</v>
      </c>
      <c r="C121" s="76"/>
      <c r="D121" s="76"/>
      <c r="E121" s="76"/>
      <c r="F121" s="76"/>
      <c r="G121" s="77"/>
      <c r="H121" s="76"/>
      <c r="I121" s="76"/>
      <c r="J121" s="76"/>
      <c r="K121" s="76"/>
    </row>
    <row r="122" spans="1:11" ht="13.5" customHeight="1">
      <c r="A122" s="80"/>
      <c r="B122" s="76"/>
      <c r="C122" s="76"/>
      <c r="D122" s="76"/>
      <c r="E122" s="76"/>
      <c r="F122" s="76"/>
      <c r="G122" s="77"/>
      <c r="H122" s="76"/>
      <c r="I122" s="76"/>
      <c r="J122" s="76"/>
      <c r="K122" s="76"/>
    </row>
    <row r="123" spans="1:11" ht="15.75">
      <c r="A123" s="80"/>
      <c r="B123" s="76"/>
      <c r="C123" s="76"/>
      <c r="D123" s="76"/>
      <c r="E123" s="76"/>
      <c r="F123" s="76"/>
      <c r="G123" s="77"/>
      <c r="H123" s="76"/>
      <c r="I123" s="76"/>
      <c r="J123" s="76"/>
      <c r="K123" s="76"/>
    </row>
    <row r="124" spans="1:11" ht="15.75">
      <c r="A124" s="80"/>
      <c r="B124" s="76"/>
      <c r="C124" s="76"/>
      <c r="D124" s="76"/>
      <c r="E124" s="76"/>
      <c r="F124" s="76"/>
      <c r="G124" s="77"/>
      <c r="H124" s="76"/>
      <c r="I124" s="76"/>
      <c r="J124" s="76"/>
      <c r="K124" s="76"/>
    </row>
    <row r="125" spans="1:11" ht="15.75">
      <c r="A125" s="80"/>
      <c r="B125" s="76"/>
      <c r="C125" s="76"/>
      <c r="D125" s="76"/>
      <c r="E125" s="76"/>
      <c r="F125" s="76"/>
      <c r="G125" s="77"/>
      <c r="H125" s="76"/>
      <c r="I125" s="76"/>
      <c r="J125" s="76"/>
      <c r="K125" s="76"/>
    </row>
    <row r="126" spans="1:11" ht="15.75">
      <c r="A126" s="80"/>
      <c r="B126" s="76"/>
      <c r="C126" s="76"/>
      <c r="D126" s="76"/>
      <c r="E126" s="76"/>
      <c r="F126" s="76"/>
      <c r="G126" s="77"/>
      <c r="H126" s="76"/>
      <c r="I126" s="76"/>
      <c r="J126" s="76"/>
      <c r="K126" s="76"/>
    </row>
    <row r="127" spans="1:11" ht="15.75">
      <c r="A127" s="79" t="s">
        <v>98</v>
      </c>
      <c r="B127" s="80" t="s">
        <v>97</v>
      </c>
      <c r="C127" s="76"/>
      <c r="D127" s="76"/>
      <c r="E127" s="76"/>
      <c r="F127" s="76"/>
      <c r="G127" s="77"/>
      <c r="H127" s="76"/>
      <c r="I127" s="76"/>
      <c r="J127" s="76"/>
      <c r="K127" s="76"/>
    </row>
    <row r="128" spans="1:11" ht="15.75">
      <c r="A128" s="76"/>
      <c r="B128" s="76"/>
      <c r="C128" s="76"/>
      <c r="D128" s="76"/>
      <c r="E128" s="76"/>
      <c r="F128" s="76"/>
      <c r="G128" s="77"/>
      <c r="H128" s="76"/>
      <c r="I128" s="76"/>
      <c r="J128" s="76"/>
      <c r="K128" s="76"/>
    </row>
    <row r="129" spans="1:11" ht="15.75">
      <c r="A129" s="76"/>
      <c r="B129" s="76"/>
      <c r="C129" s="76"/>
      <c r="D129" s="76"/>
      <c r="E129" s="76"/>
      <c r="F129" s="76"/>
      <c r="G129" s="77"/>
      <c r="H129" s="76"/>
      <c r="I129" s="76"/>
      <c r="J129" s="76"/>
      <c r="K129" s="76"/>
    </row>
    <row r="130" spans="1:11" ht="15.75">
      <c r="A130" s="76"/>
      <c r="B130" s="76"/>
      <c r="C130" s="76"/>
      <c r="D130" s="76"/>
      <c r="E130" s="76"/>
      <c r="F130" s="76"/>
      <c r="G130" s="77"/>
      <c r="H130" s="76"/>
      <c r="I130" s="76"/>
      <c r="J130" s="76"/>
      <c r="K130" s="76"/>
    </row>
    <row r="131" spans="1:11" s="25" customFormat="1" ht="15.75">
      <c r="A131" s="79" t="s">
        <v>101</v>
      </c>
      <c r="B131" s="80" t="s">
        <v>201</v>
      </c>
      <c r="C131" s="80"/>
      <c r="D131" s="80"/>
      <c r="E131" s="80"/>
      <c r="F131" s="80"/>
      <c r="G131" s="82"/>
      <c r="H131" s="80"/>
      <c r="I131" s="80"/>
      <c r="J131" s="80"/>
      <c r="K131" s="80"/>
    </row>
    <row r="132" spans="1:11" ht="15.75">
      <c r="A132" s="76"/>
      <c r="B132" s="76"/>
      <c r="C132" s="76"/>
      <c r="D132" s="76"/>
      <c r="E132" s="76"/>
      <c r="F132" s="76"/>
      <c r="G132" s="77"/>
      <c r="H132" s="76"/>
      <c r="I132" s="76"/>
      <c r="J132" s="76"/>
      <c r="K132" s="76"/>
    </row>
    <row r="133" spans="1:11" ht="15.75">
      <c r="A133" s="76"/>
      <c r="B133" s="76"/>
      <c r="C133" s="76"/>
      <c r="D133" s="76"/>
      <c r="E133" s="76"/>
      <c r="F133" s="76"/>
      <c r="G133" s="77"/>
      <c r="H133" s="76"/>
      <c r="I133" s="76"/>
      <c r="J133" s="76"/>
      <c r="K133" s="76"/>
    </row>
    <row r="134" spans="1:11" ht="15.75">
      <c r="A134" s="76"/>
      <c r="B134" s="76"/>
      <c r="C134" s="76"/>
      <c r="D134" s="76"/>
      <c r="E134" s="76"/>
      <c r="F134" s="76"/>
      <c r="G134" s="77"/>
      <c r="H134" s="76"/>
      <c r="I134" s="76"/>
      <c r="J134" s="76"/>
      <c r="K134" s="76"/>
    </row>
    <row r="135" spans="1:11" ht="9" customHeight="1">
      <c r="A135" s="76"/>
      <c r="B135" s="76"/>
      <c r="C135" s="76"/>
      <c r="D135" s="76"/>
      <c r="E135" s="76"/>
      <c r="F135" s="76"/>
      <c r="G135" s="77"/>
      <c r="H135" s="76"/>
      <c r="I135" s="76"/>
      <c r="J135" s="76"/>
      <c r="K135" s="76"/>
    </row>
    <row r="136" spans="1:11" ht="9.75" customHeight="1">
      <c r="A136" s="76"/>
      <c r="B136" s="76"/>
      <c r="C136" s="76"/>
      <c r="D136" s="76"/>
      <c r="E136" s="76"/>
      <c r="F136" s="76"/>
      <c r="G136" s="77"/>
      <c r="H136" s="76"/>
      <c r="I136" s="76"/>
      <c r="J136" s="76"/>
      <c r="K136" s="76"/>
    </row>
    <row r="137" spans="1:11" ht="15.75">
      <c r="A137" s="79" t="s">
        <v>102</v>
      </c>
      <c r="B137" s="80" t="s">
        <v>99</v>
      </c>
      <c r="C137" s="76"/>
      <c r="D137" s="76"/>
      <c r="E137" s="80"/>
      <c r="F137" s="76"/>
      <c r="G137" s="76"/>
      <c r="H137" s="76"/>
      <c r="I137" s="76"/>
      <c r="J137" s="76"/>
      <c r="K137" s="76"/>
    </row>
    <row r="138" spans="1:11" ht="15.75">
      <c r="A138" s="79"/>
      <c r="B138" s="80"/>
      <c r="C138" s="76"/>
      <c r="D138" s="76"/>
      <c r="E138" s="80"/>
      <c r="F138" s="76"/>
      <c r="G138" s="76"/>
      <c r="H138" s="76"/>
      <c r="I138" s="76"/>
      <c r="J138" s="76"/>
      <c r="K138" s="76"/>
    </row>
    <row r="139" spans="1:11" ht="15.75">
      <c r="A139" s="79"/>
      <c r="B139" s="76" t="s">
        <v>331</v>
      </c>
      <c r="C139" s="76"/>
      <c r="D139" s="76"/>
      <c r="E139" s="80"/>
      <c r="F139" s="76"/>
      <c r="G139" s="76"/>
      <c r="H139" s="76"/>
      <c r="I139" s="76"/>
      <c r="J139" s="76"/>
      <c r="K139" s="76"/>
    </row>
    <row r="140" spans="1:11" ht="15.75">
      <c r="A140" s="79"/>
      <c r="B140" s="80"/>
      <c r="C140" s="76"/>
      <c r="D140" s="76"/>
      <c r="E140" s="80"/>
      <c r="F140" s="76"/>
      <c r="G140" s="76"/>
      <c r="H140" s="76"/>
      <c r="I140" s="76"/>
      <c r="J140" s="76"/>
      <c r="K140" s="76"/>
    </row>
    <row r="141" spans="1:11" ht="15.75" customHeight="1">
      <c r="A141" s="79"/>
      <c r="B141" s="80"/>
      <c r="C141" s="76"/>
      <c r="D141" s="76"/>
      <c r="E141" s="207"/>
      <c r="F141" s="207"/>
      <c r="G141" s="85" t="s">
        <v>7</v>
      </c>
      <c r="H141" s="85"/>
      <c r="I141" s="86"/>
      <c r="J141" s="86"/>
      <c r="K141" s="76"/>
    </row>
    <row r="142" spans="1:11" ht="15.75" customHeight="1">
      <c r="A142" s="79"/>
      <c r="B142" s="80"/>
      <c r="C142" s="76"/>
      <c r="D142" s="76"/>
      <c r="E142" s="85"/>
      <c r="F142" s="85"/>
      <c r="G142" s="85" t="s">
        <v>8</v>
      </c>
      <c r="H142" s="85" t="s">
        <v>138</v>
      </c>
      <c r="I142" s="86"/>
      <c r="J142" s="86"/>
      <c r="K142" s="76"/>
    </row>
    <row r="143" spans="1:11" ht="15.75" customHeight="1">
      <c r="A143" s="79"/>
      <c r="B143" s="80"/>
      <c r="C143" s="76"/>
      <c r="D143" s="76"/>
      <c r="E143" s="85" t="s">
        <v>100</v>
      </c>
      <c r="F143" s="85" t="s">
        <v>6</v>
      </c>
      <c r="G143" s="85" t="s">
        <v>9</v>
      </c>
      <c r="H143" s="85" t="s">
        <v>222</v>
      </c>
      <c r="I143" s="85" t="s">
        <v>10</v>
      </c>
      <c r="J143" s="85" t="s">
        <v>86</v>
      </c>
      <c r="K143" s="85" t="s">
        <v>86</v>
      </c>
    </row>
    <row r="144" spans="1:11" ht="15.75" customHeight="1">
      <c r="A144" s="79"/>
      <c r="B144" s="80"/>
      <c r="C144" s="76"/>
      <c r="D144" s="76"/>
      <c r="E144" s="85" t="s">
        <v>71</v>
      </c>
      <c r="F144" s="85" t="s">
        <v>71</v>
      </c>
      <c r="G144" s="85" t="s">
        <v>71</v>
      </c>
      <c r="H144" s="85" t="s">
        <v>71</v>
      </c>
      <c r="I144" s="85" t="s">
        <v>71</v>
      </c>
      <c r="J144" s="85" t="s">
        <v>71</v>
      </c>
      <c r="K144" s="85" t="s">
        <v>71</v>
      </c>
    </row>
    <row r="145" spans="1:11" ht="15.75">
      <c r="A145" s="76"/>
      <c r="B145" s="80" t="s">
        <v>72</v>
      </c>
      <c r="C145" s="76"/>
      <c r="D145" s="76"/>
      <c r="E145" s="195"/>
      <c r="F145" s="195"/>
      <c r="G145" s="195"/>
      <c r="H145" s="195"/>
      <c r="I145" s="76"/>
      <c r="J145" s="192" t="s">
        <v>327</v>
      </c>
      <c r="K145" s="192" t="s">
        <v>328</v>
      </c>
    </row>
    <row r="146" spans="1:11" ht="15.75">
      <c r="A146" s="76"/>
      <c r="B146" s="76"/>
      <c r="C146" s="76"/>
      <c r="D146" s="76"/>
      <c r="E146" s="195"/>
      <c r="F146" s="195"/>
      <c r="G146" s="195"/>
      <c r="H146" s="195"/>
      <c r="I146" s="76"/>
      <c r="J146" s="76"/>
      <c r="K146" s="76"/>
    </row>
    <row r="147" spans="1:11" ht="15.75">
      <c r="A147" s="76"/>
      <c r="B147" s="76" t="s">
        <v>11</v>
      </c>
      <c r="C147" s="76"/>
      <c r="D147" s="87"/>
      <c r="E147" s="196">
        <f>113986+123534</f>
        <v>237520</v>
      </c>
      <c r="F147" s="196">
        <f>4972+6510</f>
        <v>11482</v>
      </c>
      <c r="G147" s="196">
        <f>12818+18813</f>
        <v>31631</v>
      </c>
      <c r="H147" s="196">
        <v>0</v>
      </c>
      <c r="I147" s="88">
        <f>-I148</f>
        <v>-13334</v>
      </c>
      <c r="J147" s="88">
        <f>SUM(E147:I147)</f>
        <v>267299</v>
      </c>
      <c r="K147" s="89">
        <v>263766</v>
      </c>
    </row>
    <row r="148" spans="1:11" ht="15.75">
      <c r="A148" s="76"/>
      <c r="B148" s="76" t="s">
        <v>12</v>
      </c>
      <c r="C148" s="76"/>
      <c r="D148" s="87"/>
      <c r="E148" s="88">
        <f>-7867-5225</f>
        <v>-13092</v>
      </c>
      <c r="F148" s="88">
        <v>0</v>
      </c>
      <c r="G148" s="88">
        <f>-242</f>
        <v>-242</v>
      </c>
      <c r="H148" s="88">
        <v>0</v>
      </c>
      <c r="I148" s="88">
        <f>-SUM(E148:G148)</f>
        <v>13334</v>
      </c>
      <c r="J148" s="88">
        <f>SUM(E148:I148)</f>
        <v>0</v>
      </c>
      <c r="K148" s="88">
        <v>0</v>
      </c>
    </row>
    <row r="149" spans="1:11" ht="16.5" thickBot="1">
      <c r="A149" s="76"/>
      <c r="B149" s="76" t="s">
        <v>13</v>
      </c>
      <c r="C149" s="76"/>
      <c r="D149" s="76"/>
      <c r="E149" s="90">
        <f>SUM(E147:E148)</f>
        <v>224428</v>
      </c>
      <c r="F149" s="90">
        <f>SUM(F147:F148)</f>
        <v>11482</v>
      </c>
      <c r="G149" s="90">
        <f>SUM(G147:G148)</f>
        <v>31389</v>
      </c>
      <c r="H149" s="90">
        <v>0</v>
      </c>
      <c r="I149" s="90">
        <f>SUM(I147:I148)</f>
        <v>0</v>
      </c>
      <c r="J149" s="90">
        <f>SUM(J147:J148)</f>
        <v>267299</v>
      </c>
      <c r="K149" s="90">
        <f>SUM(K147:K148)</f>
        <v>263766</v>
      </c>
    </row>
    <row r="150" spans="1:11" ht="15.75">
      <c r="A150" s="76"/>
      <c r="B150" s="76"/>
      <c r="C150" s="76"/>
      <c r="D150" s="76"/>
      <c r="E150" s="76"/>
      <c r="F150" s="76"/>
      <c r="G150" s="76"/>
      <c r="H150" s="76"/>
      <c r="I150" s="76"/>
      <c r="J150" s="87"/>
      <c r="K150" s="76"/>
    </row>
    <row r="151" spans="1:11" ht="15.75">
      <c r="A151" s="76"/>
      <c r="B151" s="80" t="s">
        <v>14</v>
      </c>
      <c r="C151" s="76"/>
      <c r="D151" s="76"/>
      <c r="E151" s="85"/>
      <c r="F151" s="85"/>
      <c r="G151" s="85"/>
      <c r="H151" s="85"/>
      <c r="I151" s="85"/>
      <c r="J151" s="85"/>
      <c r="K151" s="85"/>
    </row>
    <row r="152" spans="1:11" ht="15.75">
      <c r="A152" s="76"/>
      <c r="B152" s="76"/>
      <c r="C152" s="76"/>
      <c r="D152" s="76"/>
      <c r="E152" s="85"/>
      <c r="F152" s="85"/>
      <c r="G152" s="85"/>
      <c r="H152" s="85"/>
      <c r="I152" s="85"/>
      <c r="J152" s="192"/>
      <c r="K152" s="192"/>
    </row>
    <row r="153" spans="1:11" ht="15.75">
      <c r="A153" s="76"/>
      <c r="B153" s="76" t="s">
        <v>15</v>
      </c>
      <c r="C153" s="76"/>
      <c r="D153" s="76"/>
      <c r="E153" s="87">
        <f>2529-33</f>
        <v>2496</v>
      </c>
      <c r="F153" s="87">
        <f>-91-3</f>
        <v>-94</v>
      </c>
      <c r="G153" s="87">
        <f>556-729-62-102</f>
        <v>-337</v>
      </c>
      <c r="H153" s="87">
        <f>9</f>
        <v>9</v>
      </c>
      <c r="I153" s="87">
        <f>64-148-102+519</f>
        <v>333</v>
      </c>
      <c r="J153" s="88">
        <f>SUM(E153:I153)</f>
        <v>2407</v>
      </c>
      <c r="K153" s="87">
        <v>-4818</v>
      </c>
    </row>
    <row r="154" spans="1:11" ht="15.75">
      <c r="A154" s="76"/>
      <c r="B154" s="76" t="s">
        <v>154</v>
      </c>
      <c r="C154" s="76"/>
      <c r="D154" s="76"/>
      <c r="E154" s="193">
        <f>-523</f>
        <v>-523</v>
      </c>
      <c r="F154" s="193">
        <v>-60</v>
      </c>
      <c r="G154" s="193">
        <v>-72</v>
      </c>
      <c r="H154" s="193">
        <v>-24</v>
      </c>
      <c r="I154" s="193">
        <v>24</v>
      </c>
      <c r="J154" s="91">
        <f>SUM(E154:I154)</f>
        <v>-655</v>
      </c>
      <c r="K154" s="193">
        <v>-1570</v>
      </c>
    </row>
    <row r="155" spans="1:11" ht="15.75">
      <c r="A155" s="76"/>
      <c r="B155" s="76" t="s">
        <v>30</v>
      </c>
      <c r="C155" s="76"/>
      <c r="D155" s="76"/>
      <c r="E155" s="87">
        <f>E153+E154</f>
        <v>1973</v>
      </c>
      <c r="F155" s="87">
        <f>F153+F154</f>
        <v>-154</v>
      </c>
      <c r="G155" s="87">
        <f>G153+G154</f>
        <v>-409</v>
      </c>
      <c r="H155" s="87">
        <f>H153+H154</f>
        <v>-15</v>
      </c>
      <c r="I155" s="87">
        <f>I153+I154</f>
        <v>357</v>
      </c>
      <c r="J155" s="87">
        <f>SUM(J153:J154)</f>
        <v>1752</v>
      </c>
      <c r="K155" s="87">
        <f>SUM(K153:K154)</f>
        <v>-6388</v>
      </c>
    </row>
    <row r="156" spans="1:11" ht="15.75">
      <c r="A156" s="76"/>
      <c r="B156" s="76" t="s">
        <v>17</v>
      </c>
      <c r="C156" s="76"/>
      <c r="D156" s="76"/>
      <c r="E156" s="87">
        <v>0</v>
      </c>
      <c r="F156" s="87">
        <v>0</v>
      </c>
      <c r="G156" s="87">
        <v>0</v>
      </c>
      <c r="H156" s="87">
        <v>0</v>
      </c>
      <c r="I156" s="87">
        <v>0</v>
      </c>
      <c r="J156" s="91">
        <f>SUM(E156:I156)</f>
        <v>0</v>
      </c>
      <c r="K156" s="87">
        <v>0</v>
      </c>
    </row>
    <row r="157" spans="1:11" ht="16.5" thickBot="1">
      <c r="A157" s="76"/>
      <c r="B157" s="76" t="s">
        <v>42</v>
      </c>
      <c r="C157" s="76"/>
      <c r="D157" s="76"/>
      <c r="E157" s="194">
        <f>E155+E156</f>
        <v>1973</v>
      </c>
      <c r="F157" s="194">
        <f>F155+F156</f>
        <v>-154</v>
      </c>
      <c r="G157" s="194">
        <f>G155+G156</f>
        <v>-409</v>
      </c>
      <c r="H157" s="194">
        <f>H155+H156</f>
        <v>-15</v>
      </c>
      <c r="I157" s="194">
        <f>I155+I156</f>
        <v>357</v>
      </c>
      <c r="J157" s="194">
        <f>SUM(J155:J156)</f>
        <v>1752</v>
      </c>
      <c r="K157" s="194">
        <f>SUM(K155:K156)</f>
        <v>-6388</v>
      </c>
    </row>
    <row r="158" spans="1:11" ht="15.75">
      <c r="A158" s="76"/>
      <c r="B158" s="76"/>
      <c r="C158" s="76"/>
      <c r="D158" s="76"/>
      <c r="E158" s="87"/>
      <c r="F158" s="87"/>
      <c r="G158" s="87"/>
      <c r="H158" s="87"/>
      <c r="I158" s="87"/>
      <c r="J158" s="87"/>
      <c r="K158" s="87"/>
    </row>
    <row r="159" spans="1:11" ht="15.75">
      <c r="A159" s="76"/>
      <c r="B159" s="80" t="s">
        <v>18</v>
      </c>
      <c r="C159" s="76"/>
      <c r="D159" s="76"/>
      <c r="E159" s="87"/>
      <c r="F159" s="87"/>
      <c r="G159" s="87"/>
      <c r="H159" s="87"/>
      <c r="I159" s="87"/>
      <c r="J159" s="87"/>
      <c r="K159" s="87"/>
    </row>
    <row r="160" spans="1:12" ht="15.75">
      <c r="A160" s="76"/>
      <c r="B160" s="76" t="s">
        <v>19</v>
      </c>
      <c r="C160" s="76"/>
      <c r="D160" s="76"/>
      <c r="E160" s="87">
        <f>988+102796+17227+95488+29438+1300</f>
        <v>247237</v>
      </c>
      <c r="F160" s="87">
        <f>3733+88</f>
        <v>3821</v>
      </c>
      <c r="G160" s="87">
        <f>32350+25973</f>
        <v>58323</v>
      </c>
      <c r="H160" s="87">
        <f>3400+25279</f>
        <v>28679</v>
      </c>
      <c r="I160" s="87">
        <f>-18635-1523-7428-64-95488-29438-25279+1736+2134+148+1</f>
        <v>-173836</v>
      </c>
      <c r="J160" s="87">
        <f>SUM(E160:I160)</f>
        <v>164224</v>
      </c>
      <c r="K160" s="88">
        <v>172098</v>
      </c>
      <c r="L160" s="27"/>
    </row>
    <row r="161" spans="1:12" ht="15.75">
      <c r="A161" s="76"/>
      <c r="B161" s="76"/>
      <c r="C161" s="76"/>
      <c r="D161" s="76"/>
      <c r="E161" s="87"/>
      <c r="F161" s="87"/>
      <c r="G161" s="87"/>
      <c r="H161" s="87"/>
      <c r="I161" s="87"/>
      <c r="J161" s="87"/>
      <c r="K161" s="88"/>
      <c r="L161" s="27"/>
    </row>
    <row r="162" spans="1:12" ht="15.75">
      <c r="A162" s="76"/>
      <c r="B162" s="80" t="s">
        <v>20</v>
      </c>
      <c r="C162" s="76"/>
      <c r="D162" s="76"/>
      <c r="E162" s="87"/>
      <c r="F162" s="87"/>
      <c r="G162" s="87" t="s">
        <v>332</v>
      </c>
      <c r="H162" s="87"/>
      <c r="I162" s="87"/>
      <c r="J162" s="87"/>
      <c r="K162" s="88"/>
      <c r="L162" s="27"/>
    </row>
    <row r="163" spans="1:13" ht="15.75">
      <c r="A163" s="76"/>
      <c r="B163" s="76" t="s">
        <v>21</v>
      </c>
      <c r="C163" s="76"/>
      <c r="D163" s="76"/>
      <c r="E163" s="88">
        <f>102+64282+4729+3815+98+240+7837</f>
        <v>81103</v>
      </c>
      <c r="F163" s="88">
        <f>1228+13442+12583+1396+12468</f>
        <v>41117</v>
      </c>
      <c r="G163" s="88">
        <f>3065+11533+3509-20530</f>
        <v>-2423</v>
      </c>
      <c r="H163" s="88">
        <f>1341+33+8125-7828</f>
        <v>1671</v>
      </c>
      <c r="I163" s="88">
        <f>2512+28430+1411-18613-1527-2512-1411-28358-143-8</f>
        <v>-20219</v>
      </c>
      <c r="J163" s="87">
        <f>SUM(E163:I163)</f>
        <v>101249</v>
      </c>
      <c r="K163" s="88">
        <v>108465</v>
      </c>
      <c r="L163" s="27"/>
      <c r="M163" s="48"/>
    </row>
    <row r="164" spans="1:13" ht="15.75">
      <c r="A164" s="76"/>
      <c r="B164" s="76"/>
      <c r="C164" s="76"/>
      <c r="D164" s="76"/>
      <c r="E164" s="88"/>
      <c r="F164" s="88"/>
      <c r="G164" s="88"/>
      <c r="H164" s="88"/>
      <c r="I164" s="88"/>
      <c r="J164" s="88"/>
      <c r="K164" s="88"/>
      <c r="L164" s="27"/>
      <c r="M164" s="71"/>
    </row>
    <row r="165" spans="1:12" ht="15.75" hidden="1">
      <c r="A165" s="76"/>
      <c r="B165" s="80">
        <v>2009</v>
      </c>
      <c r="C165" s="76"/>
      <c r="D165" s="76"/>
      <c r="E165" s="88"/>
      <c r="F165" s="88"/>
      <c r="G165" s="88"/>
      <c r="H165" s="88"/>
      <c r="I165" s="88"/>
      <c r="J165" s="88"/>
      <c r="K165" s="88"/>
      <c r="L165" s="27"/>
    </row>
    <row r="166" spans="1:12" ht="15.75" hidden="1">
      <c r="A166" s="76"/>
      <c r="B166" s="80" t="s">
        <v>72</v>
      </c>
      <c r="C166" s="76"/>
      <c r="D166" s="76"/>
      <c r="E166" s="88"/>
      <c r="F166" s="88"/>
      <c r="G166" s="88"/>
      <c r="H166" s="88"/>
      <c r="I166" s="88"/>
      <c r="J166" s="88"/>
      <c r="K166" s="88"/>
      <c r="L166" s="27"/>
    </row>
    <row r="167" spans="1:12" ht="15.75" hidden="1">
      <c r="A167" s="76"/>
      <c r="B167" s="76"/>
      <c r="C167" s="76"/>
      <c r="D167" s="76"/>
      <c r="E167" s="88"/>
      <c r="F167" s="88"/>
      <c r="G167" s="88"/>
      <c r="H167" s="88"/>
      <c r="I167" s="88"/>
      <c r="J167" s="88"/>
      <c r="K167" s="88"/>
      <c r="L167" s="27"/>
    </row>
    <row r="168" spans="1:12" ht="15.75" hidden="1">
      <c r="A168" s="76"/>
      <c r="B168" s="76" t="s">
        <v>11</v>
      </c>
      <c r="C168" s="76"/>
      <c r="D168" s="76"/>
      <c r="E168" s="88">
        <f>66088-E169</f>
        <v>63364</v>
      </c>
      <c r="F168" s="88">
        <v>7496</v>
      </c>
      <c r="G168" s="88">
        <v>4455</v>
      </c>
      <c r="H168" s="88">
        <v>0</v>
      </c>
      <c r="I168" s="88"/>
      <c r="J168" s="88">
        <f>SUM(E168:I168)</f>
        <v>75315</v>
      </c>
      <c r="K168" s="88"/>
      <c r="L168" s="27"/>
    </row>
    <row r="169" spans="1:12" ht="15.75" hidden="1">
      <c r="A169" s="76"/>
      <c r="B169" s="76" t="s">
        <v>12</v>
      </c>
      <c r="C169" s="76"/>
      <c r="D169" s="76"/>
      <c r="E169" s="88">
        <v>2724</v>
      </c>
      <c r="F169" s="88"/>
      <c r="G169" s="88"/>
      <c r="H169" s="88"/>
      <c r="I169" s="88">
        <f>-E169</f>
        <v>-2724</v>
      </c>
      <c r="J169" s="88">
        <f>SUM(E169:I169)</f>
        <v>0</v>
      </c>
      <c r="K169" s="88"/>
      <c r="L169" s="27"/>
    </row>
    <row r="170" spans="1:12" ht="16.5" hidden="1" thickBot="1">
      <c r="A170" s="76"/>
      <c r="B170" s="76" t="s">
        <v>13</v>
      </c>
      <c r="C170" s="76"/>
      <c r="D170" s="76"/>
      <c r="E170" s="90">
        <f>SUM(E168:E169)</f>
        <v>66088</v>
      </c>
      <c r="F170" s="90">
        <f>SUM(F168:F169)</f>
        <v>7496</v>
      </c>
      <c r="G170" s="90">
        <f>SUM(G168:G169)</f>
        <v>4455</v>
      </c>
      <c r="H170" s="90">
        <f>SUM(H168:H169)</f>
        <v>0</v>
      </c>
      <c r="I170" s="90">
        <f>SUM(I168:I169)</f>
        <v>-2724</v>
      </c>
      <c r="J170" s="90">
        <f>SUM(E170:I170)</f>
        <v>75315</v>
      </c>
      <c r="K170" s="88"/>
      <c r="L170" s="27"/>
    </row>
    <row r="171" spans="1:12" ht="15.75" hidden="1">
      <c r="A171" s="76"/>
      <c r="B171" s="76"/>
      <c r="C171" s="76"/>
      <c r="D171" s="76"/>
      <c r="E171" s="88"/>
      <c r="F171" s="88"/>
      <c r="G171" s="88"/>
      <c r="H171" s="88"/>
      <c r="I171" s="88"/>
      <c r="J171" s="88"/>
      <c r="K171" s="88"/>
      <c r="L171" s="27"/>
    </row>
    <row r="172" spans="1:12" ht="15.75" hidden="1">
      <c r="A172" s="76"/>
      <c r="B172" s="80" t="s">
        <v>14</v>
      </c>
      <c r="C172" s="76"/>
      <c r="D172" s="76"/>
      <c r="E172" s="88"/>
      <c r="F172" s="88"/>
      <c r="G172" s="88"/>
      <c r="H172" s="88"/>
      <c r="I172" s="88"/>
      <c r="J172" s="88"/>
      <c r="K172" s="88"/>
      <c r="L172" s="27"/>
    </row>
    <row r="173" spans="1:12" ht="15.75" hidden="1">
      <c r="A173" s="76"/>
      <c r="B173" s="76"/>
      <c r="C173" s="76"/>
      <c r="D173" s="76"/>
      <c r="E173" s="88"/>
      <c r="F173" s="88"/>
      <c r="G173" s="88"/>
      <c r="H173" s="88"/>
      <c r="I173" s="88"/>
      <c r="J173" s="88"/>
      <c r="K173" s="88"/>
      <c r="L173" s="27"/>
    </row>
    <row r="174" spans="1:12" ht="15.75" hidden="1">
      <c r="A174" s="76"/>
      <c r="B174" s="76" t="s">
        <v>15</v>
      </c>
      <c r="C174" s="76"/>
      <c r="D174" s="76"/>
      <c r="E174" s="88">
        <f>-99+2442+400</f>
        <v>2743</v>
      </c>
      <c r="F174" s="88">
        <f>810+190</f>
        <v>1000</v>
      </c>
      <c r="G174" s="88">
        <f>-205+124</f>
        <v>-81</v>
      </c>
      <c r="H174" s="88">
        <v>-16</v>
      </c>
      <c r="I174" s="88">
        <v>-113</v>
      </c>
      <c r="J174" s="88">
        <f>SUM(E174:I174)</f>
        <v>3533</v>
      </c>
      <c r="K174" s="88"/>
      <c r="L174" s="27"/>
    </row>
    <row r="175" spans="1:12" ht="15.75" hidden="1">
      <c r="A175" s="76"/>
      <c r="B175" s="76" t="s">
        <v>154</v>
      </c>
      <c r="C175" s="76"/>
      <c r="D175" s="76"/>
      <c r="E175" s="88"/>
      <c r="F175" s="88"/>
      <c r="G175" s="88"/>
      <c r="H175" s="88"/>
      <c r="I175" s="88"/>
      <c r="J175" s="91">
        <v>-714</v>
      </c>
      <c r="K175" s="88"/>
      <c r="L175" s="27"/>
    </row>
    <row r="176" spans="1:12" ht="15.75" hidden="1">
      <c r="A176" s="76"/>
      <c r="B176" s="76" t="s">
        <v>16</v>
      </c>
      <c r="C176" s="76"/>
      <c r="D176" s="76"/>
      <c r="E176" s="88"/>
      <c r="F176" s="88"/>
      <c r="G176" s="88"/>
      <c r="H176" s="88"/>
      <c r="I176" s="88"/>
      <c r="J176" s="88">
        <f>SUM(J174:J175)</f>
        <v>2819</v>
      </c>
      <c r="K176" s="88"/>
      <c r="L176" s="27"/>
    </row>
    <row r="177" spans="1:12" ht="15.75" hidden="1">
      <c r="A177" s="76"/>
      <c r="B177" s="76" t="s">
        <v>17</v>
      </c>
      <c r="C177" s="76"/>
      <c r="D177" s="76"/>
      <c r="E177" s="88"/>
      <c r="F177" s="88"/>
      <c r="G177" s="88"/>
      <c r="H177" s="88"/>
      <c r="I177" s="88"/>
      <c r="J177" s="88">
        <v>0</v>
      </c>
      <c r="K177" s="88"/>
      <c r="L177" s="27"/>
    </row>
    <row r="178" spans="1:12" ht="16.5" hidden="1" thickBot="1">
      <c r="A178" s="76"/>
      <c r="B178" s="76" t="s">
        <v>23</v>
      </c>
      <c r="C178" s="76"/>
      <c r="D178" s="76"/>
      <c r="E178" s="88"/>
      <c r="F178" s="88"/>
      <c r="G178" s="88"/>
      <c r="H178" s="88"/>
      <c r="I178" s="88"/>
      <c r="J178" s="90">
        <f>SUM(J176:J177)</f>
        <v>2819</v>
      </c>
      <c r="K178" s="88"/>
      <c r="L178" s="27"/>
    </row>
    <row r="179" spans="1:12" ht="15.75" hidden="1">
      <c r="A179" s="76"/>
      <c r="B179" s="76"/>
      <c r="C179" s="76"/>
      <c r="D179" s="76"/>
      <c r="E179" s="88"/>
      <c r="F179" s="88"/>
      <c r="G179" s="88"/>
      <c r="H179" s="88"/>
      <c r="I179" s="88"/>
      <c r="J179" s="88"/>
      <c r="K179" s="88"/>
      <c r="L179" s="27"/>
    </row>
    <row r="180" spans="1:12" ht="15.75" hidden="1">
      <c r="A180" s="76"/>
      <c r="B180" s="80" t="s">
        <v>18</v>
      </c>
      <c r="C180" s="76"/>
      <c r="D180" s="76"/>
      <c r="E180" s="88"/>
      <c r="F180" s="88"/>
      <c r="G180" s="88"/>
      <c r="H180" s="88"/>
      <c r="I180" s="88"/>
      <c r="J180" s="88"/>
      <c r="K180" s="88"/>
      <c r="L180" s="27"/>
    </row>
    <row r="181" spans="1:12" ht="15.75" hidden="1">
      <c r="A181" s="76"/>
      <c r="B181" s="76" t="s">
        <v>19</v>
      </c>
      <c r="C181" s="76"/>
      <c r="D181" s="76"/>
      <c r="E181" s="88"/>
      <c r="F181" s="88"/>
      <c r="G181" s="88"/>
      <c r="H181" s="88"/>
      <c r="I181" s="88"/>
      <c r="J181" s="88"/>
      <c r="K181" s="88"/>
      <c r="L181" s="27"/>
    </row>
    <row r="182" spans="1:12" ht="15.75" hidden="1">
      <c r="A182" s="76"/>
      <c r="B182" s="76"/>
      <c r="C182" s="76"/>
      <c r="D182" s="76"/>
      <c r="E182" s="88"/>
      <c r="F182" s="88"/>
      <c r="G182" s="88"/>
      <c r="H182" s="88"/>
      <c r="I182" s="88"/>
      <c r="J182" s="88"/>
      <c r="K182" s="88"/>
      <c r="L182" s="27"/>
    </row>
    <row r="183" spans="1:12" ht="15.75" hidden="1">
      <c r="A183" s="76"/>
      <c r="B183" s="80" t="s">
        <v>20</v>
      </c>
      <c r="C183" s="76"/>
      <c r="D183" s="76"/>
      <c r="E183" s="88"/>
      <c r="F183" s="88"/>
      <c r="G183" s="88"/>
      <c r="H183" s="88"/>
      <c r="I183" s="88"/>
      <c r="J183" s="88"/>
      <c r="K183" s="88"/>
      <c r="L183" s="27"/>
    </row>
    <row r="184" spans="1:12" ht="15.75" hidden="1">
      <c r="A184" s="76"/>
      <c r="B184" s="76" t="s">
        <v>21</v>
      </c>
      <c r="C184" s="76"/>
      <c r="D184" s="76"/>
      <c r="E184" s="88"/>
      <c r="F184" s="88"/>
      <c r="G184" s="88"/>
      <c r="H184" s="88"/>
      <c r="I184" s="88"/>
      <c r="J184" s="88"/>
      <c r="K184" s="88"/>
      <c r="L184" s="27"/>
    </row>
    <row r="185" spans="1:12" ht="15.75" hidden="1">
      <c r="A185" s="76"/>
      <c r="B185" s="76"/>
      <c r="C185" s="76"/>
      <c r="D185" s="76"/>
      <c r="E185" s="88"/>
      <c r="F185" s="88"/>
      <c r="G185" s="88"/>
      <c r="H185" s="88"/>
      <c r="I185" s="88"/>
      <c r="J185" s="88"/>
      <c r="K185" s="88"/>
      <c r="L185" s="27"/>
    </row>
    <row r="186" spans="1:12" ht="15.75" hidden="1">
      <c r="A186" s="76"/>
      <c r="B186" s="76"/>
      <c r="C186" s="76"/>
      <c r="D186" s="76"/>
      <c r="E186" s="88"/>
      <c r="F186" s="88"/>
      <c r="G186" s="88"/>
      <c r="H186" s="88"/>
      <c r="I186" s="88"/>
      <c r="J186" s="88"/>
      <c r="K186" s="88"/>
      <c r="L186" s="27"/>
    </row>
    <row r="187" spans="1:12" ht="15.75" hidden="1">
      <c r="A187" s="76"/>
      <c r="B187" s="76"/>
      <c r="C187" s="76"/>
      <c r="D187" s="76"/>
      <c r="E187" s="88"/>
      <c r="F187" s="88"/>
      <c r="G187" s="88"/>
      <c r="H187" s="88"/>
      <c r="I187" s="88"/>
      <c r="J187" s="88"/>
      <c r="K187" s="88"/>
      <c r="L187" s="27"/>
    </row>
    <row r="188" spans="1:12" ht="15.75" hidden="1">
      <c r="A188" s="76"/>
      <c r="B188" s="76"/>
      <c r="C188" s="76"/>
      <c r="D188" s="76"/>
      <c r="E188" s="88"/>
      <c r="F188" s="88"/>
      <c r="G188" s="88"/>
      <c r="H188" s="88"/>
      <c r="I188" s="88"/>
      <c r="J188" s="88"/>
      <c r="K188" s="88"/>
      <c r="L188" s="27"/>
    </row>
    <row r="189" spans="1:12" ht="15.75" hidden="1">
      <c r="A189" s="76"/>
      <c r="B189" s="76"/>
      <c r="C189" s="76"/>
      <c r="D189" s="76"/>
      <c r="E189" s="88"/>
      <c r="F189" s="88"/>
      <c r="G189" s="88"/>
      <c r="H189" s="88"/>
      <c r="I189" s="88"/>
      <c r="J189" s="88"/>
      <c r="K189" s="88"/>
      <c r="L189" s="27"/>
    </row>
    <row r="190" spans="1:12" ht="3.75" customHeight="1">
      <c r="A190" s="76"/>
      <c r="B190" s="76"/>
      <c r="C190" s="76"/>
      <c r="D190" s="76"/>
      <c r="E190" s="88"/>
      <c r="F190" s="88"/>
      <c r="G190" s="88"/>
      <c r="H190" s="88"/>
      <c r="I190" s="88"/>
      <c r="J190" s="88"/>
      <c r="K190" s="88"/>
      <c r="L190" s="27"/>
    </row>
    <row r="191" spans="1:13" ht="18.75" customHeight="1">
      <c r="A191" s="79" t="s">
        <v>104</v>
      </c>
      <c r="B191" s="80" t="s">
        <v>103</v>
      </c>
      <c r="C191" s="76"/>
      <c r="D191" s="76"/>
      <c r="E191" s="87"/>
      <c r="F191" s="87"/>
      <c r="G191" s="77"/>
      <c r="H191" s="87"/>
      <c r="I191" s="87"/>
      <c r="J191" s="87"/>
      <c r="K191" s="87"/>
      <c r="M191" s="197"/>
    </row>
    <row r="192" spans="1:11" ht="15.75">
      <c r="A192" s="80"/>
      <c r="B192" s="76"/>
      <c r="C192" s="76"/>
      <c r="D192" s="76"/>
      <c r="E192" s="76"/>
      <c r="F192" s="76"/>
      <c r="G192" s="77"/>
      <c r="H192" s="76"/>
      <c r="I192" s="76"/>
      <c r="J192" s="76"/>
      <c r="K192" s="76"/>
    </row>
    <row r="193" spans="1:11" ht="18" customHeight="1">
      <c r="A193" s="80"/>
      <c r="B193" s="76" t="s">
        <v>138</v>
      </c>
      <c r="C193" s="76"/>
      <c r="D193" s="76"/>
      <c r="E193" s="76"/>
      <c r="F193" s="76"/>
      <c r="G193" s="77"/>
      <c r="H193" s="76"/>
      <c r="I193" s="76"/>
      <c r="J193" s="76"/>
      <c r="K193" s="76"/>
    </row>
    <row r="194" spans="1:11" ht="15.75">
      <c r="A194" s="79" t="s">
        <v>106</v>
      </c>
      <c r="B194" s="80" t="s">
        <v>105</v>
      </c>
      <c r="C194" s="76"/>
      <c r="D194" s="76"/>
      <c r="E194" s="76"/>
      <c r="F194" s="76"/>
      <c r="G194" s="76"/>
      <c r="H194" s="76"/>
      <c r="I194" s="76"/>
      <c r="J194" s="76"/>
      <c r="K194" s="76"/>
    </row>
    <row r="195" spans="1:11" ht="15.75">
      <c r="A195" s="80"/>
      <c r="B195" s="76"/>
      <c r="C195" s="76"/>
      <c r="D195" s="76"/>
      <c r="E195" s="76"/>
      <c r="F195" s="76"/>
      <c r="G195" s="76"/>
      <c r="H195" s="76"/>
      <c r="I195" s="76"/>
      <c r="J195" s="76"/>
      <c r="K195" s="76"/>
    </row>
    <row r="196" spans="1:11" ht="15.75">
      <c r="A196" s="80"/>
      <c r="B196" s="76"/>
      <c r="C196" s="76"/>
      <c r="D196" s="76"/>
      <c r="E196" s="76"/>
      <c r="F196" s="76"/>
      <c r="G196" s="76"/>
      <c r="H196" s="76"/>
      <c r="I196" s="76"/>
      <c r="J196" s="76"/>
      <c r="K196" s="76"/>
    </row>
    <row r="197" spans="1:11" ht="15.75">
      <c r="A197" s="80"/>
      <c r="B197" s="76"/>
      <c r="C197" s="76"/>
      <c r="D197" s="76"/>
      <c r="E197" s="76"/>
      <c r="F197" s="76"/>
      <c r="G197" s="76"/>
      <c r="H197" s="76"/>
      <c r="I197" s="76"/>
      <c r="J197" s="76"/>
      <c r="K197" s="76"/>
    </row>
    <row r="198" spans="1:11" ht="15.75">
      <c r="A198" s="80"/>
      <c r="B198" s="76"/>
      <c r="C198" s="76"/>
      <c r="D198" s="76"/>
      <c r="E198" s="76"/>
      <c r="F198" s="76"/>
      <c r="G198" s="76"/>
      <c r="H198" s="76"/>
      <c r="I198" s="76"/>
      <c r="J198" s="76"/>
      <c r="K198" s="76"/>
    </row>
    <row r="199" spans="1:11" ht="15.75">
      <c r="A199" s="80"/>
      <c r="B199" s="76"/>
      <c r="C199" s="76"/>
      <c r="D199" s="76"/>
      <c r="E199" s="76"/>
      <c r="F199" s="76"/>
      <c r="G199" s="76"/>
      <c r="H199" s="76"/>
      <c r="I199" s="76"/>
      <c r="J199" s="76"/>
      <c r="K199" s="76"/>
    </row>
    <row r="200" spans="1:11" ht="15.75">
      <c r="A200" s="79" t="s">
        <v>118</v>
      </c>
      <c r="B200" s="80" t="s">
        <v>135</v>
      </c>
      <c r="C200" s="76"/>
      <c r="D200" s="76"/>
      <c r="E200" s="76"/>
      <c r="F200" s="76"/>
      <c r="G200" s="76"/>
      <c r="H200" s="76"/>
      <c r="I200" s="76"/>
      <c r="J200" s="76"/>
      <c r="K200" s="76"/>
    </row>
    <row r="201" spans="1:11" ht="15.75">
      <c r="A201" s="76"/>
      <c r="B201" s="76"/>
      <c r="C201" s="76"/>
      <c r="D201" s="76"/>
      <c r="E201" s="76"/>
      <c r="F201" s="76"/>
      <c r="G201" s="77"/>
      <c r="H201" s="76"/>
      <c r="I201" s="76"/>
      <c r="J201" s="76"/>
      <c r="K201" s="76"/>
    </row>
    <row r="202" spans="1:11" ht="15.75">
      <c r="A202" s="76"/>
      <c r="B202" s="76"/>
      <c r="C202" s="76"/>
      <c r="D202" s="76"/>
      <c r="E202" s="76"/>
      <c r="F202" s="76"/>
      <c r="G202" s="77"/>
      <c r="H202" s="76"/>
      <c r="I202" s="76"/>
      <c r="J202" s="76"/>
      <c r="K202" s="76"/>
    </row>
    <row r="203" spans="1:11" ht="15.75">
      <c r="A203" s="76"/>
      <c r="B203" s="76"/>
      <c r="C203" s="76"/>
      <c r="D203" s="76"/>
      <c r="E203" s="76"/>
      <c r="F203" s="76"/>
      <c r="G203" s="77"/>
      <c r="H203" s="76"/>
      <c r="I203" s="76"/>
      <c r="J203" s="76"/>
      <c r="K203" s="76"/>
    </row>
    <row r="204" spans="1:11" ht="15.75">
      <c r="A204" s="76"/>
      <c r="B204" s="76"/>
      <c r="C204" s="76"/>
      <c r="D204" s="76"/>
      <c r="E204" s="76"/>
      <c r="F204" s="76"/>
      <c r="G204" s="77"/>
      <c r="H204" s="76"/>
      <c r="I204" s="76"/>
      <c r="J204" s="76"/>
      <c r="K204" s="76"/>
    </row>
    <row r="205" spans="1:11" ht="15.75">
      <c r="A205" s="76"/>
      <c r="B205" s="76" t="s">
        <v>40</v>
      </c>
      <c r="C205" s="76"/>
      <c r="D205" s="76"/>
      <c r="E205" s="76"/>
      <c r="F205" s="76"/>
      <c r="G205" s="92" t="s">
        <v>321</v>
      </c>
      <c r="H205" s="85" t="s">
        <v>320</v>
      </c>
      <c r="I205" s="76"/>
      <c r="J205" s="76"/>
      <c r="K205" s="76"/>
    </row>
    <row r="206" spans="1:11" ht="15.75">
      <c r="A206" s="76"/>
      <c r="B206" s="76"/>
      <c r="C206" s="76"/>
      <c r="D206" s="76"/>
      <c r="E206" s="76"/>
      <c r="F206" s="76"/>
      <c r="G206" s="92" t="s">
        <v>71</v>
      </c>
      <c r="H206" s="85" t="s">
        <v>71</v>
      </c>
      <c r="I206" s="76"/>
      <c r="J206" s="76"/>
      <c r="K206" s="76"/>
    </row>
    <row r="207" spans="1:11" ht="15.75">
      <c r="A207" s="76"/>
      <c r="B207" s="76"/>
      <c r="C207" s="76"/>
      <c r="D207" s="76"/>
      <c r="E207" s="76"/>
      <c r="F207" s="76"/>
      <c r="G207" s="77"/>
      <c r="H207" s="76"/>
      <c r="I207" s="76"/>
      <c r="J207" s="76"/>
      <c r="K207" s="76"/>
    </row>
    <row r="208" spans="1:11" ht="15.75">
      <c r="A208" s="76"/>
      <c r="B208" s="76"/>
      <c r="C208" s="76" t="s">
        <v>203</v>
      </c>
      <c r="D208" s="76"/>
      <c r="E208" s="76"/>
      <c r="F208" s="76"/>
      <c r="G208" s="77">
        <v>840</v>
      </c>
      <c r="H208" s="76">
        <v>840</v>
      </c>
      <c r="I208" s="76"/>
      <c r="J208" s="76"/>
      <c r="K208" s="76"/>
    </row>
    <row r="209" spans="1:11" ht="15.75">
      <c r="A209" s="76"/>
      <c r="B209" s="76"/>
      <c r="C209" s="76"/>
      <c r="D209" s="76"/>
      <c r="E209" s="76"/>
      <c r="F209" s="76"/>
      <c r="G209" s="77"/>
      <c r="H209" s="76"/>
      <c r="I209" s="76"/>
      <c r="J209" s="76"/>
      <c r="K209" s="76"/>
    </row>
    <row r="210" spans="1:11" ht="15.75">
      <c r="A210" s="76"/>
      <c r="B210" s="76"/>
      <c r="C210" s="76" t="s">
        <v>204</v>
      </c>
      <c r="D210" s="76"/>
      <c r="E210" s="76"/>
      <c r="F210" s="76"/>
      <c r="G210" s="77"/>
      <c r="H210" s="76"/>
      <c r="I210" s="76"/>
      <c r="J210" s="76"/>
      <c r="K210" s="76"/>
    </row>
    <row r="211" spans="1:11" ht="15.75">
      <c r="A211" s="76"/>
      <c r="B211" s="76"/>
      <c r="C211" s="76"/>
      <c r="D211" s="76"/>
      <c r="E211" s="76"/>
      <c r="F211" s="76"/>
      <c r="G211" s="77"/>
      <c r="H211" s="76"/>
      <c r="I211" s="76"/>
      <c r="J211" s="76"/>
      <c r="K211" s="76"/>
    </row>
    <row r="212" spans="1:11" ht="16.5" customHeight="1">
      <c r="A212" s="76"/>
      <c r="B212" s="76" t="s">
        <v>41</v>
      </c>
      <c r="C212" s="76"/>
      <c r="D212" s="83"/>
      <c r="E212" s="129"/>
      <c r="F212" s="129"/>
      <c r="G212" s="129"/>
      <c r="H212" s="129"/>
      <c r="I212" s="129"/>
      <c r="J212" s="76" t="s">
        <v>138</v>
      </c>
      <c r="K212" s="76"/>
    </row>
    <row r="213" spans="1:13" ht="18" customHeight="1">
      <c r="A213" s="76"/>
      <c r="B213" s="76"/>
      <c r="C213" s="76"/>
      <c r="D213" s="76"/>
      <c r="E213" s="76"/>
      <c r="F213" s="76"/>
      <c r="G213" s="76"/>
      <c r="H213" s="77"/>
      <c r="I213" s="76"/>
      <c r="J213" s="76"/>
      <c r="K213" s="76"/>
      <c r="M213" s="167"/>
    </row>
    <row r="214" spans="1:11" ht="17.25" customHeight="1">
      <c r="A214" s="76"/>
      <c r="B214" s="76"/>
      <c r="C214" s="76"/>
      <c r="D214" s="76"/>
      <c r="E214" s="76"/>
      <c r="F214" s="76"/>
      <c r="G214" s="76"/>
      <c r="H214" s="77"/>
      <c r="I214" s="76"/>
      <c r="J214" s="76"/>
      <c r="K214" s="76"/>
    </row>
    <row r="215" spans="1:11" ht="17.25" customHeight="1">
      <c r="A215" s="76"/>
      <c r="B215" s="76"/>
      <c r="C215" s="76"/>
      <c r="D215" s="76"/>
      <c r="E215" s="76"/>
      <c r="F215" s="76"/>
      <c r="G215" s="76"/>
      <c r="H215" s="77"/>
      <c r="I215" s="76"/>
      <c r="J215" s="76"/>
      <c r="K215" s="76"/>
    </row>
    <row r="216" spans="1:11" ht="13.5" customHeight="1">
      <c r="A216" s="79" t="s">
        <v>120</v>
      </c>
      <c r="B216" s="80" t="s">
        <v>119</v>
      </c>
      <c r="C216" s="76"/>
      <c r="D216" s="76"/>
      <c r="E216" s="76"/>
      <c r="F216" s="76"/>
      <c r="G216" s="76"/>
      <c r="H216" s="76"/>
      <c r="I216" s="76"/>
      <c r="J216" s="76"/>
      <c r="K216" s="76"/>
    </row>
    <row r="217" spans="1:11" ht="13.5" customHeight="1">
      <c r="A217" s="79"/>
      <c r="B217" s="80"/>
      <c r="C217" s="76"/>
      <c r="D217" s="76"/>
      <c r="E217" s="76"/>
      <c r="F217" s="76"/>
      <c r="G217" s="76"/>
      <c r="H217" s="76"/>
      <c r="I217" s="76"/>
      <c r="J217" s="76"/>
      <c r="K217" s="76"/>
    </row>
    <row r="218" spans="1:11" ht="13.5" customHeight="1">
      <c r="A218" s="79"/>
      <c r="B218" s="80"/>
      <c r="C218" s="76"/>
      <c r="D218" s="76"/>
      <c r="E218" s="76"/>
      <c r="F218" s="76"/>
      <c r="G218" s="76"/>
      <c r="H218" s="76"/>
      <c r="I218" s="76"/>
      <c r="J218" s="76"/>
      <c r="K218" s="76"/>
    </row>
    <row r="219" spans="1:11" ht="13.5" customHeight="1">
      <c r="A219" s="79"/>
      <c r="B219" s="80"/>
      <c r="C219" s="76"/>
      <c r="D219" s="76"/>
      <c r="E219" s="76"/>
      <c r="F219" s="76"/>
      <c r="G219" s="76"/>
      <c r="H219" s="76"/>
      <c r="I219" s="76"/>
      <c r="J219" s="76"/>
      <c r="K219" s="76"/>
    </row>
    <row r="220" spans="1:11" ht="13.5" customHeight="1">
      <c r="A220" s="79"/>
      <c r="B220" s="80"/>
      <c r="C220" s="76"/>
      <c r="D220" s="76"/>
      <c r="E220" s="76"/>
      <c r="F220" s="76"/>
      <c r="G220" s="76"/>
      <c r="H220" s="76"/>
      <c r="I220" s="76"/>
      <c r="J220" s="76"/>
      <c r="K220" s="76"/>
    </row>
    <row r="221" spans="1:11" ht="13.5" customHeight="1">
      <c r="A221" s="78" t="s">
        <v>223</v>
      </c>
      <c r="B221" s="76"/>
      <c r="C221" s="76"/>
      <c r="D221" s="76"/>
      <c r="E221" s="76"/>
      <c r="F221" s="76"/>
      <c r="G221" s="77"/>
      <c r="H221" s="76"/>
      <c r="I221" s="76"/>
      <c r="J221" s="76"/>
      <c r="K221" s="76"/>
    </row>
    <row r="222" spans="1:11" ht="13.5" customHeight="1">
      <c r="A222" s="78" t="s">
        <v>224</v>
      </c>
      <c r="B222" s="76"/>
      <c r="C222" s="76"/>
      <c r="D222" s="76"/>
      <c r="E222" s="76"/>
      <c r="F222" s="76"/>
      <c r="G222" s="77"/>
      <c r="H222" s="76"/>
      <c r="I222" s="76"/>
      <c r="J222" s="76"/>
      <c r="K222" s="76"/>
    </row>
    <row r="223" spans="1:11" ht="13.5" customHeight="1">
      <c r="A223" s="78"/>
      <c r="B223" s="76"/>
      <c r="C223" s="76"/>
      <c r="D223" s="76"/>
      <c r="E223" s="76"/>
      <c r="F223" s="76"/>
      <c r="G223" s="77"/>
      <c r="H223" s="76"/>
      <c r="I223" s="76"/>
      <c r="J223" s="76"/>
      <c r="K223" s="76"/>
    </row>
    <row r="224" spans="1:11" ht="15.75">
      <c r="A224" s="79" t="s">
        <v>121</v>
      </c>
      <c r="B224" s="80" t="s">
        <v>215</v>
      </c>
      <c r="C224" s="76"/>
      <c r="D224" s="76"/>
      <c r="E224" s="76"/>
      <c r="F224" s="76"/>
      <c r="G224" s="77"/>
      <c r="H224" s="76"/>
      <c r="I224" s="76"/>
      <c r="J224" s="76"/>
      <c r="K224" s="76"/>
    </row>
    <row r="225" spans="1:11" ht="15.75">
      <c r="A225" s="79"/>
      <c r="B225" s="76"/>
      <c r="C225" s="76"/>
      <c r="D225" s="76"/>
      <c r="E225" s="76"/>
      <c r="F225" s="76"/>
      <c r="G225" s="77"/>
      <c r="H225" s="76"/>
      <c r="I225" s="76"/>
      <c r="J225" s="76"/>
      <c r="K225" s="76"/>
    </row>
    <row r="226" spans="1:11" ht="15.75">
      <c r="A226" s="107"/>
      <c r="B226" s="215" t="s">
        <v>218</v>
      </c>
      <c r="C226" s="216"/>
      <c r="D226" s="216"/>
      <c r="E226" s="213" t="s">
        <v>133</v>
      </c>
      <c r="F226" s="214"/>
      <c r="G226" s="213" t="s">
        <v>322</v>
      </c>
      <c r="H226" s="214"/>
      <c r="I226" s="107"/>
      <c r="J226" s="76"/>
      <c r="K226" s="76"/>
    </row>
    <row r="227" spans="1:11" ht="15.75">
      <c r="A227" s="131"/>
      <c r="B227" s="217"/>
      <c r="C227" s="218"/>
      <c r="D227" s="218"/>
      <c r="E227" s="133" t="s">
        <v>321</v>
      </c>
      <c r="F227" s="133" t="s">
        <v>320</v>
      </c>
      <c r="G227" s="133" t="s">
        <v>321</v>
      </c>
      <c r="H227" s="133" t="s">
        <v>320</v>
      </c>
      <c r="I227" s="107"/>
      <c r="J227" s="76"/>
      <c r="K227" s="76"/>
    </row>
    <row r="228" spans="1:11" ht="15.75">
      <c r="A228" s="107"/>
      <c r="B228" s="219"/>
      <c r="C228" s="220"/>
      <c r="D228" s="220"/>
      <c r="E228" s="133" t="s">
        <v>71</v>
      </c>
      <c r="F228" s="133" t="s">
        <v>71</v>
      </c>
      <c r="G228" s="133" t="s">
        <v>71</v>
      </c>
      <c r="H228" s="133" t="s">
        <v>71</v>
      </c>
      <c r="I228" s="107"/>
      <c r="J228" s="76"/>
      <c r="K228" s="76"/>
    </row>
    <row r="229" spans="1:11" ht="15.75">
      <c r="A229" s="107"/>
      <c r="B229" s="134" t="s">
        <v>100</v>
      </c>
      <c r="C229" s="135"/>
      <c r="D229" s="135"/>
      <c r="E229" s="158"/>
      <c r="F229" s="158"/>
      <c r="G229" s="158"/>
      <c r="H229" s="159"/>
      <c r="I229" s="107"/>
      <c r="J229" s="76"/>
      <c r="K229" s="76"/>
    </row>
    <row r="230" spans="1:11" ht="15.75">
      <c r="A230" s="107"/>
      <c r="B230" s="139"/>
      <c r="C230" s="135" t="s">
        <v>72</v>
      </c>
      <c r="D230" s="140"/>
      <c r="E230" s="160">
        <v>118309</v>
      </c>
      <c r="F230" s="160">
        <v>120662</v>
      </c>
      <c r="G230" s="160">
        <f>118309+106119-1</f>
        <v>224427</v>
      </c>
      <c r="H230" s="160">
        <v>210889</v>
      </c>
      <c r="I230" s="107"/>
      <c r="J230" s="76"/>
      <c r="K230" s="76"/>
    </row>
    <row r="231" spans="1:11" ht="15.75">
      <c r="A231" s="107"/>
      <c r="B231" s="136"/>
      <c r="C231" s="137" t="s">
        <v>219</v>
      </c>
      <c r="D231" s="138"/>
      <c r="E231" s="160">
        <f>-33+2006+185</f>
        <v>2158</v>
      </c>
      <c r="F231" s="160">
        <f>-1082</f>
        <v>-1082</v>
      </c>
      <c r="G231" s="160">
        <f>998+2158+6</f>
        <v>3162</v>
      </c>
      <c r="H231" s="160">
        <v>-5640</v>
      </c>
      <c r="I231" s="107"/>
      <c r="J231" s="76"/>
      <c r="K231" s="76"/>
    </row>
    <row r="232" spans="1:11" ht="15.75">
      <c r="A232" s="107"/>
      <c r="B232" s="134" t="s">
        <v>6</v>
      </c>
      <c r="C232" s="135"/>
      <c r="D232" s="135"/>
      <c r="E232" s="161"/>
      <c r="F232" s="161"/>
      <c r="G232" s="161"/>
      <c r="H232" s="162"/>
      <c r="I232" s="107"/>
      <c r="J232" s="76"/>
      <c r="K232" s="76"/>
    </row>
    <row r="233" spans="1:11" ht="15.75">
      <c r="A233" s="107"/>
      <c r="B233" s="139"/>
      <c r="C233" s="135" t="s">
        <v>72</v>
      </c>
      <c r="D233" s="140"/>
      <c r="E233" s="160">
        <v>6510</v>
      </c>
      <c r="F233" s="160">
        <v>11232</v>
      </c>
      <c r="G233" s="160">
        <f>6510+4972</f>
        <v>11482</v>
      </c>
      <c r="H233" s="160">
        <v>18829</v>
      </c>
      <c r="I233" s="107"/>
      <c r="J233" s="76"/>
      <c r="K233" s="76"/>
    </row>
    <row r="234" spans="1:11" ht="15.75">
      <c r="A234" s="107"/>
      <c r="B234" s="141"/>
      <c r="C234" s="107" t="s">
        <v>219</v>
      </c>
      <c r="D234" s="142"/>
      <c r="E234" s="160">
        <v>-154</v>
      </c>
      <c r="F234" s="160">
        <v>-145</v>
      </c>
      <c r="G234" s="160">
        <f>-154-141</f>
        <v>-295</v>
      </c>
      <c r="H234" s="160">
        <v>-174</v>
      </c>
      <c r="I234" s="107"/>
      <c r="J234" s="76"/>
      <c r="K234" s="76"/>
    </row>
    <row r="235" spans="1:11" ht="15.75">
      <c r="A235" s="107"/>
      <c r="B235" s="134" t="s">
        <v>217</v>
      </c>
      <c r="C235" s="135"/>
      <c r="D235" s="135"/>
      <c r="E235" s="155"/>
      <c r="F235" s="155"/>
      <c r="G235" s="155"/>
      <c r="H235" s="156"/>
      <c r="I235" s="132"/>
      <c r="J235" s="76"/>
      <c r="K235" s="76"/>
    </row>
    <row r="236" spans="1:11" ht="15.75">
      <c r="A236" s="107"/>
      <c r="B236" s="139"/>
      <c r="C236" s="135" t="s">
        <v>72</v>
      </c>
      <c r="D236" s="140"/>
      <c r="E236" s="157">
        <v>18814</v>
      </c>
      <c r="F236" s="157">
        <v>19133</v>
      </c>
      <c r="G236" s="157">
        <f>18814+12576</f>
        <v>31390</v>
      </c>
      <c r="H236" s="157">
        <v>34048</v>
      </c>
      <c r="I236" s="132"/>
      <c r="J236" s="76"/>
      <c r="K236" s="76"/>
    </row>
    <row r="237" spans="1:11" ht="15.75">
      <c r="A237" s="107"/>
      <c r="B237" s="141"/>
      <c r="C237" s="107" t="s">
        <v>219</v>
      </c>
      <c r="D237" s="142"/>
      <c r="E237" s="157">
        <v>-409</v>
      </c>
      <c r="F237" s="157">
        <v>-486</v>
      </c>
      <c r="G237" s="157">
        <f>-409-613</f>
        <v>-1022</v>
      </c>
      <c r="H237" s="157">
        <v>-516</v>
      </c>
      <c r="I237" s="132"/>
      <c r="J237" s="76"/>
      <c r="K237" s="76"/>
    </row>
    <row r="238" spans="1:11" ht="15.75">
      <c r="A238" s="107"/>
      <c r="B238" s="134" t="s">
        <v>222</v>
      </c>
      <c r="C238" s="135"/>
      <c r="D238" s="135"/>
      <c r="E238" s="155"/>
      <c r="F238" s="155"/>
      <c r="G238" s="155"/>
      <c r="H238" s="156"/>
      <c r="I238" s="132"/>
      <c r="J238" s="76"/>
      <c r="K238" s="76"/>
    </row>
    <row r="239" spans="1:11" ht="15.75">
      <c r="A239" s="107"/>
      <c r="B239" s="147"/>
      <c r="C239" s="135" t="s">
        <v>72</v>
      </c>
      <c r="D239" s="140"/>
      <c r="E239" s="157">
        <f>G239-0</f>
        <v>0</v>
      </c>
      <c r="F239" s="157">
        <f>H239-0</f>
        <v>0</v>
      </c>
      <c r="G239" s="157">
        <f>H149</f>
        <v>0</v>
      </c>
      <c r="H239" s="157">
        <v>0</v>
      </c>
      <c r="I239" s="132"/>
      <c r="J239" s="76"/>
      <c r="K239" s="76"/>
    </row>
    <row r="240" spans="1:11" ht="15.75">
      <c r="A240" s="107"/>
      <c r="B240" s="144"/>
      <c r="C240" s="107" t="s">
        <v>219</v>
      </c>
      <c r="D240" s="142"/>
      <c r="E240" s="157">
        <v>-15</v>
      </c>
      <c r="F240" s="157">
        <v>-38</v>
      </c>
      <c r="G240" s="157">
        <f>-15-78</f>
        <v>-93</v>
      </c>
      <c r="H240" s="157">
        <v>-58</v>
      </c>
      <c r="I240" s="132"/>
      <c r="J240" s="76"/>
      <c r="K240" s="76"/>
    </row>
    <row r="241" spans="1:11" ht="15.75">
      <c r="A241" s="107"/>
      <c r="B241" s="134" t="s">
        <v>220</v>
      </c>
      <c r="C241" s="135"/>
      <c r="D241" s="135"/>
      <c r="E241" s="155"/>
      <c r="F241" s="155"/>
      <c r="G241" s="155"/>
      <c r="H241" s="156"/>
      <c r="I241" s="132"/>
      <c r="J241" s="76"/>
      <c r="K241" s="76"/>
    </row>
    <row r="242" spans="1:11" ht="15.75">
      <c r="A242" s="107"/>
      <c r="B242" s="147"/>
      <c r="C242" s="135" t="s">
        <v>72</v>
      </c>
      <c r="D242" s="140"/>
      <c r="E242" s="157">
        <f>E230+E233+E236+E239-1</f>
        <v>143632</v>
      </c>
      <c r="F242" s="157">
        <f>F230+F233+F236+F239</f>
        <v>151027</v>
      </c>
      <c r="G242" s="157">
        <f aca="true" t="shared" si="0" ref="E242:H243">G230+G233+G236+G239</f>
        <v>267299</v>
      </c>
      <c r="H242" s="157">
        <f t="shared" si="0"/>
        <v>263766</v>
      </c>
      <c r="I242" s="132"/>
      <c r="J242" s="76"/>
      <c r="K242" s="76"/>
    </row>
    <row r="243" spans="1:11" ht="15.75">
      <c r="A243" s="107"/>
      <c r="B243" s="145"/>
      <c r="C243" s="137" t="s">
        <v>219</v>
      </c>
      <c r="D243" s="138"/>
      <c r="E243" s="160">
        <f t="shared" si="0"/>
        <v>1580</v>
      </c>
      <c r="F243" s="160">
        <f t="shared" si="0"/>
        <v>-1751</v>
      </c>
      <c r="G243" s="160">
        <f t="shared" si="0"/>
        <v>1752</v>
      </c>
      <c r="H243" s="160">
        <f t="shared" si="0"/>
        <v>-6388</v>
      </c>
      <c r="I243" s="132"/>
      <c r="J243" s="76"/>
      <c r="K243" s="76"/>
    </row>
    <row r="244" spans="1:11" ht="15.75">
      <c r="A244" s="107"/>
      <c r="B244" s="107"/>
      <c r="C244" s="107"/>
      <c r="D244" s="107"/>
      <c r="E244" s="130"/>
      <c r="F244" s="130"/>
      <c r="G244" s="130"/>
      <c r="H244" s="130"/>
      <c r="I244" s="132"/>
      <c r="J244" s="76"/>
      <c r="K244" s="76"/>
    </row>
    <row r="245" spans="1:11" ht="15.75">
      <c r="A245" s="76"/>
      <c r="B245" s="76"/>
      <c r="C245" s="76"/>
      <c r="D245" s="76"/>
      <c r="E245" s="77"/>
      <c r="F245" s="77"/>
      <c r="G245" s="77"/>
      <c r="H245" s="76"/>
      <c r="I245" s="76" t="s">
        <v>216</v>
      </c>
      <c r="J245" s="76"/>
      <c r="K245" s="76"/>
    </row>
    <row r="246" spans="1:11" ht="15.75">
      <c r="A246" s="76"/>
      <c r="B246" s="76"/>
      <c r="C246" s="76"/>
      <c r="D246" s="76"/>
      <c r="E246" s="77"/>
      <c r="F246" s="77"/>
      <c r="G246" s="77"/>
      <c r="H246" s="76"/>
      <c r="I246" s="76"/>
      <c r="J246" s="76"/>
      <c r="K246" s="76"/>
    </row>
    <row r="247" spans="1:11" ht="15.75">
      <c r="A247" s="76"/>
      <c r="B247" s="76"/>
      <c r="C247" s="76"/>
      <c r="D247" s="76"/>
      <c r="E247" s="77"/>
      <c r="F247" s="77"/>
      <c r="G247" s="77"/>
      <c r="H247" s="76"/>
      <c r="I247" s="76"/>
      <c r="J247" s="76"/>
      <c r="K247" s="76"/>
    </row>
    <row r="248" spans="1:11" ht="15.75">
      <c r="A248" s="76"/>
      <c r="B248" s="76"/>
      <c r="C248" s="76"/>
      <c r="D248" s="76"/>
      <c r="E248" s="77"/>
      <c r="F248" s="77"/>
      <c r="G248" s="77"/>
      <c r="H248" s="76"/>
      <c r="I248" s="76"/>
      <c r="J248" s="76"/>
      <c r="K248" s="76"/>
    </row>
    <row r="249" spans="1:11" ht="15.75">
      <c r="A249" s="76"/>
      <c r="B249" s="76"/>
      <c r="C249" s="76"/>
      <c r="D249" s="76"/>
      <c r="E249" s="77"/>
      <c r="F249" s="77"/>
      <c r="G249" s="77"/>
      <c r="H249" s="76"/>
      <c r="I249" s="76"/>
      <c r="J249" s="76"/>
      <c r="K249" s="76"/>
    </row>
    <row r="250" spans="1:11" ht="15.75">
      <c r="A250" s="76"/>
      <c r="B250" s="76"/>
      <c r="C250" s="76"/>
      <c r="D250" s="76"/>
      <c r="E250" s="77"/>
      <c r="F250" s="77"/>
      <c r="G250" s="77"/>
      <c r="H250" s="76"/>
      <c r="I250" s="76"/>
      <c r="J250" s="76"/>
      <c r="K250" s="76"/>
    </row>
    <row r="251" spans="1:11" ht="15.75">
      <c r="A251" s="76"/>
      <c r="B251" s="76"/>
      <c r="C251" s="76"/>
      <c r="D251" s="76"/>
      <c r="E251" s="77"/>
      <c r="F251" s="77"/>
      <c r="G251" s="77"/>
      <c r="H251" s="76"/>
      <c r="I251" s="76"/>
      <c r="J251" s="76"/>
      <c r="K251" s="76"/>
    </row>
    <row r="252" spans="1:11" ht="14.25" customHeight="1">
      <c r="A252" s="79" t="s">
        <v>122</v>
      </c>
      <c r="B252" s="80" t="s">
        <v>180</v>
      </c>
      <c r="C252" s="76"/>
      <c r="D252" s="76"/>
      <c r="E252" s="76"/>
      <c r="F252" s="76"/>
      <c r="G252" s="77"/>
      <c r="H252" s="76"/>
      <c r="I252" s="76"/>
      <c r="J252" s="76"/>
      <c r="K252" s="76"/>
    </row>
    <row r="253" spans="1:11" ht="14.25" customHeight="1">
      <c r="A253" s="79"/>
      <c r="B253" s="80"/>
      <c r="C253" s="76"/>
      <c r="D253" s="76"/>
      <c r="E253" s="76"/>
      <c r="F253" s="76"/>
      <c r="G253" s="77"/>
      <c r="H253" s="76"/>
      <c r="I253" s="76"/>
      <c r="J253" s="76"/>
      <c r="K253" s="76"/>
    </row>
    <row r="254" spans="1:11" ht="14.25" customHeight="1">
      <c r="A254" s="79"/>
      <c r="B254" s="215" t="s">
        <v>218</v>
      </c>
      <c r="C254" s="216"/>
      <c r="D254" s="216"/>
      <c r="E254" s="213" t="s">
        <v>133</v>
      </c>
      <c r="F254" s="214"/>
      <c r="G254" s="77"/>
      <c r="H254" s="76"/>
      <c r="I254" s="76"/>
      <c r="J254" s="76"/>
      <c r="K254" s="76"/>
    </row>
    <row r="255" spans="1:11" ht="14.25" customHeight="1">
      <c r="A255" s="79"/>
      <c r="B255" s="217"/>
      <c r="C255" s="218"/>
      <c r="D255" s="218"/>
      <c r="E255" s="133" t="s">
        <v>321</v>
      </c>
      <c r="F255" s="133" t="s">
        <v>273</v>
      </c>
      <c r="G255" s="77"/>
      <c r="H255" s="76"/>
      <c r="I255" s="76"/>
      <c r="J255" s="76"/>
      <c r="K255" s="76"/>
    </row>
    <row r="256" spans="1:11" ht="14.25" customHeight="1">
      <c r="A256" s="79"/>
      <c r="B256" s="219"/>
      <c r="C256" s="220"/>
      <c r="D256" s="220"/>
      <c r="E256" s="133" t="s">
        <v>71</v>
      </c>
      <c r="F256" s="133" t="s">
        <v>71</v>
      </c>
      <c r="G256" s="77"/>
      <c r="H256" s="76"/>
      <c r="I256" s="76"/>
      <c r="J256" s="76"/>
      <c r="K256" s="76"/>
    </row>
    <row r="257" spans="1:11" ht="14.25" customHeight="1">
      <c r="A257" s="79"/>
      <c r="B257" s="134" t="s">
        <v>100</v>
      </c>
      <c r="C257" s="135"/>
      <c r="D257" s="135"/>
      <c r="E257" s="164"/>
      <c r="F257" s="165"/>
      <c r="G257" s="77"/>
      <c r="H257" s="76"/>
      <c r="I257" s="76"/>
      <c r="J257" s="76"/>
      <c r="K257" s="76"/>
    </row>
    <row r="258" spans="1:11" ht="14.25" customHeight="1">
      <c r="A258" s="79"/>
      <c r="B258" s="139"/>
      <c r="C258" s="135" t="s">
        <v>72</v>
      </c>
      <c r="D258" s="140"/>
      <c r="E258" s="163">
        <f>E230</f>
        <v>118309</v>
      </c>
      <c r="F258" s="163">
        <v>106119</v>
      </c>
      <c r="G258" s="77"/>
      <c r="H258" s="76"/>
      <c r="I258" s="76"/>
      <c r="J258" s="76"/>
      <c r="K258" s="76"/>
    </row>
    <row r="259" spans="1:11" ht="14.25" customHeight="1">
      <c r="A259" s="79"/>
      <c r="B259" s="136"/>
      <c r="C259" s="137" t="s">
        <v>219</v>
      </c>
      <c r="D259" s="138"/>
      <c r="E259" s="163">
        <f>E231</f>
        <v>2158</v>
      </c>
      <c r="F259" s="163">
        <v>998</v>
      </c>
      <c r="G259" s="77"/>
      <c r="H259" s="76"/>
      <c r="I259" s="76"/>
      <c r="J259" s="76"/>
      <c r="K259" s="76"/>
    </row>
    <row r="260" spans="1:11" ht="14.25" customHeight="1">
      <c r="A260" s="79"/>
      <c r="B260" s="134" t="s">
        <v>6</v>
      </c>
      <c r="C260" s="135"/>
      <c r="D260" s="135"/>
      <c r="E260" s="164"/>
      <c r="F260" s="165"/>
      <c r="G260" s="77"/>
      <c r="H260" s="76"/>
      <c r="I260" s="76"/>
      <c r="J260" s="76"/>
      <c r="K260" s="76"/>
    </row>
    <row r="261" spans="1:11" ht="14.25" customHeight="1">
      <c r="A261" s="79"/>
      <c r="B261" s="139"/>
      <c r="C261" s="135" t="s">
        <v>72</v>
      </c>
      <c r="D261" s="140"/>
      <c r="E261" s="163">
        <f>E233</f>
        <v>6510</v>
      </c>
      <c r="F261" s="163">
        <v>4972</v>
      </c>
      <c r="G261" s="77"/>
      <c r="H261" s="76"/>
      <c r="I261" s="76"/>
      <c r="J261" s="76"/>
      <c r="K261" s="76"/>
    </row>
    <row r="262" spans="1:11" ht="14.25" customHeight="1">
      <c r="A262" s="76"/>
      <c r="B262" s="141"/>
      <c r="C262" s="107" t="s">
        <v>219</v>
      </c>
      <c r="D262" s="142"/>
      <c r="E262" s="163">
        <f>E234</f>
        <v>-154</v>
      </c>
      <c r="F262" s="163">
        <v>-141</v>
      </c>
      <c r="G262" s="152"/>
      <c r="H262" s="153"/>
      <c r="I262" s="76"/>
      <c r="J262" s="76"/>
      <c r="K262" s="76"/>
    </row>
    <row r="263" spans="1:11" ht="14.25" customHeight="1">
      <c r="A263" s="76"/>
      <c r="B263" s="134" t="s">
        <v>217</v>
      </c>
      <c r="C263" s="135"/>
      <c r="D263" s="135"/>
      <c r="E263" s="111"/>
      <c r="F263" s="143"/>
      <c r="G263" s="152"/>
      <c r="H263" s="153"/>
      <c r="I263" s="76"/>
      <c r="J263" s="76"/>
      <c r="K263" s="76"/>
    </row>
    <row r="264" spans="1:11" ht="14.25" customHeight="1">
      <c r="A264" s="76"/>
      <c r="B264" s="139"/>
      <c r="C264" s="135" t="s">
        <v>72</v>
      </c>
      <c r="D264" s="140"/>
      <c r="E264" s="146">
        <f>E236</f>
        <v>18814</v>
      </c>
      <c r="F264" s="146">
        <v>12576</v>
      </c>
      <c r="G264" s="152"/>
      <c r="H264" s="153"/>
      <c r="I264" s="76"/>
      <c r="J264" s="76"/>
      <c r="K264" s="76"/>
    </row>
    <row r="265" spans="1:11" ht="14.25" customHeight="1">
      <c r="A265" s="76"/>
      <c r="B265" s="141"/>
      <c r="C265" s="107" t="s">
        <v>219</v>
      </c>
      <c r="D265" s="142"/>
      <c r="E265" s="146">
        <f>E237</f>
        <v>-409</v>
      </c>
      <c r="F265" s="146">
        <v>-613</v>
      </c>
      <c r="G265" s="152"/>
      <c r="H265" s="153"/>
      <c r="I265" s="76"/>
      <c r="J265" s="76"/>
      <c r="K265" s="76"/>
    </row>
    <row r="266" spans="1:11" ht="14.25" customHeight="1">
      <c r="A266" s="76"/>
      <c r="B266" s="134" t="s">
        <v>222</v>
      </c>
      <c r="C266" s="135"/>
      <c r="D266" s="135"/>
      <c r="E266" s="111"/>
      <c r="F266" s="143"/>
      <c r="G266" s="152"/>
      <c r="H266" s="153"/>
      <c r="I266" s="76"/>
      <c r="J266" s="76"/>
      <c r="K266" s="76"/>
    </row>
    <row r="267" spans="1:11" ht="14.25" customHeight="1">
      <c r="A267" s="76"/>
      <c r="B267" s="147"/>
      <c r="C267" s="135" t="s">
        <v>72</v>
      </c>
      <c r="D267" s="140"/>
      <c r="E267" s="146">
        <f>E239</f>
        <v>0</v>
      </c>
      <c r="F267" s="146">
        <v>0</v>
      </c>
      <c r="G267" s="152"/>
      <c r="H267" s="153"/>
      <c r="I267" s="76"/>
      <c r="J267" s="76"/>
      <c r="K267" s="76"/>
    </row>
    <row r="268" spans="1:11" ht="14.25" customHeight="1">
      <c r="A268" s="76"/>
      <c r="B268" s="144"/>
      <c r="C268" s="107" t="s">
        <v>219</v>
      </c>
      <c r="D268" s="142"/>
      <c r="E268" s="146">
        <f>E240</f>
        <v>-15</v>
      </c>
      <c r="F268" s="146">
        <v>-78</v>
      </c>
      <c r="G268" s="130"/>
      <c r="H268" s="130"/>
      <c r="I268" s="76"/>
      <c r="J268" s="76"/>
      <c r="K268" s="76"/>
    </row>
    <row r="269" spans="1:11" ht="15.75">
      <c r="A269" s="76"/>
      <c r="B269" s="134" t="s">
        <v>220</v>
      </c>
      <c r="C269" s="135"/>
      <c r="D269" s="135"/>
      <c r="E269" s="111"/>
      <c r="F269" s="143"/>
      <c r="G269" s="130"/>
      <c r="H269" s="130"/>
      <c r="I269" s="76"/>
      <c r="J269" s="76"/>
      <c r="K269" s="76"/>
    </row>
    <row r="270" spans="1:11" ht="15.75">
      <c r="A270" s="76"/>
      <c r="B270" s="147"/>
      <c r="C270" s="135" t="s">
        <v>72</v>
      </c>
      <c r="D270" s="140"/>
      <c r="E270" s="154">
        <f>E258+E261+E264+E267-1</f>
        <v>143632</v>
      </c>
      <c r="F270" s="154">
        <f>F258+F261+F264+F267</f>
        <v>123667</v>
      </c>
      <c r="G270" s="130"/>
      <c r="H270" s="130"/>
      <c r="I270" s="76"/>
      <c r="J270" s="76"/>
      <c r="K270" s="76"/>
    </row>
    <row r="271" spans="1:11" ht="15.75">
      <c r="A271" s="76"/>
      <c r="B271" s="145"/>
      <c r="C271" s="137" t="s">
        <v>219</v>
      </c>
      <c r="D271" s="138"/>
      <c r="E271" s="163">
        <f>E259+E262+E265+E268</f>
        <v>1580</v>
      </c>
      <c r="F271" s="163">
        <f>F259+F262+F265+F268</f>
        <v>166</v>
      </c>
      <c r="G271" s="148"/>
      <c r="H271" s="150"/>
      <c r="I271" s="76"/>
      <c r="J271" s="76"/>
      <c r="K271" s="76"/>
    </row>
    <row r="272" spans="1:11" ht="15.75">
      <c r="A272" s="76"/>
      <c r="B272" s="107"/>
      <c r="C272" s="107"/>
      <c r="D272" s="107"/>
      <c r="E272" s="148"/>
      <c r="F272" s="149"/>
      <c r="G272" s="148"/>
      <c r="H272" s="151"/>
      <c r="I272" s="76"/>
      <c r="J272" s="76"/>
      <c r="K272" s="76"/>
    </row>
    <row r="273" spans="1:11" ht="15.75">
      <c r="A273" s="76"/>
      <c r="B273" s="76"/>
      <c r="C273" s="76"/>
      <c r="D273" s="76"/>
      <c r="E273" s="76"/>
      <c r="F273" s="76"/>
      <c r="G273" s="77"/>
      <c r="H273" s="76"/>
      <c r="I273" s="76"/>
      <c r="J273" s="76"/>
      <c r="K273" s="76"/>
    </row>
    <row r="274" spans="1:11" ht="15.75">
      <c r="A274" s="76"/>
      <c r="B274" s="76"/>
      <c r="C274" s="76"/>
      <c r="D274" s="76"/>
      <c r="E274" s="76"/>
      <c r="F274" s="76"/>
      <c r="G274" s="77"/>
      <c r="H274" s="76"/>
      <c r="I274" s="76"/>
      <c r="J274" s="76"/>
      <c r="K274" s="76"/>
    </row>
    <row r="275" spans="1:11" ht="15.75">
      <c r="A275" s="76"/>
      <c r="B275" s="76"/>
      <c r="C275" s="76"/>
      <c r="D275" s="76"/>
      <c r="E275" s="76"/>
      <c r="F275" s="76"/>
      <c r="G275" s="77"/>
      <c r="H275" s="76"/>
      <c r="I275" s="76"/>
      <c r="J275" s="76"/>
      <c r="K275" s="76"/>
    </row>
    <row r="276" spans="1:11" ht="15.75">
      <c r="A276" s="76"/>
      <c r="B276" s="76"/>
      <c r="C276" s="76"/>
      <c r="D276" s="76"/>
      <c r="E276" s="76"/>
      <c r="F276" s="76"/>
      <c r="G276" s="77"/>
      <c r="H276" s="76"/>
      <c r="I276" s="76"/>
      <c r="J276" s="76"/>
      <c r="K276" s="76"/>
    </row>
    <row r="277" spans="1:11" ht="15.75">
      <c r="A277" s="76"/>
      <c r="B277" s="76"/>
      <c r="C277" s="76"/>
      <c r="D277" s="76"/>
      <c r="E277" s="76"/>
      <c r="F277" s="76"/>
      <c r="G277" s="77"/>
      <c r="H277" s="76"/>
      <c r="I277" s="76"/>
      <c r="J277" s="76"/>
      <c r="K277" s="76"/>
    </row>
    <row r="278" spans="1:11" ht="15.75">
      <c r="A278" s="76"/>
      <c r="B278" s="76"/>
      <c r="C278" s="76"/>
      <c r="D278" s="76"/>
      <c r="E278" s="76"/>
      <c r="F278" s="76"/>
      <c r="G278" s="77"/>
      <c r="H278" s="76"/>
      <c r="I278" s="76"/>
      <c r="J278" s="76"/>
      <c r="K278" s="76"/>
    </row>
    <row r="279" spans="1:11" ht="15.75">
      <c r="A279" s="76"/>
      <c r="B279" s="76"/>
      <c r="C279" s="76"/>
      <c r="D279" s="76"/>
      <c r="E279" s="76"/>
      <c r="F279" s="76"/>
      <c r="G279" s="77"/>
      <c r="H279" s="76"/>
      <c r="I279" s="76"/>
      <c r="J279" s="76"/>
      <c r="K279" s="76"/>
    </row>
    <row r="280" spans="1:11" ht="15.75">
      <c r="A280" s="76"/>
      <c r="B280" s="76"/>
      <c r="C280" s="76"/>
      <c r="D280" s="76"/>
      <c r="E280" s="76"/>
      <c r="F280" s="76"/>
      <c r="G280" s="77"/>
      <c r="H280" s="76"/>
      <c r="I280" s="76"/>
      <c r="J280" s="76"/>
      <c r="K280" s="76"/>
    </row>
    <row r="281" spans="1:11" ht="11.25" customHeight="1">
      <c r="A281" s="76"/>
      <c r="B281" s="76"/>
      <c r="C281" s="76"/>
      <c r="D281" s="76"/>
      <c r="E281" s="76"/>
      <c r="F281" s="76"/>
      <c r="G281" s="77"/>
      <c r="H281" s="76"/>
      <c r="I281" s="76"/>
      <c r="J281" s="76"/>
      <c r="K281" s="76"/>
    </row>
    <row r="282" spans="1:11" ht="15.75">
      <c r="A282" s="76"/>
      <c r="B282" s="76"/>
      <c r="C282" s="76"/>
      <c r="D282" s="76"/>
      <c r="E282" s="76"/>
      <c r="F282" s="76"/>
      <c r="G282" s="77"/>
      <c r="H282" s="76"/>
      <c r="I282" s="76"/>
      <c r="J282" s="76"/>
      <c r="K282" s="76"/>
    </row>
    <row r="283" spans="1:11" ht="15.75">
      <c r="A283" s="79" t="s">
        <v>123</v>
      </c>
      <c r="B283" s="80" t="s">
        <v>107</v>
      </c>
      <c r="C283" s="76"/>
      <c r="D283" s="76"/>
      <c r="E283" s="76"/>
      <c r="F283" s="76"/>
      <c r="G283" s="77"/>
      <c r="H283" s="76"/>
      <c r="I283" s="76"/>
      <c r="J283" s="76"/>
      <c r="K283" s="76"/>
    </row>
    <row r="284" spans="1:11" ht="15.75">
      <c r="A284" s="80"/>
      <c r="B284" s="76"/>
      <c r="C284" s="76"/>
      <c r="D284" s="76"/>
      <c r="E284" s="76"/>
      <c r="F284" s="76"/>
      <c r="G284" s="77"/>
      <c r="H284" s="76"/>
      <c r="I284" s="76"/>
      <c r="J284" s="76"/>
      <c r="K284" s="76"/>
    </row>
    <row r="285" spans="1:11" ht="15.75">
      <c r="A285" s="80"/>
      <c r="B285" s="76"/>
      <c r="C285" s="76"/>
      <c r="D285" s="76"/>
      <c r="E285" s="76"/>
      <c r="F285" s="76"/>
      <c r="G285" s="77"/>
      <c r="H285" s="76"/>
      <c r="I285" s="76"/>
      <c r="J285" s="76"/>
      <c r="K285" s="76"/>
    </row>
    <row r="286" spans="1:11" ht="15.75">
      <c r="A286" s="80"/>
      <c r="B286" s="76"/>
      <c r="C286" s="76"/>
      <c r="D286" s="76"/>
      <c r="E286" s="76"/>
      <c r="F286" s="76"/>
      <c r="G286" s="77"/>
      <c r="H286" s="76"/>
      <c r="I286" s="76"/>
      <c r="J286" s="76"/>
      <c r="K286" s="76"/>
    </row>
    <row r="287" spans="1:11" ht="15.75">
      <c r="A287" s="80"/>
      <c r="B287" s="76"/>
      <c r="C287" s="76"/>
      <c r="D287" s="76"/>
      <c r="E287" s="76"/>
      <c r="F287" s="76"/>
      <c r="G287" s="77"/>
      <c r="H287" s="76"/>
      <c r="I287" s="76"/>
      <c r="J287" s="76"/>
      <c r="K287" s="76"/>
    </row>
    <row r="288" spans="1:11" ht="15.75">
      <c r="A288" s="80"/>
      <c r="B288" s="76"/>
      <c r="C288" s="76"/>
      <c r="D288" s="76"/>
      <c r="E288" s="76"/>
      <c r="F288" s="76"/>
      <c r="G288" s="77"/>
      <c r="H288" s="76"/>
      <c r="I288" s="76"/>
      <c r="J288" s="76"/>
      <c r="K288" s="76"/>
    </row>
    <row r="289" spans="1:11" ht="15.75">
      <c r="A289" s="80"/>
      <c r="B289" s="76"/>
      <c r="C289" s="76"/>
      <c r="D289" s="76"/>
      <c r="E289" s="76"/>
      <c r="F289" s="76"/>
      <c r="G289" s="77"/>
      <c r="H289" s="76"/>
      <c r="I289" s="76"/>
      <c r="J289" s="76"/>
      <c r="K289" s="76"/>
    </row>
    <row r="290" spans="1:11" ht="15.75">
      <c r="A290" s="80"/>
      <c r="B290" s="76"/>
      <c r="C290" s="76"/>
      <c r="D290" s="76"/>
      <c r="E290" s="76"/>
      <c r="F290" s="76"/>
      <c r="G290" s="77"/>
      <c r="H290" s="76"/>
      <c r="I290" s="76"/>
      <c r="J290" s="76"/>
      <c r="K290" s="76"/>
    </row>
    <row r="291" spans="1:11" ht="15.75">
      <c r="A291" s="80"/>
      <c r="B291" s="76"/>
      <c r="C291" s="76"/>
      <c r="D291" s="76"/>
      <c r="E291" s="76"/>
      <c r="F291" s="76"/>
      <c r="G291" s="77"/>
      <c r="H291" s="76"/>
      <c r="I291" s="76"/>
      <c r="J291" s="76"/>
      <c r="K291" s="76"/>
    </row>
    <row r="292" spans="1:11" ht="15.75">
      <c r="A292" s="80"/>
      <c r="B292" s="76"/>
      <c r="C292" s="76"/>
      <c r="D292" s="76"/>
      <c r="E292" s="76"/>
      <c r="F292" s="76"/>
      <c r="G292" s="77"/>
      <c r="H292" s="76"/>
      <c r="I292" s="76"/>
      <c r="J292" s="76"/>
      <c r="K292" s="76"/>
    </row>
    <row r="293" spans="1:11" ht="15.75">
      <c r="A293" s="79" t="s">
        <v>124</v>
      </c>
      <c r="B293" s="80" t="s">
        <v>108</v>
      </c>
      <c r="C293" s="76"/>
      <c r="D293" s="76"/>
      <c r="E293" s="76"/>
      <c r="F293" s="76"/>
      <c r="G293" s="77"/>
      <c r="H293" s="76"/>
      <c r="I293" s="76"/>
      <c r="J293" s="76"/>
      <c r="K293" s="76"/>
    </row>
    <row r="294" spans="1:11" ht="15.75">
      <c r="A294" s="76"/>
      <c r="B294" s="76"/>
      <c r="C294" s="76"/>
      <c r="D294" s="76"/>
      <c r="E294" s="76"/>
      <c r="F294" s="76"/>
      <c r="G294" s="77"/>
      <c r="H294" s="76"/>
      <c r="I294" s="76"/>
      <c r="J294" s="76"/>
      <c r="K294" s="76"/>
    </row>
    <row r="295" spans="1:11" ht="12" customHeight="1">
      <c r="A295" s="76"/>
      <c r="B295" s="76"/>
      <c r="C295" s="76"/>
      <c r="D295" s="76"/>
      <c r="E295" s="76"/>
      <c r="F295" s="76"/>
      <c r="G295" s="77"/>
      <c r="H295" s="76"/>
      <c r="I295" s="76"/>
      <c r="J295" s="76"/>
      <c r="K295" s="76"/>
    </row>
    <row r="296" spans="1:11" ht="12" customHeight="1">
      <c r="A296" s="76"/>
      <c r="B296" s="76"/>
      <c r="C296" s="76"/>
      <c r="D296" s="76"/>
      <c r="E296" s="76"/>
      <c r="F296" s="76"/>
      <c r="G296" s="77"/>
      <c r="H296" s="76"/>
      <c r="I296" s="76"/>
      <c r="J296" s="76"/>
      <c r="K296" s="76"/>
    </row>
    <row r="297" spans="1:11" ht="15.75">
      <c r="A297" s="76"/>
      <c r="B297" s="76"/>
      <c r="C297" s="76"/>
      <c r="D297" s="76"/>
      <c r="E297" s="76"/>
      <c r="F297" s="76"/>
      <c r="G297" s="77"/>
      <c r="H297" s="76"/>
      <c r="I297" s="76"/>
      <c r="J297" s="76"/>
      <c r="K297" s="76"/>
    </row>
    <row r="298" spans="1:11" ht="15.75">
      <c r="A298" s="79" t="s">
        <v>125</v>
      </c>
      <c r="B298" s="80" t="s">
        <v>169</v>
      </c>
      <c r="C298" s="76"/>
      <c r="D298" s="76"/>
      <c r="E298" s="76"/>
      <c r="F298" s="76"/>
      <c r="G298" s="76"/>
      <c r="H298" s="76"/>
      <c r="I298" s="76"/>
      <c r="J298" s="76"/>
      <c r="K298" s="76"/>
    </row>
    <row r="299" spans="1:11" ht="10.5" customHeight="1">
      <c r="A299" s="76"/>
      <c r="B299" s="76"/>
      <c r="C299" s="76"/>
      <c r="D299" s="76"/>
      <c r="E299" s="103"/>
      <c r="F299" s="104"/>
      <c r="G299" s="103"/>
      <c r="H299" s="104"/>
      <c r="I299" s="76"/>
      <c r="J299" s="76"/>
      <c r="K299" s="76"/>
    </row>
    <row r="300" spans="1:11" ht="15.75">
      <c r="A300" s="76"/>
      <c r="B300" s="76"/>
      <c r="C300" s="76"/>
      <c r="D300" s="76"/>
      <c r="E300" s="76"/>
      <c r="F300" s="76"/>
      <c r="G300" s="77"/>
      <c r="H300" s="76"/>
      <c r="I300" s="105"/>
      <c r="J300" s="76"/>
      <c r="K300" s="76"/>
    </row>
    <row r="301" spans="1:11" ht="15.75">
      <c r="A301" s="76"/>
      <c r="B301" s="76"/>
      <c r="C301" s="76"/>
      <c r="D301" s="76"/>
      <c r="E301" s="76"/>
      <c r="F301" s="76"/>
      <c r="G301" s="77"/>
      <c r="H301" s="76"/>
      <c r="I301" s="76"/>
      <c r="J301" s="76"/>
      <c r="K301" s="76"/>
    </row>
    <row r="302" spans="1:11" ht="10.5" customHeight="1">
      <c r="A302" s="76"/>
      <c r="B302" s="76"/>
      <c r="C302" s="76"/>
      <c r="D302" s="76"/>
      <c r="E302" s="76"/>
      <c r="F302" s="76"/>
      <c r="G302" s="77"/>
      <c r="H302" s="76"/>
      <c r="I302" s="76"/>
      <c r="J302" s="76"/>
      <c r="K302" s="76"/>
    </row>
    <row r="303" spans="1:11" ht="15.75">
      <c r="A303" s="79" t="s">
        <v>126</v>
      </c>
      <c r="B303" s="80" t="s">
        <v>109</v>
      </c>
      <c r="C303" s="76"/>
      <c r="D303" s="76"/>
      <c r="E303" s="76"/>
      <c r="F303" s="76"/>
      <c r="G303" s="77"/>
      <c r="H303" s="76"/>
      <c r="I303" s="76"/>
      <c r="J303" s="76"/>
      <c r="K303" s="76"/>
    </row>
    <row r="304" spans="1:11" ht="15.75">
      <c r="A304" s="76"/>
      <c r="B304" s="76"/>
      <c r="C304" s="76"/>
      <c r="D304" s="76"/>
      <c r="E304" s="76"/>
      <c r="F304" s="76"/>
      <c r="G304" s="77"/>
      <c r="H304" s="76"/>
      <c r="I304" s="76"/>
      <c r="J304" s="76"/>
      <c r="K304" s="76"/>
    </row>
    <row r="305" spans="1:11" ht="15.75">
      <c r="A305" s="76"/>
      <c r="B305" s="76"/>
      <c r="C305" s="76"/>
      <c r="D305" s="76"/>
      <c r="E305" s="76"/>
      <c r="F305" s="76"/>
      <c r="G305" s="77"/>
      <c r="H305" s="76"/>
      <c r="I305" s="76"/>
      <c r="J305" s="76"/>
      <c r="K305" s="76"/>
    </row>
    <row r="306" spans="1:11" ht="15.75">
      <c r="A306" s="76"/>
      <c r="B306" s="76"/>
      <c r="C306" s="76"/>
      <c r="D306" s="76"/>
      <c r="E306" s="76"/>
      <c r="F306" s="76"/>
      <c r="G306" s="77"/>
      <c r="H306" s="76"/>
      <c r="I306" s="76"/>
      <c r="J306" s="76"/>
      <c r="K306" s="76"/>
    </row>
    <row r="307" spans="1:11" ht="15.75">
      <c r="A307" s="79" t="s">
        <v>127</v>
      </c>
      <c r="B307" s="80" t="s">
        <v>110</v>
      </c>
      <c r="C307" s="76"/>
      <c r="D307" s="76"/>
      <c r="E307" s="76"/>
      <c r="F307" s="76"/>
      <c r="G307" s="77"/>
      <c r="H307" s="76"/>
      <c r="I307" s="76"/>
      <c r="J307" s="76"/>
      <c r="K307" s="76"/>
    </row>
    <row r="308" spans="1:11" ht="15.75">
      <c r="A308" s="79"/>
      <c r="B308" s="80"/>
      <c r="C308" s="76"/>
      <c r="D308" s="76"/>
      <c r="E308" s="76"/>
      <c r="F308" s="76"/>
      <c r="G308" s="77"/>
      <c r="H308" s="89"/>
      <c r="I308" s="76"/>
      <c r="J308" s="76"/>
      <c r="K308" s="76"/>
    </row>
    <row r="309" spans="1:11" ht="15.75">
      <c r="A309" s="80"/>
      <c r="B309" s="80" t="s">
        <v>111</v>
      </c>
      <c r="C309" s="76"/>
      <c r="D309" s="76"/>
      <c r="E309" s="76"/>
      <c r="F309" s="76"/>
      <c r="G309" s="77"/>
      <c r="H309" s="76"/>
      <c r="I309" s="76"/>
      <c r="J309" s="76"/>
      <c r="K309" s="76"/>
    </row>
    <row r="310" spans="1:11" ht="15.75">
      <c r="A310" s="80"/>
      <c r="B310" s="80"/>
      <c r="C310" s="76"/>
      <c r="D310" s="76"/>
      <c r="E310" s="76"/>
      <c r="F310" s="76"/>
      <c r="G310" s="77"/>
      <c r="H310" s="76"/>
      <c r="I310" s="76"/>
      <c r="J310" s="76"/>
      <c r="K310" s="76"/>
    </row>
    <row r="311" spans="1:11" ht="15.75">
      <c r="A311" s="80"/>
      <c r="B311" s="76"/>
      <c r="C311" s="76"/>
      <c r="D311" s="76"/>
      <c r="E311" s="76"/>
      <c r="F311" s="76"/>
      <c r="G311" s="77"/>
      <c r="H311" s="76"/>
      <c r="I311" s="76"/>
      <c r="J311" s="76"/>
      <c r="K311" s="76"/>
    </row>
    <row r="312" spans="1:11" ht="15.75">
      <c r="A312" s="79" t="s">
        <v>128</v>
      </c>
      <c r="B312" s="80" t="s">
        <v>112</v>
      </c>
      <c r="C312" s="76"/>
      <c r="D312" s="76"/>
      <c r="E312" s="76"/>
      <c r="F312" s="76"/>
      <c r="G312" s="77"/>
      <c r="H312" s="76"/>
      <c r="I312" s="76"/>
      <c r="J312" s="76"/>
      <c r="K312" s="76"/>
    </row>
    <row r="313" spans="1:11" ht="15.75">
      <c r="A313" s="79"/>
      <c r="B313" s="80"/>
      <c r="C313" s="76"/>
      <c r="D313" s="76"/>
      <c r="E313" s="76"/>
      <c r="F313" s="76"/>
      <c r="G313" s="106" t="s">
        <v>181</v>
      </c>
      <c r="H313" s="106" t="s">
        <v>181</v>
      </c>
      <c r="I313" s="76"/>
      <c r="J313" s="76"/>
      <c r="K313" s="76"/>
    </row>
    <row r="314" spans="1:11" ht="15.75">
      <c r="A314" s="79"/>
      <c r="B314" s="80"/>
      <c r="C314" s="76"/>
      <c r="D314" s="76"/>
      <c r="E314" s="76"/>
      <c r="F314" s="76"/>
      <c r="G314" s="106" t="s">
        <v>321</v>
      </c>
      <c r="H314" s="106" t="s">
        <v>320</v>
      </c>
      <c r="I314" s="76"/>
      <c r="J314" s="76"/>
      <c r="K314" s="76"/>
    </row>
    <row r="315" spans="1:11" ht="15.75">
      <c r="A315" s="79"/>
      <c r="B315" s="80"/>
      <c r="C315" s="76"/>
      <c r="D315" s="76"/>
      <c r="E315" s="76"/>
      <c r="F315" s="76"/>
      <c r="G315" s="106" t="s">
        <v>71</v>
      </c>
      <c r="H315" s="106" t="s">
        <v>71</v>
      </c>
      <c r="I315" s="76"/>
      <c r="J315" s="76"/>
      <c r="K315" s="76"/>
    </row>
    <row r="316" spans="1:11" ht="15.75">
      <c r="A316" s="79"/>
      <c r="B316" s="80" t="s">
        <v>192</v>
      </c>
      <c r="C316" s="76"/>
      <c r="D316" s="76"/>
      <c r="E316" s="76"/>
      <c r="F316" s="76"/>
      <c r="G316" s="77"/>
      <c r="H316" s="76"/>
      <c r="I316" s="76"/>
      <c r="J316" s="76"/>
      <c r="K316" s="76"/>
    </row>
    <row r="317" spans="1:14" ht="15.75">
      <c r="A317" s="79"/>
      <c r="B317" s="76" t="s">
        <v>113</v>
      </c>
      <c r="C317" s="76"/>
      <c r="D317" s="76"/>
      <c r="E317" s="76"/>
      <c r="F317" s="76"/>
      <c r="G317" s="77">
        <v>55278</v>
      </c>
      <c r="H317" s="77">
        <v>53240</v>
      </c>
      <c r="I317" s="76"/>
      <c r="J317" s="76"/>
      <c r="K317" s="76"/>
      <c r="N317" s="16" t="s">
        <v>230</v>
      </c>
    </row>
    <row r="318" spans="1:11" ht="15.75">
      <c r="A318" s="79"/>
      <c r="B318" s="76" t="s">
        <v>114</v>
      </c>
      <c r="C318" s="76"/>
      <c r="D318" s="76"/>
      <c r="E318" s="76"/>
      <c r="F318" s="76"/>
      <c r="G318" s="77">
        <v>13410</v>
      </c>
      <c r="H318" s="77">
        <v>17621</v>
      </c>
      <c r="I318" s="76"/>
      <c r="J318" s="76"/>
      <c r="K318" s="76"/>
    </row>
    <row r="319" spans="1:11" ht="15.75">
      <c r="A319" s="79"/>
      <c r="B319" s="80"/>
      <c r="C319" s="76"/>
      <c r="D319" s="76"/>
      <c r="E319" s="76"/>
      <c r="F319" s="76"/>
      <c r="G319" s="111">
        <f>SUM(G317:G318)</f>
        <v>68688</v>
      </c>
      <c r="H319" s="111">
        <f>SUM(H317:H318)</f>
        <v>70861</v>
      </c>
      <c r="I319" s="76"/>
      <c r="J319" s="76"/>
      <c r="K319" s="76"/>
    </row>
    <row r="320" spans="1:11" ht="15.75">
      <c r="A320" s="79"/>
      <c r="B320" s="80"/>
      <c r="C320" s="76"/>
      <c r="D320" s="76"/>
      <c r="E320" s="76"/>
      <c r="F320" s="76"/>
      <c r="G320" s="77"/>
      <c r="H320" s="77"/>
      <c r="I320" s="76"/>
      <c r="J320" s="76"/>
      <c r="K320" s="76"/>
    </row>
    <row r="321" spans="1:11" ht="15.75">
      <c r="A321" s="76"/>
      <c r="B321" s="76" t="s">
        <v>171</v>
      </c>
      <c r="C321" s="76"/>
      <c r="D321" s="76"/>
      <c r="E321" s="76"/>
      <c r="F321" s="76"/>
      <c r="G321" s="85" t="s">
        <v>172</v>
      </c>
      <c r="H321" s="86"/>
      <c r="I321" s="76"/>
      <c r="J321" s="76"/>
      <c r="K321" s="76"/>
    </row>
    <row r="322" spans="1:11" ht="15.75">
      <c r="A322" s="76"/>
      <c r="B322" s="76"/>
      <c r="C322" s="76"/>
      <c r="D322" s="76"/>
      <c r="E322" s="76"/>
      <c r="F322" s="76"/>
      <c r="G322" s="112" t="s">
        <v>177</v>
      </c>
      <c r="H322" s="85" t="s">
        <v>71</v>
      </c>
      <c r="I322" s="76"/>
      <c r="J322" s="76"/>
      <c r="K322" s="76"/>
    </row>
    <row r="323" spans="1:11" ht="15.75">
      <c r="A323" s="76"/>
      <c r="B323" s="76"/>
      <c r="C323" s="76"/>
      <c r="D323" s="76"/>
      <c r="E323" s="76"/>
      <c r="F323" s="76"/>
      <c r="G323" s="113" t="s">
        <v>193</v>
      </c>
      <c r="H323" s="114" t="s">
        <v>170</v>
      </c>
      <c r="I323" s="76"/>
      <c r="J323" s="76"/>
      <c r="K323" s="76"/>
    </row>
    <row r="324" spans="1:11" ht="15.75">
      <c r="A324" s="76"/>
      <c r="B324" s="76"/>
      <c r="C324" s="76"/>
      <c r="D324" s="76"/>
      <c r="E324" s="76"/>
      <c r="F324" s="76"/>
      <c r="G324" s="114"/>
      <c r="H324" s="114"/>
      <c r="I324" s="76"/>
      <c r="J324" s="76"/>
      <c r="K324" s="76"/>
    </row>
    <row r="325" spans="1:11" ht="15.75">
      <c r="A325" s="76"/>
      <c r="B325" s="80" t="s">
        <v>113</v>
      </c>
      <c r="C325" s="76"/>
      <c r="D325" s="76"/>
      <c r="E325" s="76"/>
      <c r="F325" s="76"/>
      <c r="G325" s="114"/>
      <c r="H325" s="114"/>
      <c r="I325" s="76"/>
      <c r="J325" s="76"/>
      <c r="K325" s="76"/>
    </row>
    <row r="326" spans="1:11" ht="15.75">
      <c r="A326" s="76"/>
      <c r="B326" s="76" t="s">
        <v>246</v>
      </c>
      <c r="C326" s="76"/>
      <c r="D326" s="76"/>
      <c r="E326" s="76"/>
      <c r="F326" s="76"/>
      <c r="G326" s="108"/>
      <c r="H326" s="77">
        <f>49327+1545</f>
        <v>50872</v>
      </c>
      <c r="I326" s="76"/>
      <c r="J326" s="76"/>
      <c r="K326" s="76"/>
    </row>
    <row r="327" spans="1:11" ht="15.75">
      <c r="A327" s="76"/>
      <c r="B327" s="76" t="s">
        <v>275</v>
      </c>
      <c r="C327" s="76"/>
      <c r="D327" s="76"/>
      <c r="E327" s="76"/>
      <c r="F327" s="76"/>
      <c r="G327" s="108">
        <v>425</v>
      </c>
      <c r="H327" s="77">
        <v>1341</v>
      </c>
      <c r="I327" s="76"/>
      <c r="J327" s="76"/>
      <c r="K327" s="76"/>
    </row>
    <row r="328" spans="1:11" ht="15.75">
      <c r="A328" s="76"/>
      <c r="B328" s="76" t="s">
        <v>199</v>
      </c>
      <c r="C328" s="76"/>
      <c r="D328" s="76"/>
      <c r="E328" s="76"/>
      <c r="F328" s="76"/>
      <c r="G328" s="108">
        <v>6008</v>
      </c>
      <c r="H328" s="108">
        <v>3065</v>
      </c>
      <c r="I328" s="76"/>
      <c r="J328" s="76"/>
      <c r="K328" s="76"/>
    </row>
    <row r="329" spans="1:11" ht="15.75" hidden="1">
      <c r="A329" s="76"/>
      <c r="B329" s="76"/>
      <c r="C329" s="76"/>
      <c r="D329" s="76"/>
      <c r="E329" s="76"/>
      <c r="F329" s="76"/>
      <c r="G329" s="108"/>
      <c r="H329" s="108"/>
      <c r="I329" s="76"/>
      <c r="J329" s="76"/>
      <c r="K329" s="76"/>
    </row>
    <row r="330" spans="1:11" ht="15.75" hidden="1">
      <c r="A330" s="76"/>
      <c r="B330" s="80" t="s">
        <v>114</v>
      </c>
      <c r="C330" s="76"/>
      <c r="D330" s="76"/>
      <c r="E330" s="76"/>
      <c r="F330" s="76"/>
      <c r="G330" s="114"/>
      <c r="H330" s="114"/>
      <c r="I330" s="76"/>
      <c r="J330" s="76"/>
      <c r="K330" s="76"/>
    </row>
    <row r="331" spans="1:11" ht="15.75" hidden="1">
      <c r="A331" s="76"/>
      <c r="B331" s="76" t="s">
        <v>178</v>
      </c>
      <c r="C331" s="76"/>
      <c r="D331" s="76"/>
      <c r="E331" s="76"/>
      <c r="F331" s="76"/>
      <c r="G331" s="108">
        <f>+H331/0.47</f>
        <v>6974.468085106383</v>
      </c>
      <c r="H331" s="108">
        <v>3278</v>
      </c>
      <c r="I331" s="76"/>
      <c r="J331" s="76"/>
      <c r="K331" s="76"/>
    </row>
    <row r="332" spans="1:11" ht="15.75">
      <c r="A332" s="76"/>
      <c r="B332" s="76"/>
      <c r="C332" s="76"/>
      <c r="D332" s="76"/>
      <c r="E332" s="76"/>
      <c r="F332" s="76"/>
      <c r="G332" s="108"/>
      <c r="H332" s="108"/>
      <c r="I332" s="76"/>
      <c r="J332" s="76"/>
      <c r="K332" s="76"/>
    </row>
    <row r="333" spans="1:11" ht="16.5" thickBot="1">
      <c r="A333" s="76"/>
      <c r="B333" s="76" t="s">
        <v>86</v>
      </c>
      <c r="C333" s="76"/>
      <c r="D333" s="76"/>
      <c r="E333" s="76"/>
      <c r="F333" s="76"/>
      <c r="G333" s="108"/>
      <c r="H333" s="110">
        <f>SUM(H326:H328)</f>
        <v>55278</v>
      </c>
      <c r="I333" s="76"/>
      <c r="J333" s="76"/>
      <c r="K333" s="76"/>
    </row>
    <row r="334" spans="1:11" ht="16.5" thickTop="1">
      <c r="A334" s="76"/>
      <c r="B334" s="76"/>
      <c r="C334" s="76"/>
      <c r="D334" s="76"/>
      <c r="E334" s="76"/>
      <c r="F334" s="76"/>
      <c r="G334" s="108"/>
      <c r="H334" s="108"/>
      <c r="I334" s="76"/>
      <c r="J334" s="76"/>
      <c r="K334" s="76"/>
    </row>
    <row r="335" spans="1:11" ht="15.75">
      <c r="A335" s="79" t="s">
        <v>129</v>
      </c>
      <c r="B335" s="80" t="s">
        <v>29</v>
      </c>
      <c r="C335" s="76"/>
      <c r="D335" s="76"/>
      <c r="E335" s="76"/>
      <c r="F335" s="76"/>
      <c r="G335" s="77"/>
      <c r="H335" s="76"/>
      <c r="I335" s="76"/>
      <c r="J335" s="76"/>
      <c r="K335" s="76"/>
    </row>
    <row r="336" spans="1:11" ht="15.75">
      <c r="A336" s="76"/>
      <c r="B336" s="76"/>
      <c r="C336" s="76"/>
      <c r="D336" s="76"/>
      <c r="E336" s="76"/>
      <c r="F336" s="76"/>
      <c r="G336" s="77"/>
      <c r="H336" s="76"/>
      <c r="I336" s="76"/>
      <c r="J336" s="76"/>
      <c r="K336" s="76"/>
    </row>
    <row r="337" spans="1:14" ht="15.75">
      <c r="A337" s="76"/>
      <c r="B337" s="76"/>
      <c r="C337" s="76"/>
      <c r="D337" s="76"/>
      <c r="E337" s="76"/>
      <c r="F337" s="76"/>
      <c r="G337" s="77"/>
      <c r="H337" s="76"/>
      <c r="I337" s="76"/>
      <c r="J337" s="76"/>
      <c r="K337" s="76"/>
      <c r="N337" s="16" t="s">
        <v>208</v>
      </c>
    </row>
    <row r="338" spans="1:14" ht="15.75">
      <c r="A338" s="76"/>
      <c r="B338" s="76"/>
      <c r="C338" s="76"/>
      <c r="D338" s="76"/>
      <c r="E338" s="76"/>
      <c r="F338" s="76"/>
      <c r="G338" s="77"/>
      <c r="H338" s="76"/>
      <c r="I338" s="76"/>
      <c r="J338" s="76"/>
      <c r="K338" s="76"/>
      <c r="N338" s="16" t="s">
        <v>209</v>
      </c>
    </row>
    <row r="339" spans="1:11" ht="12" customHeight="1">
      <c r="A339" s="76"/>
      <c r="B339" s="76"/>
      <c r="C339" s="76"/>
      <c r="D339" s="76"/>
      <c r="E339" s="76"/>
      <c r="F339" s="76"/>
      <c r="G339" s="77"/>
      <c r="H339" s="76"/>
      <c r="I339" s="76"/>
      <c r="J339" s="76"/>
      <c r="K339" s="76"/>
    </row>
    <row r="340" spans="1:11" ht="15.75">
      <c r="A340" s="79" t="s">
        <v>130</v>
      </c>
      <c r="B340" s="80" t="s">
        <v>115</v>
      </c>
      <c r="C340" s="76"/>
      <c r="D340" s="76"/>
      <c r="E340" s="76"/>
      <c r="F340" s="76"/>
      <c r="G340" s="77"/>
      <c r="H340" s="76"/>
      <c r="I340" s="76"/>
      <c r="J340" s="76"/>
      <c r="K340" s="76"/>
    </row>
    <row r="341" spans="1:11" ht="15.75">
      <c r="A341" s="80"/>
      <c r="B341" s="76"/>
      <c r="C341" s="76"/>
      <c r="D341" s="76"/>
      <c r="E341" s="76"/>
      <c r="F341" s="76"/>
      <c r="G341" s="77"/>
      <c r="H341" s="76"/>
      <c r="I341" s="76"/>
      <c r="J341" s="76"/>
      <c r="K341" s="76"/>
    </row>
    <row r="342" spans="1:11" ht="15.75">
      <c r="A342" s="80"/>
      <c r="B342" s="211"/>
      <c r="C342" s="212"/>
      <c r="D342" s="212"/>
      <c r="E342" s="212"/>
      <c r="F342" s="212"/>
      <c r="G342" s="212"/>
      <c r="H342" s="212"/>
      <c r="I342" s="76"/>
      <c r="J342" s="76"/>
      <c r="K342" s="76"/>
    </row>
    <row r="343" spans="1:11" ht="10.5" customHeight="1">
      <c r="A343" s="80"/>
      <c r="B343" s="212"/>
      <c r="C343" s="212"/>
      <c r="D343" s="212"/>
      <c r="E343" s="212"/>
      <c r="F343" s="212"/>
      <c r="G343" s="212"/>
      <c r="H343" s="212"/>
      <c r="I343" s="76"/>
      <c r="J343" s="76"/>
      <c r="K343" s="76"/>
    </row>
    <row r="344" spans="1:11" ht="13.5" customHeight="1">
      <c r="A344" s="79" t="s">
        <v>131</v>
      </c>
      <c r="B344" s="80" t="s">
        <v>116</v>
      </c>
      <c r="C344" s="76"/>
      <c r="D344" s="76"/>
      <c r="E344" s="76"/>
      <c r="F344" s="76"/>
      <c r="G344" s="77"/>
      <c r="H344" s="76"/>
      <c r="I344" s="76"/>
      <c r="J344" s="76"/>
      <c r="K344" s="76"/>
    </row>
    <row r="345" spans="1:11" ht="13.5" customHeight="1">
      <c r="A345" s="76"/>
      <c r="B345" s="76"/>
      <c r="C345" s="76"/>
      <c r="D345" s="76"/>
      <c r="E345" s="76"/>
      <c r="F345" s="76"/>
      <c r="G345" s="77"/>
      <c r="H345" s="76"/>
      <c r="I345" s="76"/>
      <c r="J345" s="76"/>
      <c r="K345" s="76"/>
    </row>
    <row r="346" spans="1:11" ht="13.5" customHeight="1">
      <c r="A346" s="76"/>
      <c r="B346" s="76"/>
      <c r="C346" s="76"/>
      <c r="D346" s="76"/>
      <c r="E346" s="76"/>
      <c r="F346" s="76"/>
      <c r="G346" s="77"/>
      <c r="H346" s="76"/>
      <c r="I346" s="76"/>
      <c r="J346" s="76"/>
      <c r="K346" s="76"/>
    </row>
    <row r="347" spans="1:11" ht="13.5" customHeight="1">
      <c r="A347" s="76"/>
      <c r="B347" s="76"/>
      <c r="C347" s="76"/>
      <c r="D347" s="76"/>
      <c r="E347" s="76"/>
      <c r="F347" s="76"/>
      <c r="G347" s="77"/>
      <c r="H347" s="76"/>
      <c r="I347" s="76"/>
      <c r="J347" s="76"/>
      <c r="K347" s="76"/>
    </row>
    <row r="348" spans="1:11" ht="13.5" customHeight="1">
      <c r="A348" s="79" t="s">
        <v>132</v>
      </c>
      <c r="B348" s="80" t="s">
        <v>221</v>
      </c>
      <c r="C348" s="80"/>
      <c r="D348" s="76"/>
      <c r="E348" s="93"/>
      <c r="F348" s="93"/>
      <c r="G348" s="93"/>
      <c r="H348" s="93"/>
      <c r="I348" s="76"/>
      <c r="J348" s="76"/>
      <c r="K348" s="76"/>
    </row>
    <row r="349" spans="1:11" ht="13.5" customHeight="1">
      <c r="A349" s="76"/>
      <c r="B349" s="76"/>
      <c r="C349" s="80"/>
      <c r="D349" s="76"/>
      <c r="E349" s="93"/>
      <c r="F349" s="93"/>
      <c r="G349" s="94" t="s">
        <v>35</v>
      </c>
      <c r="H349" s="94" t="s">
        <v>35</v>
      </c>
      <c r="I349" s="76"/>
      <c r="J349" s="76"/>
      <c r="K349" s="76"/>
    </row>
    <row r="350" spans="1:11" ht="13.5" customHeight="1">
      <c r="A350" s="76"/>
      <c r="B350" s="76"/>
      <c r="C350" s="80"/>
      <c r="D350" s="76"/>
      <c r="E350" s="93"/>
      <c r="F350" s="93"/>
      <c r="G350" s="95" t="s">
        <v>321</v>
      </c>
      <c r="H350" s="95" t="s">
        <v>261</v>
      </c>
      <c r="I350" s="76"/>
      <c r="J350" s="76"/>
      <c r="K350" s="76"/>
    </row>
    <row r="351" spans="1:11" ht="13.5" customHeight="1">
      <c r="A351" s="76"/>
      <c r="B351" s="76"/>
      <c r="C351" s="80"/>
      <c r="D351" s="76"/>
      <c r="E351" s="93"/>
      <c r="F351" s="93"/>
      <c r="G351" s="95"/>
      <c r="H351" s="95"/>
      <c r="I351" s="76"/>
      <c r="J351" s="76"/>
      <c r="K351" s="76"/>
    </row>
    <row r="352" spans="1:11" ht="13.5" customHeight="1">
      <c r="A352" s="76"/>
      <c r="B352" s="100" t="s">
        <v>31</v>
      </c>
      <c r="C352" s="100"/>
      <c r="D352" s="100"/>
      <c r="E352" s="198"/>
      <c r="F352" s="93"/>
      <c r="G352" s="95"/>
      <c r="H352" s="95"/>
      <c r="I352" s="76"/>
      <c r="J352" s="76"/>
      <c r="K352" s="76"/>
    </row>
    <row r="353" spans="1:11" ht="13.5" customHeight="1">
      <c r="A353" s="76"/>
      <c r="B353" s="97" t="s">
        <v>138</v>
      </c>
      <c r="C353" s="100" t="s">
        <v>39</v>
      </c>
      <c r="D353" s="100"/>
      <c r="E353" s="198"/>
      <c r="F353" s="93"/>
      <c r="G353" s="96"/>
      <c r="H353" s="96"/>
      <c r="I353" s="76"/>
      <c r="J353" s="76"/>
      <c r="K353" s="76"/>
    </row>
    <row r="354" spans="1:11" ht="13.5" customHeight="1">
      <c r="A354" s="76"/>
      <c r="B354" s="97"/>
      <c r="C354" s="199" t="s">
        <v>32</v>
      </c>
      <c r="D354" s="100" t="s">
        <v>33</v>
      </c>
      <c r="E354" s="198"/>
      <c r="F354" s="93"/>
      <c r="G354" s="96">
        <v>9867</v>
      </c>
      <c r="H354" s="96">
        <v>7685</v>
      </c>
      <c r="I354" s="76"/>
      <c r="J354" s="76"/>
      <c r="K354" s="76"/>
    </row>
    <row r="355" spans="1:11" ht="13.5" customHeight="1">
      <c r="A355" s="76"/>
      <c r="B355" s="97"/>
      <c r="C355" s="199" t="s">
        <v>32</v>
      </c>
      <c r="D355" s="100" t="s">
        <v>34</v>
      </c>
      <c r="E355" s="93"/>
      <c r="F355" s="93"/>
      <c r="G355" s="98">
        <v>-3430</v>
      </c>
      <c r="H355" s="98">
        <v>-2976</v>
      </c>
      <c r="I355" s="76"/>
      <c r="J355" s="76"/>
      <c r="K355" s="76"/>
    </row>
    <row r="356" spans="1:11" ht="13.5" customHeight="1">
      <c r="A356" s="76"/>
      <c r="B356" s="97"/>
      <c r="C356" s="199"/>
      <c r="D356" s="100"/>
      <c r="E356" s="93"/>
      <c r="F356" s="93"/>
      <c r="G356" s="99">
        <f>G354+G355</f>
        <v>6437</v>
      </c>
      <c r="H356" s="99">
        <f>H354+H355</f>
        <v>4709</v>
      </c>
      <c r="I356" s="76"/>
      <c r="J356" s="76"/>
      <c r="K356" s="76"/>
    </row>
    <row r="357" spans="1:11" ht="13.5" customHeight="1">
      <c r="A357" s="76"/>
      <c r="B357" s="97" t="s">
        <v>36</v>
      </c>
      <c r="C357" s="100"/>
      <c r="D357" s="100"/>
      <c r="E357" s="93"/>
      <c r="F357" s="93"/>
      <c r="G357" s="99">
        <f>-27314+5202</f>
        <v>-22112</v>
      </c>
      <c r="H357" s="99">
        <v>-22136</v>
      </c>
      <c r="I357" s="76"/>
      <c r="J357" s="76"/>
      <c r="K357" s="76"/>
    </row>
    <row r="358" spans="1:11" ht="13.5" customHeight="1">
      <c r="A358" s="76"/>
      <c r="B358" s="100" t="s">
        <v>37</v>
      </c>
      <c r="C358" s="100"/>
      <c r="D358" s="100"/>
      <c r="E358" s="93"/>
      <c r="F358" s="93"/>
      <c r="G358" s="99"/>
      <c r="H358" s="99"/>
      <c r="I358" s="76"/>
      <c r="J358" s="76"/>
      <c r="K358" s="76"/>
    </row>
    <row r="359" spans="1:11" ht="13.5" customHeight="1" thickBot="1">
      <c r="A359" s="76"/>
      <c r="B359" s="97" t="s">
        <v>138</v>
      </c>
      <c r="C359" s="100" t="s">
        <v>38</v>
      </c>
      <c r="D359" s="100"/>
      <c r="E359" s="93"/>
      <c r="F359" s="93"/>
      <c r="G359" s="101">
        <f>G356+G357</f>
        <v>-15675</v>
      </c>
      <c r="H359" s="101">
        <f>H356+H357</f>
        <v>-17427</v>
      </c>
      <c r="I359" s="76"/>
      <c r="J359" s="76"/>
      <c r="K359" s="76"/>
    </row>
    <row r="360" spans="1:11" ht="13.5" customHeight="1" thickTop="1">
      <c r="A360" s="76"/>
      <c r="B360" s="97"/>
      <c r="C360" s="100"/>
      <c r="D360" s="100"/>
      <c r="E360" s="93"/>
      <c r="F360" s="93"/>
      <c r="G360" s="99"/>
      <c r="H360" s="99"/>
      <c r="I360" s="76"/>
      <c r="J360" s="76"/>
      <c r="K360" s="76"/>
    </row>
    <row r="361" spans="1:11" ht="13.5" customHeight="1">
      <c r="A361" s="79" t="s">
        <v>202</v>
      </c>
      <c r="B361" s="200" t="s">
        <v>226</v>
      </c>
      <c r="C361" s="100"/>
      <c r="D361" s="100"/>
      <c r="E361" s="93"/>
      <c r="F361" s="93"/>
      <c r="G361" s="99"/>
      <c r="H361" s="99"/>
      <c r="I361" s="76"/>
      <c r="J361" s="201"/>
      <c r="K361" s="76"/>
    </row>
    <row r="362" spans="1:11" ht="13.5" customHeight="1">
      <c r="A362" s="76"/>
      <c r="B362" s="97" t="s">
        <v>138</v>
      </c>
      <c r="C362" s="100"/>
      <c r="D362" s="100"/>
      <c r="E362" s="93"/>
      <c r="F362" s="93"/>
      <c r="G362" s="99"/>
      <c r="H362" s="99"/>
      <c r="I362" s="76"/>
      <c r="J362" s="76"/>
      <c r="K362" s="76"/>
    </row>
    <row r="363" spans="1:11" ht="13.5" customHeight="1">
      <c r="A363" s="76"/>
      <c r="B363" s="97" t="s">
        <v>227</v>
      </c>
      <c r="C363" s="100"/>
      <c r="D363" s="100"/>
      <c r="E363" s="93"/>
      <c r="F363" s="93"/>
      <c r="G363" s="99"/>
      <c r="H363" s="99"/>
      <c r="I363" s="76"/>
      <c r="J363" s="76"/>
      <c r="K363" s="76"/>
    </row>
    <row r="364" spans="1:11" ht="13.5" customHeight="1">
      <c r="A364" s="76"/>
      <c r="B364" s="97"/>
      <c r="C364" s="100"/>
      <c r="D364" s="100"/>
      <c r="E364" s="93"/>
      <c r="F364" s="93"/>
      <c r="G364" s="99"/>
      <c r="H364" s="99"/>
      <c r="I364" s="76"/>
      <c r="J364" s="76"/>
      <c r="K364" s="76"/>
    </row>
    <row r="365" spans="1:11" ht="13.5" customHeight="1">
      <c r="A365" s="76"/>
      <c r="B365" s="97"/>
      <c r="C365" s="100"/>
      <c r="D365" s="100"/>
      <c r="E365" s="93"/>
      <c r="F365" s="93"/>
      <c r="G365" s="166" t="s">
        <v>329</v>
      </c>
      <c r="H365" s="166" t="s">
        <v>245</v>
      </c>
      <c r="I365" s="76"/>
      <c r="J365" s="76"/>
      <c r="K365" s="76"/>
    </row>
    <row r="366" spans="1:11" ht="13.5" customHeight="1">
      <c r="A366" s="76"/>
      <c r="B366" s="97"/>
      <c r="C366" s="100"/>
      <c r="D366" s="100"/>
      <c r="E366" s="93"/>
      <c r="F366" s="93"/>
      <c r="G366" s="166" t="s">
        <v>133</v>
      </c>
      <c r="H366" s="166" t="s">
        <v>322</v>
      </c>
      <c r="I366" s="76"/>
      <c r="J366" s="76"/>
      <c r="K366" s="76"/>
    </row>
    <row r="367" spans="1:11" ht="13.5" customHeight="1">
      <c r="A367" s="76"/>
      <c r="B367" s="97"/>
      <c r="C367" s="100"/>
      <c r="D367" s="100"/>
      <c r="E367" s="93"/>
      <c r="F367" s="93"/>
      <c r="G367" s="166" t="s">
        <v>321</v>
      </c>
      <c r="H367" s="166" t="s">
        <v>321</v>
      </c>
      <c r="I367" s="76"/>
      <c r="J367" s="76"/>
      <c r="K367" s="76"/>
    </row>
    <row r="368" spans="1:11" ht="13.5" customHeight="1">
      <c r="A368" s="76"/>
      <c r="B368" s="97"/>
      <c r="C368" s="100"/>
      <c r="D368" s="100"/>
      <c r="E368" s="93"/>
      <c r="F368" s="93"/>
      <c r="G368" s="166" t="s">
        <v>71</v>
      </c>
      <c r="H368" s="166" t="s">
        <v>71</v>
      </c>
      <c r="I368" s="76"/>
      <c r="J368" s="76"/>
      <c r="K368" s="76"/>
    </row>
    <row r="369" spans="1:11" ht="13.5" customHeight="1">
      <c r="A369" s="76"/>
      <c r="B369" s="97"/>
      <c r="C369" s="100"/>
      <c r="D369" s="100"/>
      <c r="E369" s="93"/>
      <c r="F369" s="93"/>
      <c r="G369" s="166"/>
      <c r="H369" s="166"/>
      <c r="I369" s="76"/>
      <c r="J369" s="76"/>
      <c r="K369" s="76"/>
    </row>
    <row r="370" spans="1:11" ht="13.5" customHeight="1">
      <c r="A370" s="76"/>
      <c r="B370" s="97"/>
      <c r="C370" s="100" t="s">
        <v>49</v>
      </c>
      <c r="D370" s="100"/>
      <c r="E370" s="93"/>
      <c r="F370" s="93"/>
      <c r="G370" s="99">
        <v>11</v>
      </c>
      <c r="H370" s="99">
        <v>15</v>
      </c>
      <c r="I370" s="76"/>
      <c r="J370" s="76"/>
      <c r="K370" s="76"/>
    </row>
    <row r="371" spans="1:11" ht="13.5" customHeight="1">
      <c r="A371" s="76"/>
      <c r="B371" s="97"/>
      <c r="C371" s="100" t="s">
        <v>48</v>
      </c>
      <c r="D371" s="100"/>
      <c r="E371" s="93"/>
      <c r="F371" s="93"/>
      <c r="G371" s="99">
        <v>656</v>
      </c>
      <c r="H371" s="99">
        <f>'cash flows statements'!F20</f>
        <v>1284</v>
      </c>
      <c r="I371" s="76"/>
      <c r="J371" s="76"/>
      <c r="K371" s="76"/>
    </row>
    <row r="372" spans="1:11" ht="13.5" customHeight="1">
      <c r="A372" s="76"/>
      <c r="B372" s="97"/>
      <c r="C372" s="100" t="s">
        <v>228</v>
      </c>
      <c r="D372" s="100"/>
      <c r="E372" s="93"/>
      <c r="F372" s="93"/>
      <c r="G372" s="99">
        <v>1144</v>
      </c>
      <c r="H372" s="99">
        <f>'cash flows statements'!F14</f>
        <v>2333.175767661</v>
      </c>
      <c r="I372" s="76"/>
      <c r="J372" s="76"/>
      <c r="K372" s="76"/>
    </row>
    <row r="373" spans="1:11" ht="13.5" customHeight="1">
      <c r="A373" s="76"/>
      <c r="B373" s="97"/>
      <c r="C373" s="100" t="s">
        <v>316</v>
      </c>
      <c r="D373" s="100"/>
      <c r="E373" s="93"/>
      <c r="F373" s="93"/>
      <c r="G373" s="99">
        <v>0</v>
      </c>
      <c r="H373" s="99">
        <v>15</v>
      </c>
      <c r="I373" s="76"/>
      <c r="J373" s="76"/>
      <c r="K373" s="76"/>
    </row>
    <row r="374" spans="1:11" ht="13.5" customHeight="1">
      <c r="A374" s="76"/>
      <c r="B374" s="97"/>
      <c r="C374" s="100" t="s">
        <v>229</v>
      </c>
      <c r="D374" s="100"/>
      <c r="E374" s="93"/>
      <c r="F374" s="93"/>
      <c r="G374" s="99">
        <v>715</v>
      </c>
      <c r="H374" s="99">
        <v>948</v>
      </c>
      <c r="I374" s="76"/>
      <c r="J374" s="76"/>
      <c r="K374" s="76"/>
    </row>
    <row r="375" spans="1:11" ht="13.5" customHeight="1">
      <c r="A375" s="76"/>
      <c r="B375" s="97"/>
      <c r="C375" s="100"/>
      <c r="D375" s="100"/>
      <c r="E375" s="93"/>
      <c r="F375" s="93"/>
      <c r="G375" s="99"/>
      <c r="H375" s="99"/>
      <c r="I375" s="76"/>
      <c r="J375" s="76"/>
      <c r="K375" s="76"/>
    </row>
    <row r="376" spans="1:11" ht="13.5" customHeight="1">
      <c r="A376" s="76"/>
      <c r="B376" s="76"/>
      <c r="C376" s="76"/>
      <c r="D376" s="76"/>
      <c r="E376" s="76"/>
      <c r="F376" s="76"/>
      <c r="G376" s="77"/>
      <c r="H376" s="76"/>
      <c r="I376" s="76"/>
      <c r="J376" s="76"/>
      <c r="K376" s="76"/>
    </row>
    <row r="377" spans="1:11" ht="13.5" customHeight="1">
      <c r="A377" s="79" t="s">
        <v>225</v>
      </c>
      <c r="B377" s="80" t="s">
        <v>141</v>
      </c>
      <c r="C377" s="76"/>
      <c r="D377" s="76"/>
      <c r="E377" s="76"/>
      <c r="F377" s="76"/>
      <c r="G377" s="77"/>
      <c r="H377" s="76"/>
      <c r="I377" s="76"/>
      <c r="J377" s="76"/>
      <c r="K377" s="76"/>
    </row>
    <row r="378" spans="1:11" ht="13.5" customHeight="1">
      <c r="A378" s="76"/>
      <c r="B378" s="76"/>
      <c r="C378" s="76"/>
      <c r="D378" s="76"/>
      <c r="E378" s="77"/>
      <c r="F378" s="77"/>
      <c r="G378" s="77"/>
      <c r="H378" s="82"/>
      <c r="I378" s="76"/>
      <c r="J378" s="76"/>
      <c r="K378" s="76"/>
    </row>
    <row r="379" spans="1:11" ht="13.5" customHeight="1">
      <c r="A379" s="76"/>
      <c r="B379" s="80" t="s">
        <v>136</v>
      </c>
      <c r="C379" s="80" t="s">
        <v>142</v>
      </c>
      <c r="D379" s="76"/>
      <c r="E379" s="76"/>
      <c r="F379" s="76"/>
      <c r="G379" s="102"/>
      <c r="H379" s="102"/>
      <c r="I379" s="76"/>
      <c r="J379" s="76"/>
      <c r="K379" s="76"/>
    </row>
    <row r="380" spans="1:11" ht="13.5" customHeight="1">
      <c r="A380" s="76"/>
      <c r="B380" s="76"/>
      <c r="C380" s="76" t="s">
        <v>25</v>
      </c>
      <c r="D380" s="76"/>
      <c r="E380" s="76"/>
      <c r="F380" s="76"/>
      <c r="G380" s="115"/>
      <c r="H380" s="115"/>
      <c r="I380" s="76"/>
      <c r="J380" s="76"/>
      <c r="K380" s="76"/>
    </row>
    <row r="381" spans="1:11" ht="13.5" customHeight="1">
      <c r="A381" s="76"/>
      <c r="B381" s="76"/>
      <c r="C381" s="76" t="s">
        <v>24</v>
      </c>
      <c r="D381" s="76"/>
      <c r="E381" s="76"/>
      <c r="F381" s="76"/>
      <c r="G381" s="115"/>
      <c r="H381" s="115"/>
      <c r="I381" s="76"/>
      <c r="J381" s="76"/>
      <c r="K381" s="76"/>
    </row>
    <row r="382" spans="1:11" ht="13.5" customHeight="1">
      <c r="A382" s="76"/>
      <c r="B382" s="76"/>
      <c r="C382" s="76"/>
      <c r="D382" s="76"/>
      <c r="E382" s="207" t="s">
        <v>243</v>
      </c>
      <c r="F382" s="207"/>
      <c r="G382" s="207" t="s">
        <v>244</v>
      </c>
      <c r="H382" s="207"/>
      <c r="I382" s="76"/>
      <c r="J382" s="76"/>
      <c r="K382" s="76"/>
    </row>
    <row r="383" spans="1:11" ht="13.5" customHeight="1">
      <c r="A383" s="76"/>
      <c r="B383" s="76"/>
      <c r="C383" s="76"/>
      <c r="D383" s="76"/>
      <c r="E383" s="210" t="s">
        <v>133</v>
      </c>
      <c r="F383" s="210"/>
      <c r="G383" s="210" t="s">
        <v>322</v>
      </c>
      <c r="H383" s="210"/>
      <c r="I383" s="76"/>
      <c r="J383" s="76"/>
      <c r="K383" s="76"/>
    </row>
    <row r="384" spans="1:11" ht="13.5" customHeight="1">
      <c r="A384" s="76"/>
      <c r="B384" s="76"/>
      <c r="C384" s="76"/>
      <c r="D384" s="76"/>
      <c r="E384" s="116">
        <v>41455</v>
      </c>
      <c r="F384" s="116">
        <v>41090</v>
      </c>
      <c r="G384" s="116">
        <f>E384</f>
        <v>41455</v>
      </c>
      <c r="H384" s="116">
        <f>F384</f>
        <v>41090</v>
      </c>
      <c r="I384" s="76"/>
      <c r="J384" s="76"/>
      <c r="K384" s="76"/>
    </row>
    <row r="385" spans="1:11" ht="13.5" customHeight="1">
      <c r="A385" s="76"/>
      <c r="B385" s="76"/>
      <c r="C385" s="76"/>
      <c r="D385" s="76"/>
      <c r="E385" s="76"/>
      <c r="F385" s="76"/>
      <c r="G385" s="102"/>
      <c r="H385" s="102"/>
      <c r="I385" s="76"/>
      <c r="J385" s="76"/>
      <c r="K385" s="76"/>
    </row>
    <row r="386" spans="1:11" ht="13.5" customHeight="1">
      <c r="A386" s="76"/>
      <c r="B386" s="76"/>
      <c r="C386" s="76" t="s">
        <v>28</v>
      </c>
      <c r="D386" s="76"/>
      <c r="E386" s="76"/>
      <c r="F386" s="76"/>
      <c r="G386" s="102"/>
      <c r="H386" s="102"/>
      <c r="I386" s="76"/>
      <c r="J386" s="76"/>
      <c r="K386" s="76"/>
    </row>
    <row r="387" spans="1:11" ht="13.5" customHeight="1">
      <c r="A387" s="76"/>
      <c r="B387" s="76"/>
      <c r="C387" s="76" t="s">
        <v>179</v>
      </c>
      <c r="D387" s="76"/>
      <c r="E387" s="117">
        <f>'income statement'!D31</f>
        <v>1580</v>
      </c>
      <c r="F387" s="117">
        <f>'income statement'!E31</f>
        <v>-1751</v>
      </c>
      <c r="G387" s="117">
        <f>'income statement'!G31</f>
        <v>1752</v>
      </c>
      <c r="H387" s="117">
        <f>'income statement'!H31</f>
        <v>-6388</v>
      </c>
      <c r="I387" s="76"/>
      <c r="J387" s="76"/>
      <c r="K387" s="76"/>
    </row>
    <row r="388" spans="1:11" ht="13.5" customHeight="1">
      <c r="A388" s="76"/>
      <c r="B388" s="76"/>
      <c r="C388" s="76"/>
      <c r="D388" s="76"/>
      <c r="E388" s="118"/>
      <c r="F388" s="109"/>
      <c r="G388" s="109"/>
      <c r="H388" s="109"/>
      <c r="I388" s="76"/>
      <c r="J388" s="76"/>
      <c r="K388" s="76"/>
    </row>
    <row r="389" spans="1:11" ht="13.5" customHeight="1">
      <c r="A389" s="76"/>
      <c r="B389" s="76"/>
      <c r="C389" s="76" t="s">
        <v>174</v>
      </c>
      <c r="D389" s="76"/>
      <c r="E389" s="118"/>
      <c r="F389" s="109"/>
      <c r="G389" s="109"/>
      <c r="H389" s="109"/>
      <c r="I389" s="76"/>
      <c r="J389" s="76"/>
      <c r="K389" s="76"/>
    </row>
    <row r="390" spans="1:11" ht="13.5" customHeight="1">
      <c r="A390" s="76"/>
      <c r="B390" s="76"/>
      <c r="C390" s="76" t="s">
        <v>175</v>
      </c>
      <c r="D390" s="76"/>
      <c r="E390" s="77">
        <v>64286</v>
      </c>
      <c r="F390" s="77">
        <v>64286</v>
      </c>
      <c r="G390" s="77">
        <f>+E390</f>
        <v>64286</v>
      </c>
      <c r="H390" s="109">
        <v>64286</v>
      </c>
      <c r="I390" s="76"/>
      <c r="J390" s="76"/>
      <c r="K390" s="76"/>
    </row>
    <row r="391" spans="1:11" ht="13.5" customHeight="1">
      <c r="A391" s="76"/>
      <c r="B391" s="76"/>
      <c r="C391" s="76"/>
      <c r="D391" s="76"/>
      <c r="E391" s="77"/>
      <c r="F391" s="77"/>
      <c r="G391" s="77"/>
      <c r="H391" s="109"/>
      <c r="I391" s="76"/>
      <c r="J391" s="76"/>
      <c r="K391" s="76"/>
    </row>
    <row r="392" spans="1:11" ht="13.5" customHeight="1" thickBot="1">
      <c r="A392" s="76"/>
      <c r="B392" s="76"/>
      <c r="C392" s="80" t="s">
        <v>145</v>
      </c>
      <c r="D392" s="76"/>
      <c r="E392" s="119">
        <f>E387/E390*100</f>
        <v>2.457766854369536</v>
      </c>
      <c r="F392" s="119">
        <f>F387/F390*100</f>
        <v>-2.723765672152568</v>
      </c>
      <c r="G392" s="119">
        <f>G387/G390*100</f>
        <v>2.7253212207945743</v>
      </c>
      <c r="H392" s="119">
        <f>H387/H390*100</f>
        <v>-9.936844725134556</v>
      </c>
      <c r="I392" s="76"/>
      <c r="K392" s="76"/>
    </row>
    <row r="393" spans="1:11" ht="13.5" customHeight="1" thickTop="1">
      <c r="A393" s="76"/>
      <c r="B393" s="76"/>
      <c r="C393" s="76"/>
      <c r="D393" s="76"/>
      <c r="E393" s="120"/>
      <c r="F393" s="120"/>
      <c r="G393" s="120"/>
      <c r="H393" s="120"/>
      <c r="I393" s="76"/>
      <c r="J393" s="76"/>
      <c r="K393" s="76"/>
    </row>
    <row r="394" spans="1:11" ht="13.5" customHeight="1">
      <c r="A394" s="76"/>
      <c r="B394" s="80" t="s">
        <v>144</v>
      </c>
      <c r="C394" s="80" t="s">
        <v>143</v>
      </c>
      <c r="D394" s="76"/>
      <c r="E394" s="76"/>
      <c r="F394" s="76"/>
      <c r="G394" s="102"/>
      <c r="H394" s="102"/>
      <c r="I394" s="76"/>
      <c r="J394" s="76"/>
      <c r="K394" s="76"/>
    </row>
    <row r="395" spans="1:11" ht="13.5" customHeight="1">
      <c r="A395" s="76"/>
      <c r="B395" s="76"/>
      <c r="C395" s="76" t="s">
        <v>207</v>
      </c>
      <c r="D395" s="76"/>
      <c r="E395" s="76"/>
      <c r="F395" s="76"/>
      <c r="G395" s="102"/>
      <c r="H395" s="102"/>
      <c r="I395" s="76"/>
      <c r="J395" s="76"/>
      <c r="K395" s="76"/>
    </row>
    <row r="396" spans="1:11" ht="13.5" customHeight="1">
      <c r="A396" s="76"/>
      <c r="B396" s="76"/>
      <c r="C396" s="80"/>
      <c r="D396" s="76"/>
      <c r="E396" s="93"/>
      <c r="F396" s="93"/>
      <c r="G396" s="93"/>
      <c r="H396" s="93"/>
      <c r="I396" s="76"/>
      <c r="J396" s="76"/>
      <c r="K396" s="76"/>
    </row>
    <row r="397" spans="1:11" ht="13.5" customHeight="1">
      <c r="A397" s="79" t="s">
        <v>239</v>
      </c>
      <c r="B397" s="80" t="s">
        <v>117</v>
      </c>
      <c r="C397" s="76"/>
      <c r="D397" s="76"/>
      <c r="E397" s="76"/>
      <c r="F397" s="76"/>
      <c r="G397" s="121"/>
      <c r="H397" s="76"/>
      <c r="I397" s="76"/>
      <c r="J397" s="76"/>
      <c r="K397" s="76"/>
    </row>
    <row r="398" spans="1:11" ht="13.5" customHeight="1">
      <c r="A398" s="79"/>
      <c r="B398" s="80"/>
      <c r="C398" s="76"/>
      <c r="D398" s="76"/>
      <c r="E398" s="76"/>
      <c r="F398" s="76"/>
      <c r="G398" s="121"/>
      <c r="H398" s="76"/>
      <c r="I398" s="76"/>
      <c r="J398" s="76"/>
      <c r="K398" s="76"/>
    </row>
    <row r="399" spans="1:11" ht="13.5" customHeight="1">
      <c r="A399" s="76"/>
      <c r="B399" s="76"/>
      <c r="C399" s="76"/>
      <c r="D399" s="76"/>
      <c r="E399" s="76"/>
      <c r="F399" s="76"/>
      <c r="G399" s="77"/>
      <c r="H399" s="76"/>
      <c r="I399" s="76"/>
      <c r="J399" s="76"/>
      <c r="K399" s="76"/>
    </row>
    <row r="400" spans="1:11" ht="13.5" customHeight="1">
      <c r="A400" s="76"/>
      <c r="B400" s="76"/>
      <c r="C400" s="76"/>
      <c r="D400" s="76"/>
      <c r="E400" s="76"/>
      <c r="F400" s="76"/>
      <c r="G400" s="77"/>
      <c r="H400" s="76"/>
      <c r="I400" s="76"/>
      <c r="J400" s="76"/>
      <c r="K400" s="76"/>
    </row>
    <row r="401" spans="1:11" ht="19.5" customHeight="1">
      <c r="A401" s="76"/>
      <c r="B401" s="76"/>
      <c r="C401" s="76"/>
      <c r="D401" s="76"/>
      <c r="E401" s="76"/>
      <c r="F401" s="76"/>
      <c r="G401" s="77"/>
      <c r="H401" s="76"/>
      <c r="I401" s="76"/>
      <c r="J401" s="76"/>
      <c r="K401" s="76"/>
    </row>
    <row r="512" s="20" customFormat="1" ht="15">
      <c r="G512" s="11"/>
    </row>
    <row r="513" spans="1:7" s="20" customFormat="1" ht="15">
      <c r="A513" s="28"/>
      <c r="G513" s="11"/>
    </row>
    <row r="514" s="20" customFormat="1" ht="15">
      <c r="G514" s="11"/>
    </row>
    <row r="515" s="20" customFormat="1" ht="15">
      <c r="G515" s="11"/>
    </row>
    <row r="516" s="20" customFormat="1" ht="15">
      <c r="G516" s="11"/>
    </row>
    <row r="517" s="20" customFormat="1" ht="15">
      <c r="G517" s="11"/>
    </row>
    <row r="518" spans="1:7" s="20" customFormat="1" ht="15">
      <c r="A518" s="28"/>
      <c r="G518" s="11"/>
    </row>
    <row r="519" s="20" customFormat="1" ht="15">
      <c r="G519" s="11"/>
    </row>
    <row r="520" s="20" customFormat="1" ht="15">
      <c r="G520" s="11"/>
    </row>
    <row r="521" s="20" customFormat="1" ht="15">
      <c r="G521" s="11"/>
    </row>
    <row r="522" spans="1:7" s="20" customFormat="1" ht="15">
      <c r="A522" s="28"/>
      <c r="G522" s="11"/>
    </row>
    <row r="523" spans="1:7" s="20" customFormat="1" ht="15">
      <c r="A523" s="28"/>
      <c r="E523" s="29"/>
      <c r="F523" s="29"/>
      <c r="G523" s="11"/>
    </row>
    <row r="524" spans="5:7" s="20" customFormat="1" ht="15">
      <c r="E524" s="30"/>
      <c r="F524" s="30"/>
      <c r="G524" s="11"/>
    </row>
    <row r="525" spans="5:7" s="20" customFormat="1" ht="15">
      <c r="E525" s="26"/>
      <c r="F525" s="11"/>
      <c r="G525" s="11"/>
    </row>
    <row r="526" s="20" customFormat="1" ht="15">
      <c r="G526" s="11"/>
    </row>
    <row r="527" s="20" customFormat="1" ht="15">
      <c r="G527" s="11"/>
    </row>
    <row r="528" s="20" customFormat="1" ht="15">
      <c r="G528" s="11"/>
    </row>
    <row r="529" s="20" customFormat="1" ht="15">
      <c r="G529" s="11"/>
    </row>
    <row r="530" s="20" customFormat="1" ht="15">
      <c r="G530" s="11"/>
    </row>
    <row r="531" s="20" customFormat="1" ht="15">
      <c r="G531" s="11"/>
    </row>
    <row r="532" s="20" customFormat="1" ht="15">
      <c r="G532" s="11"/>
    </row>
    <row r="533" s="20" customFormat="1" ht="15">
      <c r="G533" s="11"/>
    </row>
    <row r="534" s="20" customFormat="1" ht="15">
      <c r="G534" s="11"/>
    </row>
    <row r="535" s="20" customFormat="1" ht="15">
      <c r="G535" s="11"/>
    </row>
    <row r="536" s="20" customFormat="1" ht="15">
      <c r="G536" s="11"/>
    </row>
    <row r="537" s="20" customFormat="1" ht="15">
      <c r="G537" s="11"/>
    </row>
    <row r="538" s="20" customFormat="1" ht="15">
      <c r="G538" s="11"/>
    </row>
    <row r="539" s="20" customFormat="1" ht="15">
      <c r="G539" s="11"/>
    </row>
    <row r="540" s="20" customFormat="1" ht="15">
      <c r="G540" s="11"/>
    </row>
    <row r="541" s="20" customFormat="1" ht="15">
      <c r="G541" s="11"/>
    </row>
    <row r="542" s="20" customFormat="1" ht="15">
      <c r="G542" s="11"/>
    </row>
    <row r="543" s="20" customFormat="1" ht="15">
      <c r="G543" s="11"/>
    </row>
    <row r="544" s="20" customFormat="1" ht="15">
      <c r="G544" s="11"/>
    </row>
    <row r="545" spans="1:7" s="20" customFormat="1" ht="15">
      <c r="A545" s="28"/>
      <c r="G545" s="11"/>
    </row>
    <row r="546" s="20" customFormat="1" ht="15">
      <c r="G546" s="11"/>
    </row>
    <row r="547" spans="1:7" s="20" customFormat="1" ht="15">
      <c r="A547" s="28"/>
      <c r="G547" s="11"/>
    </row>
    <row r="548" spans="1:7" s="20" customFormat="1" ht="15">
      <c r="A548" s="28"/>
      <c r="G548" s="11"/>
    </row>
    <row r="549" s="20" customFormat="1" ht="15">
      <c r="G549" s="11"/>
    </row>
    <row r="550" s="20" customFormat="1" ht="15">
      <c r="G550" s="11"/>
    </row>
    <row r="551" spans="6:7" s="20" customFormat="1" ht="15">
      <c r="F551" s="30"/>
      <c r="G551" s="11"/>
    </row>
    <row r="552" s="20" customFormat="1" ht="15">
      <c r="G552" s="11"/>
    </row>
    <row r="553" spans="1:7" s="20" customFormat="1" ht="15">
      <c r="A553" s="28"/>
      <c r="G553" s="11"/>
    </row>
    <row r="554" s="20" customFormat="1" ht="15">
      <c r="G554" s="11"/>
    </row>
    <row r="555" s="20" customFormat="1" ht="15">
      <c r="G555" s="11"/>
    </row>
    <row r="556" s="20" customFormat="1" ht="15">
      <c r="G556" s="11"/>
    </row>
    <row r="557" s="20" customFormat="1" ht="15">
      <c r="G557" s="11"/>
    </row>
    <row r="558" s="20" customFormat="1" ht="15">
      <c r="G558" s="11"/>
    </row>
    <row r="559" s="20" customFormat="1" ht="15">
      <c r="G559" s="11"/>
    </row>
    <row r="560" s="20" customFormat="1" ht="15">
      <c r="G560" s="11"/>
    </row>
    <row r="561" s="20" customFormat="1" ht="15">
      <c r="G561" s="11"/>
    </row>
    <row r="562" s="20" customFormat="1" ht="15">
      <c r="G562" s="11"/>
    </row>
    <row r="563" s="20" customFormat="1" ht="15">
      <c r="G563" s="11"/>
    </row>
    <row r="564" s="20" customFormat="1" ht="15">
      <c r="G564" s="11"/>
    </row>
    <row r="565" s="20" customFormat="1" ht="15">
      <c r="G565" s="11"/>
    </row>
    <row r="566" s="20" customFormat="1" ht="15">
      <c r="G566" s="11"/>
    </row>
    <row r="567" s="20" customFormat="1" ht="15">
      <c r="G567" s="11"/>
    </row>
    <row r="568" spans="1:7" s="20" customFormat="1" ht="15">
      <c r="A568" s="28"/>
      <c r="G568" s="11"/>
    </row>
    <row r="569" spans="6:7" s="20" customFormat="1" ht="15">
      <c r="F569" s="30"/>
      <c r="G569" s="11"/>
    </row>
    <row r="570" s="20" customFormat="1" ht="15">
      <c r="G570" s="11"/>
    </row>
    <row r="571" s="20" customFormat="1" ht="15">
      <c r="G571" s="11"/>
    </row>
    <row r="572" s="20" customFormat="1" ht="15">
      <c r="G572" s="11"/>
    </row>
    <row r="573" spans="4:7" s="20" customFormat="1" ht="15">
      <c r="D573" s="29"/>
      <c r="E573" s="29"/>
      <c r="F573" s="29"/>
      <c r="G573" s="11"/>
    </row>
    <row r="574" spans="4:7" s="20" customFormat="1" ht="15">
      <c r="D574" s="29"/>
      <c r="E574" s="29"/>
      <c r="F574" s="29"/>
      <c r="G574" s="11"/>
    </row>
    <row r="575" spans="1:7" s="20" customFormat="1" ht="15">
      <c r="A575" s="31"/>
      <c r="D575" s="11"/>
      <c r="E575" s="11"/>
      <c r="F575" s="32"/>
      <c r="G575" s="11"/>
    </row>
    <row r="576" spans="1:8" s="20" customFormat="1" ht="15">
      <c r="A576" s="31"/>
      <c r="D576" s="11"/>
      <c r="E576" s="11"/>
      <c r="F576" s="32"/>
      <c r="G576" s="11"/>
      <c r="H576" s="32"/>
    </row>
    <row r="577" spans="1:8" s="20" customFormat="1" ht="15">
      <c r="A577" s="31"/>
      <c r="D577" s="11"/>
      <c r="E577" s="11"/>
      <c r="F577" s="32"/>
      <c r="G577" s="11"/>
      <c r="H577" s="32"/>
    </row>
    <row r="578" spans="1:7" s="20" customFormat="1" ht="15">
      <c r="A578" s="31"/>
      <c r="D578" s="11"/>
      <c r="E578" s="11"/>
      <c r="F578" s="32"/>
      <c r="G578" s="11"/>
    </row>
    <row r="579" spans="1:8" s="20" customFormat="1" ht="15">
      <c r="A579" s="31"/>
      <c r="D579" s="11"/>
      <c r="E579" s="11"/>
      <c r="F579" s="11"/>
      <c r="G579" s="11"/>
      <c r="H579" s="32"/>
    </row>
    <row r="580" spans="1:7" s="20" customFormat="1" ht="15">
      <c r="A580" s="31"/>
      <c r="D580" s="31"/>
      <c r="E580" s="26"/>
      <c r="F580" s="11"/>
      <c r="G580" s="11"/>
    </row>
    <row r="581" spans="4:7" s="20" customFormat="1" ht="15">
      <c r="D581" s="11"/>
      <c r="E581" s="32"/>
      <c r="F581" s="11"/>
      <c r="G581" s="11"/>
    </row>
    <row r="582" spans="4:7" s="20" customFormat="1" ht="15">
      <c r="D582" s="32"/>
      <c r="G582" s="11"/>
    </row>
    <row r="583" spans="4:7" s="20" customFormat="1" ht="15">
      <c r="D583" s="32"/>
      <c r="G583" s="11"/>
    </row>
    <row r="584" spans="1:7" s="20" customFormat="1" ht="15">
      <c r="A584" s="31"/>
      <c r="D584" s="32"/>
      <c r="F584" s="32"/>
      <c r="G584" s="11"/>
    </row>
    <row r="585" spans="4:7" s="20" customFormat="1" ht="15">
      <c r="D585" s="32"/>
      <c r="E585" s="32"/>
      <c r="F585" s="32"/>
      <c r="G585" s="11"/>
    </row>
    <row r="586" spans="4:7" s="20" customFormat="1" ht="15">
      <c r="D586" s="32"/>
      <c r="E586" s="32"/>
      <c r="F586" s="32"/>
      <c r="G586" s="11"/>
    </row>
    <row r="587" spans="6:7" s="20" customFormat="1" ht="15">
      <c r="F587" s="32"/>
      <c r="G587" s="11"/>
    </row>
    <row r="588" spans="6:7" s="20" customFormat="1" ht="15">
      <c r="F588" s="32"/>
      <c r="G588" s="11"/>
    </row>
    <row r="589" spans="6:7" s="20" customFormat="1" ht="15">
      <c r="F589" s="32"/>
      <c r="G589" s="11"/>
    </row>
    <row r="590" spans="6:7" s="20" customFormat="1" ht="15">
      <c r="F590" s="32"/>
      <c r="G590" s="11"/>
    </row>
    <row r="591" s="20" customFormat="1" ht="15">
      <c r="G591" s="11"/>
    </row>
    <row r="592" s="20" customFormat="1" ht="15">
      <c r="G592" s="11"/>
    </row>
    <row r="593" s="20" customFormat="1" ht="15">
      <c r="G593" s="11"/>
    </row>
    <row r="594" s="20" customFormat="1" ht="15">
      <c r="G594" s="11"/>
    </row>
    <row r="595" s="20" customFormat="1" ht="15">
      <c r="G595" s="11"/>
    </row>
    <row r="596" s="20" customFormat="1" ht="15">
      <c r="G596" s="11"/>
    </row>
    <row r="597" s="20" customFormat="1" ht="15">
      <c r="G597" s="11"/>
    </row>
    <row r="598" s="20" customFormat="1" ht="15">
      <c r="G598" s="11"/>
    </row>
    <row r="599" s="20" customFormat="1" ht="15">
      <c r="G599" s="11"/>
    </row>
    <row r="600" s="20" customFormat="1" ht="15">
      <c r="G600" s="11"/>
    </row>
    <row r="601" s="20" customFormat="1" ht="15">
      <c r="G601" s="11"/>
    </row>
    <row r="602" s="20" customFormat="1" ht="15">
      <c r="G602" s="11"/>
    </row>
    <row r="603" s="20" customFormat="1" ht="15">
      <c r="G603" s="11"/>
    </row>
    <row r="604" s="20" customFormat="1" ht="15">
      <c r="G604" s="11"/>
    </row>
    <row r="605" s="20" customFormat="1" ht="15">
      <c r="G605" s="11"/>
    </row>
    <row r="606" s="20" customFormat="1" ht="15">
      <c r="G606" s="11"/>
    </row>
    <row r="607" s="20" customFormat="1" ht="15">
      <c r="G607" s="11"/>
    </row>
    <row r="608" s="20" customFormat="1" ht="15">
      <c r="G608" s="11"/>
    </row>
    <row r="609" s="20" customFormat="1" ht="15">
      <c r="G609" s="11"/>
    </row>
    <row r="610" s="20" customFormat="1" ht="15">
      <c r="G610" s="11"/>
    </row>
    <row r="611" s="20" customFormat="1" ht="15">
      <c r="G611" s="11"/>
    </row>
    <row r="612" s="20" customFormat="1" ht="15">
      <c r="G612" s="11"/>
    </row>
    <row r="613" s="20" customFormat="1" ht="15">
      <c r="G613" s="11"/>
    </row>
    <row r="614" spans="4:7" s="20" customFormat="1" ht="15">
      <c r="D614" s="11"/>
      <c r="E614" s="11"/>
      <c r="F614" s="11"/>
      <c r="G614" s="11"/>
    </row>
    <row r="615" spans="4:7" s="20" customFormat="1" ht="15">
      <c r="D615" s="11"/>
      <c r="E615" s="33"/>
      <c r="F615" s="11"/>
      <c r="G615" s="11"/>
    </row>
    <row r="616" spans="1:7" s="20" customFormat="1" ht="15">
      <c r="A616" s="28"/>
      <c r="G616" s="11"/>
    </row>
    <row r="617" s="20" customFormat="1" ht="15">
      <c r="G617" s="11"/>
    </row>
    <row r="618" spans="4:7" s="20" customFormat="1" ht="15">
      <c r="D618" s="30"/>
      <c r="E618" s="30"/>
      <c r="F618" s="30"/>
      <c r="G618" s="11"/>
    </row>
    <row r="619" spans="4:7" s="20" customFormat="1" ht="15">
      <c r="D619" s="30"/>
      <c r="E619" s="30"/>
      <c r="F619" s="30"/>
      <c r="G619" s="11"/>
    </row>
    <row r="620" spans="4:7" s="20" customFormat="1" ht="15">
      <c r="D620" s="11"/>
      <c r="E620" s="11"/>
      <c r="F620" s="34"/>
      <c r="G620" s="11"/>
    </row>
    <row r="621" s="20" customFormat="1" ht="15">
      <c r="G621" s="11"/>
    </row>
    <row r="622" s="20" customFormat="1" ht="15">
      <c r="G622" s="11"/>
    </row>
    <row r="623" s="20" customFormat="1" ht="15">
      <c r="G623" s="11"/>
    </row>
    <row r="624" s="20" customFormat="1" ht="15">
      <c r="G624" s="11"/>
    </row>
    <row r="625" s="20" customFormat="1" ht="15">
      <c r="G625" s="11"/>
    </row>
    <row r="626" s="20" customFormat="1" ht="15">
      <c r="G626" s="11"/>
    </row>
    <row r="627" s="20" customFormat="1" ht="15">
      <c r="G627" s="11"/>
    </row>
    <row r="628" s="20" customFormat="1" ht="15">
      <c r="G628" s="11"/>
    </row>
    <row r="629" s="20" customFormat="1" ht="15">
      <c r="G629" s="11"/>
    </row>
    <row r="630" s="20" customFormat="1" ht="15">
      <c r="G630" s="11"/>
    </row>
    <row r="631" spans="1:7" s="20" customFormat="1" ht="15">
      <c r="A631" s="28"/>
      <c r="G631" s="11"/>
    </row>
    <row r="632" spans="5:7" s="20" customFormat="1" ht="15">
      <c r="E632" s="30"/>
      <c r="F632" s="30"/>
      <c r="G632" s="11"/>
    </row>
    <row r="633" spans="1:7" s="20" customFormat="1" ht="15">
      <c r="A633" s="28"/>
      <c r="E633" s="30"/>
      <c r="F633" s="30"/>
      <c r="G633" s="11"/>
    </row>
    <row r="634" spans="5:7" s="20" customFormat="1" ht="15">
      <c r="E634" s="30"/>
      <c r="F634" s="30"/>
      <c r="G634" s="11"/>
    </row>
    <row r="635" spans="5:7" s="20" customFormat="1" ht="15">
      <c r="E635" s="11"/>
      <c r="F635" s="11"/>
      <c r="G635" s="11"/>
    </row>
    <row r="636" s="20" customFormat="1" ht="15">
      <c r="G636" s="11"/>
    </row>
    <row r="637" s="20" customFormat="1" ht="15">
      <c r="G637" s="11"/>
    </row>
    <row r="638" spans="5:7" s="20" customFormat="1" ht="15">
      <c r="E638" s="11"/>
      <c r="F638" s="11"/>
      <c r="G638" s="11"/>
    </row>
    <row r="639" spans="5:7" s="20" customFormat="1" ht="15">
      <c r="E639" s="11"/>
      <c r="F639" s="11"/>
      <c r="G639" s="11"/>
    </row>
    <row r="640" spans="5:7" s="20" customFormat="1" ht="15">
      <c r="E640" s="11"/>
      <c r="F640" s="11"/>
      <c r="G640" s="11"/>
    </row>
    <row r="641" s="20" customFormat="1" ht="15">
      <c r="G641" s="11"/>
    </row>
    <row r="642" s="20" customFormat="1" ht="15">
      <c r="G642" s="11"/>
    </row>
    <row r="643" s="20" customFormat="1" ht="15">
      <c r="G643" s="11"/>
    </row>
    <row r="644" s="20" customFormat="1" ht="15">
      <c r="G644" s="11"/>
    </row>
    <row r="645" s="20" customFormat="1" ht="15">
      <c r="G645" s="11"/>
    </row>
    <row r="646" s="20" customFormat="1" ht="15">
      <c r="G646" s="11"/>
    </row>
    <row r="647" s="20" customFormat="1" ht="15">
      <c r="G647" s="11"/>
    </row>
    <row r="648" s="20" customFormat="1" ht="15">
      <c r="G648" s="11"/>
    </row>
    <row r="649" s="20" customFormat="1" ht="15">
      <c r="G649" s="11"/>
    </row>
    <row r="650" spans="1:7" s="20" customFormat="1" ht="15">
      <c r="A650" s="28"/>
      <c r="G650" s="11"/>
    </row>
    <row r="651" s="20" customFormat="1" ht="15">
      <c r="G651" s="11"/>
    </row>
    <row r="652" s="20" customFormat="1" ht="15">
      <c r="G652" s="11"/>
    </row>
    <row r="653" s="20" customFormat="1" ht="15">
      <c r="G653" s="11"/>
    </row>
    <row r="654" s="20" customFormat="1" ht="15">
      <c r="G654" s="11"/>
    </row>
    <row r="655" s="20" customFormat="1" ht="15">
      <c r="G655" s="11"/>
    </row>
    <row r="656" spans="1:7" s="20" customFormat="1" ht="15">
      <c r="A656" s="28"/>
      <c r="G656" s="11"/>
    </row>
    <row r="657" spans="1:7" s="20" customFormat="1" ht="15">
      <c r="A657" s="28"/>
      <c r="G657" s="11"/>
    </row>
    <row r="658" s="20" customFormat="1" ht="15">
      <c r="G658" s="11"/>
    </row>
    <row r="659" s="20" customFormat="1" ht="15">
      <c r="G659" s="11"/>
    </row>
    <row r="660" s="20" customFormat="1" ht="15">
      <c r="G660" s="11"/>
    </row>
    <row r="661" s="20" customFormat="1" ht="15">
      <c r="G661" s="11"/>
    </row>
    <row r="662" s="20" customFormat="1" ht="15">
      <c r="G662" s="11"/>
    </row>
    <row r="663" spans="1:7" s="20" customFormat="1" ht="15">
      <c r="A663" s="28"/>
      <c r="G663" s="11"/>
    </row>
    <row r="664" s="20" customFormat="1" ht="15">
      <c r="G664" s="11"/>
    </row>
    <row r="665" s="20" customFormat="1" ht="15">
      <c r="G665" s="11"/>
    </row>
    <row r="666" s="20" customFormat="1" ht="15">
      <c r="G666" s="11"/>
    </row>
    <row r="667" s="20" customFormat="1" ht="15">
      <c r="G667" s="11"/>
    </row>
    <row r="668" s="20" customFormat="1" ht="15">
      <c r="G668" s="11"/>
    </row>
    <row r="669" s="20" customFormat="1" ht="15">
      <c r="G669" s="11"/>
    </row>
    <row r="670" s="20" customFormat="1" ht="15">
      <c r="G670" s="11"/>
    </row>
    <row r="671" s="20" customFormat="1" ht="15">
      <c r="G671" s="11"/>
    </row>
    <row r="672" spans="1:7" s="20" customFormat="1" ht="15">
      <c r="A672" s="28"/>
      <c r="G672" s="11"/>
    </row>
    <row r="673" s="20" customFormat="1" ht="15">
      <c r="G673" s="11"/>
    </row>
    <row r="674" s="20" customFormat="1" ht="15">
      <c r="G674" s="11"/>
    </row>
    <row r="675" s="20" customFormat="1" ht="15">
      <c r="G675" s="11"/>
    </row>
    <row r="676" s="20" customFormat="1" ht="15">
      <c r="G676" s="11"/>
    </row>
    <row r="677" spans="1:7" s="20" customFormat="1" ht="15">
      <c r="A677" s="28"/>
      <c r="G677" s="11"/>
    </row>
    <row r="678" spans="1:7" s="20" customFormat="1" ht="15">
      <c r="A678" s="28"/>
      <c r="G678" s="11"/>
    </row>
    <row r="679" s="20" customFormat="1" ht="15">
      <c r="G679" s="11"/>
    </row>
    <row r="680" s="20" customFormat="1" ht="15">
      <c r="G680" s="11"/>
    </row>
    <row r="681" s="20" customFormat="1" ht="15">
      <c r="G681" s="11"/>
    </row>
    <row r="682" s="20" customFormat="1" ht="15">
      <c r="G682" s="11"/>
    </row>
    <row r="683" s="20" customFormat="1" ht="15">
      <c r="G683" s="11"/>
    </row>
    <row r="684" s="20" customFormat="1" ht="15">
      <c r="G684" s="11"/>
    </row>
    <row r="685" s="20" customFormat="1" ht="15">
      <c r="G685" s="11"/>
    </row>
    <row r="686" s="20" customFormat="1" ht="15">
      <c r="G686" s="11"/>
    </row>
    <row r="687" s="20" customFormat="1" ht="15">
      <c r="G687" s="11"/>
    </row>
    <row r="688" s="20" customFormat="1" ht="15">
      <c r="G688" s="11"/>
    </row>
    <row r="689" s="20" customFormat="1" ht="15">
      <c r="G689" s="11"/>
    </row>
    <row r="690" s="20" customFormat="1" ht="15">
      <c r="G690" s="11"/>
    </row>
    <row r="691" s="20" customFormat="1" ht="15">
      <c r="G691" s="11"/>
    </row>
    <row r="692" s="20" customFormat="1" ht="15">
      <c r="G692" s="11"/>
    </row>
    <row r="693" s="20" customFormat="1" ht="15">
      <c r="G693" s="11"/>
    </row>
    <row r="694" spans="1:7" s="20" customFormat="1" ht="15">
      <c r="A694" s="28"/>
      <c r="G694" s="11"/>
    </row>
    <row r="695" s="20" customFormat="1" ht="15">
      <c r="G695" s="11"/>
    </row>
  </sheetData>
  <sheetProtection/>
  <mergeCells count="13">
    <mergeCell ref="E254:F254"/>
    <mergeCell ref="E382:F382"/>
    <mergeCell ref="G382:H382"/>
    <mergeCell ref="E141:F141"/>
    <mergeCell ref="B92:H93"/>
    <mergeCell ref="B105:H106"/>
    <mergeCell ref="E383:F383"/>
    <mergeCell ref="G383:H383"/>
    <mergeCell ref="B342:H343"/>
    <mergeCell ref="E226:F226"/>
    <mergeCell ref="G226:H226"/>
    <mergeCell ref="B226:D228"/>
    <mergeCell ref="B254:D256"/>
  </mergeCells>
  <printOptions/>
  <pageMargins left="0.68" right="0.16" top="0.4" bottom="0.5" header="0.21" footer="0.25"/>
  <pageSetup firstPageNumber="5" useFirstPageNumber="1" fitToHeight="0" fitToWidth="1" horizontalDpi="600" verticalDpi="600" orientation="portrait" paperSize="9" scale="59" r:id="rId4"/>
  <headerFooter alignWithMargins="0">
    <oddFooter>&amp;C&amp;"Times New Roman,Regular"&amp;P</oddFooter>
  </headerFooter>
  <rowBreaks count="6" manualBreakCount="6">
    <brk id="66" max="12" man="1"/>
    <brk id="135" max="12" man="1"/>
    <brk id="220" max="12" man="1"/>
    <brk id="282" max="12" man="1"/>
    <brk id="347" max="12" man="1"/>
    <brk id="401"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User</cp:lastModifiedBy>
  <cp:lastPrinted>2013-05-27T03:52:04Z</cp:lastPrinted>
  <dcterms:created xsi:type="dcterms:W3CDTF">2004-06-09T09:00:43Z</dcterms:created>
  <dcterms:modified xsi:type="dcterms:W3CDTF">2013-08-28T09:18:57Z</dcterms:modified>
  <cp:category/>
  <cp:version/>
  <cp:contentType/>
  <cp:contentStatus/>
</cp:coreProperties>
</file>