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30" tabRatio="739" firstSheet="1" activeTab="3"/>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sheet'!$A$1:$K$63</definedName>
    <definedName name="_xlnm.Print_Area" localSheetId="3">'cash flows statements'!$A$1:$G$55</definedName>
    <definedName name="_xlnm.Print_Area" localSheetId="4">'explanatory notes'!$A$1:$J$480</definedName>
    <definedName name="_xlnm.Print_Area" localSheetId="0">'income statement'!$A$1:$H$61</definedName>
    <definedName name="_xlnm.Print_Area" localSheetId="2">'statement of changes in equ'!$A$1:$S$66</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comments1.xml><?xml version="1.0" encoding="utf-8"?>
<comments xmlns="http://schemas.openxmlformats.org/spreadsheetml/2006/main">
  <authors>
    <author>User</author>
  </authors>
  <commentList>
    <comment ref="D36" authorId="0">
      <text>
        <r>
          <rPr>
            <b/>
            <sz val="8"/>
            <rFont val="Tahoma"/>
            <family val="2"/>
          </rPr>
          <t>User:</t>
        </r>
        <r>
          <rPr>
            <sz val="8"/>
            <rFont val="Tahoma"/>
            <family val="2"/>
          </rPr>
          <t xml:space="preserve">
from statement of change in equ-last quarter frigure</t>
        </r>
      </text>
    </comment>
  </commentList>
</comments>
</file>

<file path=xl/comments5.xml><?xml version="1.0" encoding="utf-8"?>
<comments xmlns="http://schemas.openxmlformats.org/spreadsheetml/2006/main">
  <authors>
    <author>winxp</author>
    <author>User</author>
  </authors>
  <commentList>
    <comment ref="G353" authorId="0">
      <text>
        <r>
          <rPr>
            <b/>
            <sz val="10"/>
            <rFont val="Tahoma"/>
            <family val="2"/>
          </rPr>
          <t>winxp:</t>
        </r>
        <r>
          <rPr>
            <sz val="10"/>
            <rFont val="Tahoma"/>
            <family val="2"/>
          </rPr>
          <t xml:space="preserve">
KBC Asian 保本基金in Twin AC-HKD15,428,400. market value in statement-HKD15,490,800(USD1,986,000x7.80). Increase HKD62,400(Twin will not adj in AC cos they adj yearly, so adj in consol level).HKD171,600-62400=109200*0.42=45,864
</t>
        </r>
      </text>
    </comment>
    <comment ref="G358" authorId="0">
      <text>
        <r>
          <rPr>
            <b/>
            <sz val="10"/>
            <rFont val="Tahoma"/>
            <family val="2"/>
          </rPr>
          <t>winxp:</t>
        </r>
        <r>
          <rPr>
            <sz val="10"/>
            <rFont val="Tahoma"/>
            <family val="2"/>
          </rPr>
          <t xml:space="preserve">
tally with b/s. 15428535.58+62400=15490935.58*0.42=6,506,193.</t>
        </r>
      </text>
    </comment>
    <comment ref="H383" authorId="1">
      <text>
        <r>
          <rPr>
            <b/>
            <sz val="8"/>
            <rFont val="Tahoma"/>
            <family val="2"/>
          </rPr>
          <t>User:</t>
        </r>
        <r>
          <rPr>
            <sz val="8"/>
            <rFont val="Tahoma"/>
            <family val="2"/>
          </rPr>
          <t xml:space="preserve">
From Consol note 5.bank borrowing-Twin</t>
        </r>
      </text>
    </comment>
  </commentList>
</comments>
</file>

<file path=xl/sharedStrings.xml><?xml version="1.0" encoding="utf-8"?>
<sst xmlns="http://schemas.openxmlformats.org/spreadsheetml/2006/main" count="453" uniqueCount="352">
  <si>
    <t>TA WIN HOLDINGS BERHAD (Company No. 291592-U)</t>
  </si>
  <si>
    <t>Note</t>
  </si>
  <si>
    <t>RM'000</t>
  </si>
  <si>
    <t>Revenue</t>
  </si>
  <si>
    <t>AS AT</t>
  </si>
  <si>
    <t xml:space="preserve">AS AT END </t>
  </si>
  <si>
    <t>PRECEDING</t>
  </si>
  <si>
    <t>OF CURRENT</t>
  </si>
  <si>
    <t xml:space="preserve">FINANCIAL </t>
  </si>
  <si>
    <t>QUARTER</t>
  </si>
  <si>
    <t>YEAR END</t>
  </si>
  <si>
    <t>CURRENT ASSETS</t>
  </si>
  <si>
    <t>CURRENT LIABILITIES</t>
  </si>
  <si>
    <t>Share</t>
  </si>
  <si>
    <t xml:space="preserve">Share </t>
  </si>
  <si>
    <t>capital</t>
  </si>
  <si>
    <t>premium</t>
  </si>
  <si>
    <t>Total</t>
  </si>
  <si>
    <t>Cash and bank balances</t>
  </si>
  <si>
    <t>TA WIN HOLDINGS BERHAD (Company No.291592-U)</t>
  </si>
  <si>
    <t>1.</t>
  </si>
  <si>
    <t>Basis of Preparation</t>
  </si>
  <si>
    <t>2.</t>
  </si>
  <si>
    <t>Comments About Seasonal or Cyclical Factors</t>
  </si>
  <si>
    <t>Unusual Items Due to their Nature, Size or Incidence</t>
  </si>
  <si>
    <t>Changes in Estimates</t>
  </si>
  <si>
    <t>6.</t>
  </si>
  <si>
    <t>Debt and Equity Securities</t>
  </si>
  <si>
    <t>7.</t>
  </si>
  <si>
    <t>Dividend Paid</t>
  </si>
  <si>
    <t>8.</t>
  </si>
  <si>
    <t>Segmental Reporting</t>
  </si>
  <si>
    <t>Malaysia</t>
  </si>
  <si>
    <t>9.</t>
  </si>
  <si>
    <t>10.</t>
  </si>
  <si>
    <t>Subsequent Event</t>
  </si>
  <si>
    <t>11.</t>
  </si>
  <si>
    <t>Changes in Composition of the Group</t>
  </si>
  <si>
    <t>12.</t>
  </si>
  <si>
    <t>Performance Review</t>
  </si>
  <si>
    <t>Changes</t>
  </si>
  <si>
    <t>(%)</t>
  </si>
  <si>
    <t>Commentary on Prospects</t>
  </si>
  <si>
    <t>Profit Forecast or Profit Guarantee</t>
  </si>
  <si>
    <t>Sale of Unquoted Investments and Properties</t>
  </si>
  <si>
    <t>Corporate Proposals</t>
  </si>
  <si>
    <t>Status of Corporate Proposals</t>
  </si>
  <si>
    <t>Borrowings and Debt Securities</t>
  </si>
  <si>
    <t>Secured</t>
  </si>
  <si>
    <t>Unsecured</t>
  </si>
  <si>
    <t>Changes in Material Litigation</t>
  </si>
  <si>
    <t>Dividend</t>
  </si>
  <si>
    <t>Authorisation for Issue</t>
  </si>
  <si>
    <t>13.</t>
  </si>
  <si>
    <t>Capital Commitments</t>
  </si>
  <si>
    <t>14.</t>
  </si>
  <si>
    <t>15.</t>
  </si>
  <si>
    <t>16.</t>
  </si>
  <si>
    <t>17.</t>
  </si>
  <si>
    <t>18.</t>
  </si>
  <si>
    <t>19.</t>
  </si>
  <si>
    <t>20.</t>
  </si>
  <si>
    <t>21.</t>
  </si>
  <si>
    <t>22.</t>
  </si>
  <si>
    <t>23.</t>
  </si>
  <si>
    <t>24.</t>
  </si>
  <si>
    <t>25.</t>
  </si>
  <si>
    <t>26.</t>
  </si>
  <si>
    <t>3 months ended</t>
  </si>
  <si>
    <t xml:space="preserve">Non-Distributable </t>
  </si>
  <si>
    <t>Changes in Contingent Liabilities and Contingent Assets</t>
  </si>
  <si>
    <t>(a)</t>
  </si>
  <si>
    <t>Revaluation</t>
  </si>
  <si>
    <t xml:space="preserve"> </t>
  </si>
  <si>
    <t>Adjustment for share options ('000)</t>
  </si>
  <si>
    <t xml:space="preserve">     - Basic</t>
  </si>
  <si>
    <t xml:space="preserve">     - Diluted</t>
  </si>
  <si>
    <t>Earnings Per Share ("EPS")</t>
  </si>
  <si>
    <t>Basic EPS</t>
  </si>
  <si>
    <t>Diluted EPS</t>
  </si>
  <si>
    <t>(b)</t>
  </si>
  <si>
    <t>Basic EPS (sen)</t>
  </si>
  <si>
    <t>Diluted EPS (sen)</t>
  </si>
  <si>
    <t>NON-CURRENT ASSETS</t>
  </si>
  <si>
    <t>Borrowings</t>
  </si>
  <si>
    <t>EQUITY</t>
  </si>
  <si>
    <t>Inventories</t>
  </si>
  <si>
    <t>TOTAL EQUITY</t>
  </si>
  <si>
    <t>TOTAL LIABILITIES</t>
  </si>
  <si>
    <t>TOTAL EQUITY AND LIABILITIES</t>
  </si>
  <si>
    <t>TOTAL ASSETS</t>
  </si>
  <si>
    <t>Finance costs</t>
  </si>
  <si>
    <t>ASSETS</t>
  </si>
  <si>
    <t>Cost of sales</t>
  </si>
  <si>
    <t>Property, plant and equipment</t>
  </si>
  <si>
    <t>Trade receivables</t>
  </si>
  <si>
    <t>Other receivables, prepayment and deposits</t>
  </si>
  <si>
    <t>Equity attributable to equity holders of the parent</t>
  </si>
  <si>
    <t>Deferred tax liabilities</t>
  </si>
  <si>
    <t>Other payables</t>
  </si>
  <si>
    <t>Trade payables</t>
  </si>
  <si>
    <t>Net assets per share</t>
  </si>
  <si>
    <t>Tax recoverable</t>
  </si>
  <si>
    <t>Attributable to Equity Holders of the Parent</t>
  </si>
  <si>
    <t xml:space="preserve">The condensed consolidated statements of changes in equity  should be read in conjunction with the audited financial statements for the </t>
  </si>
  <si>
    <t>Effect of exchange rates changes</t>
  </si>
  <si>
    <t>Income Tax Expense</t>
  </si>
  <si>
    <t>Equivalent</t>
  </si>
  <si>
    <t>Borrowings denominated in foreign currency:</t>
  </si>
  <si>
    <t>Changes in Accounting Policies</t>
  </si>
  <si>
    <t>Foreign</t>
  </si>
  <si>
    <t>Current tax payable</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</si>
  <si>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</si>
  <si>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</si>
  <si>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</si>
  <si>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</si>
  <si>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</si>
  <si>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</si>
  <si>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Currency</t>
  </si>
  <si>
    <t>Hong Kong Dollars ("HKD")</t>
  </si>
  <si>
    <t xml:space="preserve">   equity holders of the parent (RM'000)</t>
  </si>
  <si>
    <t>Comparison with immediate Preceding Quarter's results</t>
  </si>
  <si>
    <t>As at</t>
  </si>
  <si>
    <t>Other income</t>
  </si>
  <si>
    <t>Selling and distribution expenses</t>
  </si>
  <si>
    <t>Administrative expenses</t>
  </si>
  <si>
    <t>Investment property</t>
  </si>
  <si>
    <t>Share capital</t>
  </si>
  <si>
    <t>Share premium</t>
  </si>
  <si>
    <t>Foreign exchange reserve</t>
  </si>
  <si>
    <t>Revaluation reserve</t>
  </si>
  <si>
    <t>reserve</t>
  </si>
  <si>
    <t>exchange</t>
  </si>
  <si>
    <t xml:space="preserve">Short term borrowings </t>
  </si>
  <si>
    <t xml:space="preserve">Long term borrowings </t>
  </si>
  <si>
    <t xml:space="preserve">Dividends for the year ended </t>
  </si>
  <si>
    <t xml:space="preserve">Part B - Explanatory Notes Pursuant to Appendix 9B of the Listing Requirements of Bursa Malaysia </t>
  </si>
  <si>
    <t>Securities Berhad</t>
  </si>
  <si>
    <t>'000</t>
  </si>
  <si>
    <t>Net cash used in financing activities</t>
  </si>
  <si>
    <t>At beginning of financial year</t>
  </si>
  <si>
    <t>At end of financial year</t>
  </si>
  <si>
    <t>Accumulated losses</t>
  </si>
  <si>
    <t>5.</t>
  </si>
  <si>
    <t>4.</t>
  </si>
  <si>
    <t>Bank overdrafts (Included within short term borrowings in Note 21)</t>
  </si>
  <si>
    <t>Chinese Renminbi ("RMB")</t>
  </si>
  <si>
    <t>Tax Income</t>
  </si>
  <si>
    <t>Increase</t>
  </si>
  <si>
    <t>AUDITED</t>
  </si>
  <si>
    <t>Carrying Amount of Revalued Assets</t>
  </si>
  <si>
    <t>27.</t>
  </si>
  <si>
    <t>20</t>
  </si>
  <si>
    <t>22</t>
  </si>
  <si>
    <t>Revaluation Surplus</t>
  </si>
  <si>
    <t>Amendments to FRS 7</t>
  </si>
  <si>
    <t>Improving Disclosures about Financial Instruments</t>
  </si>
  <si>
    <t>Group Cash-Settled Share-based Payment Transactions</t>
  </si>
  <si>
    <t>Additional Exemptions for First-Time Adopters, Limited Exemption</t>
  </si>
  <si>
    <t>from Comparative FRS 7 Disclosures for First-Time Adopters</t>
  </si>
  <si>
    <t>IC Interpretation 4</t>
  </si>
  <si>
    <t>Determining whether an Arrangement Contains a Lease</t>
  </si>
  <si>
    <t xml:space="preserve">IC Interpretation 18  </t>
  </si>
  <si>
    <t>Transfers of Assets from Customers</t>
  </si>
  <si>
    <t>Bank guarantees issued to third party by a subsidiary company</t>
  </si>
  <si>
    <t>These are bank guarantees issued to utility supplier, mainly for security deposits and payment guarantees.</t>
  </si>
  <si>
    <t>Disposal of available for sales financial assets</t>
  </si>
  <si>
    <t>31.09.2009</t>
  </si>
  <si>
    <t xml:space="preserve">                                                                                                                                                                                                                                                                                                                                                                                                                                                                                                                                                                                                                                                                                                                                                                                                                                                                                                                                                                                                                                                                                                                                                                                                                                                                                                                                                                                                                                                                                                                                                                                                                                                                                                                                                                                                                                                                                                                                                                                                                                                                                                                                                                                                                                                                                                                                                                                                                                                                                                                                                                                                                                                                                                                                                                                                                                                                                                                                                                                                                                                                                                                                                                                                                                                                                                                                                                                                                                                                                                                                                     </t>
  </si>
  <si>
    <t xml:space="preserve">     31 December 2009</t>
  </si>
  <si>
    <t>8</t>
  </si>
  <si>
    <t>At 1 January 2010</t>
  </si>
  <si>
    <t>At 1 January 2009</t>
  </si>
  <si>
    <t>CONDENSED CONSOLIDATED STATEMENT OF COMPREHENSIVE INCOME</t>
  </si>
  <si>
    <t>Other comprehensive income, net of tax</t>
  </si>
  <si>
    <t>Foreign currency translation differences for</t>
  </si>
  <si>
    <t xml:space="preserve">   foreign operations</t>
  </si>
  <si>
    <t>net of tax</t>
  </si>
  <si>
    <t>Equity holders of the parent</t>
  </si>
  <si>
    <t>Earning per share (sen)</t>
  </si>
  <si>
    <t>CONDENSED CONSOLIDATED STATEMENT OF FINANCIAL POSITION</t>
  </si>
  <si>
    <t xml:space="preserve">CONDENSED CONSOLIDATED STATEMENTS OF  CHANGES IN EQUITY </t>
  </si>
  <si>
    <t>Total comprehensive income for the period</t>
  </si>
  <si>
    <t>year ended 31 December 2009 and the accompanying explanatory notes attached to the interim financial statements.</t>
  </si>
  <si>
    <t>CONDENSED CONSOLIDATED STATEMENT OF CASH FLOWS</t>
  </si>
  <si>
    <t>FRS 4</t>
  </si>
  <si>
    <t>FRS 7</t>
  </si>
  <si>
    <t>FRS 101</t>
  </si>
  <si>
    <t>FRS 123</t>
  </si>
  <si>
    <t>FRS 139</t>
  </si>
  <si>
    <t>Amendments to FRS 1</t>
  </si>
  <si>
    <t>Amendment to FRS 5</t>
  </si>
  <si>
    <t>Amendment to FRS 8</t>
  </si>
  <si>
    <t>Amendment to FRS 107</t>
  </si>
  <si>
    <t>Amendment to FRS 108</t>
  </si>
  <si>
    <t>Amendment to FRS 110</t>
  </si>
  <si>
    <t>Amendment to FRS 116</t>
  </si>
  <si>
    <t>Amendment to FRS 117</t>
  </si>
  <si>
    <t>Amendment to FRS 118</t>
  </si>
  <si>
    <t>Amendment to FRS 119</t>
  </si>
  <si>
    <t>Amendment to FRS 120</t>
  </si>
  <si>
    <t>Amendment to FRS 123</t>
  </si>
  <si>
    <t>Amendment to FRS 128</t>
  </si>
  <si>
    <t>Amendment to FRS 129</t>
  </si>
  <si>
    <t>Amendment to FRS 131</t>
  </si>
  <si>
    <t>Amendment to FRS 134</t>
  </si>
  <si>
    <t>Amendment to FRS 136</t>
  </si>
  <si>
    <t>Amendment to FRS 138</t>
  </si>
  <si>
    <t>Amendments to FRS 2</t>
  </si>
  <si>
    <t xml:space="preserve">Consolidated and Separate Financial Statements: </t>
  </si>
  <si>
    <t>IC Interpretation 9</t>
  </si>
  <si>
    <t>Reassessment of Embedded Derivatives</t>
  </si>
  <si>
    <t>IC Interpretation 10</t>
  </si>
  <si>
    <t>Interim Financial Reporting and Impairment</t>
  </si>
  <si>
    <t>IC Interpretation 11</t>
  </si>
  <si>
    <t>IC Interpretation 13</t>
  </si>
  <si>
    <t>Customer Loyalty Programmes</t>
  </si>
  <si>
    <t>IC Interpretation 14</t>
  </si>
  <si>
    <t xml:space="preserve">First-time Adoption of Financial Reporting Standards and FRS 127: </t>
  </si>
  <si>
    <t>Amendment to FRS 127</t>
  </si>
  <si>
    <t>Amendments to FRS 132</t>
  </si>
  <si>
    <t>Amendment to FRS 140</t>
  </si>
  <si>
    <t xml:space="preserve">FRS 119 The Limit on a Defined Benefit Asset, Minimum Funding </t>
  </si>
  <si>
    <t>Presentation of Financial Statements of Islamic Financial Institutions</t>
  </si>
  <si>
    <t>TR i-3</t>
  </si>
  <si>
    <t>Insurance Contracts</t>
  </si>
  <si>
    <t>Financial Instruments: Disclosures</t>
  </si>
  <si>
    <t>Presentation of Financial Statements (revised)</t>
  </si>
  <si>
    <t>Borrowing Costs</t>
  </si>
  <si>
    <t>Financial Instruments: Recognition and Measurement</t>
  </si>
  <si>
    <t>Share-based Payments-Vesting Conditions and Cancellations</t>
  </si>
  <si>
    <t>Non-current Assets Held for Sale and Discontinued Operations</t>
  </si>
  <si>
    <t>Operating Segments</t>
  </si>
  <si>
    <t>Cash Flow Statements</t>
  </si>
  <si>
    <t>Accounting Policies, Changes in Accounting Estimates and Errors</t>
  </si>
  <si>
    <t>Events after the Reporting Period</t>
  </si>
  <si>
    <t>Property, Plant and Equipment</t>
  </si>
  <si>
    <t>Leases</t>
  </si>
  <si>
    <t>Employee Benefits</t>
  </si>
  <si>
    <t>Investments in Associates</t>
  </si>
  <si>
    <t>Financial Reporting in Hyperinflationary Economies</t>
  </si>
  <si>
    <t>Interests in Joint Ventures</t>
  </si>
  <si>
    <t>Financial Instruments: Presentation</t>
  </si>
  <si>
    <t>Interim Financial Reporting</t>
  </si>
  <si>
    <t>Impairment of Assets</t>
  </si>
  <si>
    <t>Intangible Assets</t>
  </si>
  <si>
    <t>Investment Property</t>
  </si>
  <si>
    <t>FRS 2 : Group and Treasury Share Transactions</t>
  </si>
  <si>
    <t>As previously</t>
  </si>
  <si>
    <t>reported</t>
  </si>
  <si>
    <t>Effects of</t>
  </si>
  <si>
    <t>changes in</t>
  </si>
  <si>
    <t>accounting</t>
  </si>
  <si>
    <t>policy</t>
  </si>
  <si>
    <t>As</t>
  </si>
  <si>
    <t>restated</t>
  </si>
  <si>
    <t>Hong Kong</t>
  </si>
  <si>
    <t>People's</t>
  </si>
  <si>
    <t>Republic</t>
  </si>
  <si>
    <t>of China</t>
  </si>
  <si>
    <t>Eliminations</t>
  </si>
  <si>
    <t>External sales</t>
  </si>
  <si>
    <t>Inter-segment sales</t>
  </si>
  <si>
    <t>Total revenue</t>
  </si>
  <si>
    <t>Results</t>
  </si>
  <si>
    <t>Operating profit/(loss)</t>
  </si>
  <si>
    <t>Profit before tax</t>
  </si>
  <si>
    <t>Income tax expenses</t>
  </si>
  <si>
    <t>Assets</t>
  </si>
  <si>
    <t>Segment assets</t>
  </si>
  <si>
    <t xml:space="preserve">Liabilities </t>
  </si>
  <si>
    <t>Segment liabilities</t>
  </si>
  <si>
    <t>Gross profit</t>
  </si>
  <si>
    <t>(Loss)/Profit from operations</t>
  </si>
  <si>
    <t>(Loss)/Profit before tax</t>
  </si>
  <si>
    <t xml:space="preserve">Net (Loss)/Profit for the year </t>
  </si>
  <si>
    <t>(Restated)</t>
  </si>
  <si>
    <t>Standards and interpretations issued but not yet effective</t>
  </si>
  <si>
    <t xml:space="preserve">Amendments to FRS 2 </t>
  </si>
  <si>
    <t>Hedges of a Net Investment in a Foreign Operation</t>
  </si>
  <si>
    <t xml:space="preserve">Republic of </t>
  </si>
  <si>
    <t>Mauritius</t>
  </si>
  <si>
    <t>Profit for the quarter</t>
  </si>
  <si>
    <t>Other financial assets</t>
  </si>
  <si>
    <t>As previously stated</t>
  </si>
  <si>
    <t>Effect of adoption of FRS139</t>
  </si>
  <si>
    <t>Balance as at 1 January 2010, as restated</t>
  </si>
  <si>
    <t>Part A - Selected explanatory Notes Pursuant to FRS 134</t>
  </si>
  <si>
    <t xml:space="preserve">Consolidated and Separate Financial Statement: Cost of an Investment </t>
  </si>
  <si>
    <t>in a Subsidiary, Jointly Controlled Entity or Associate</t>
  </si>
  <si>
    <t xml:space="preserve">Accounting for Government Grants and Disclosure of </t>
  </si>
  <si>
    <t>Government Assistance</t>
  </si>
  <si>
    <t xml:space="preserve">Financial Instruments: Recognition and Measurement, FRS7:Financial </t>
  </si>
  <si>
    <t xml:space="preserve">Instruments: Disclosures and IC Interpretation 9:Reassessment of </t>
  </si>
  <si>
    <t>Embedded Derivatives</t>
  </si>
  <si>
    <t>stated</t>
  </si>
  <si>
    <t>Effect of</t>
  </si>
  <si>
    <t>FRS139</t>
  </si>
  <si>
    <t>Available-for-sale investments</t>
  </si>
  <si>
    <t>Prepaid lease payments</t>
  </si>
  <si>
    <t>Other Financial Assets</t>
  </si>
  <si>
    <t>Financial assets carried at fair value</t>
  </si>
  <si>
    <t>through profit or loss:-</t>
  </si>
  <si>
    <t>shares listed in Hong Kong</t>
  </si>
  <si>
    <t>Available-for-sale investments carried at fair value:-</t>
  </si>
  <si>
    <t>Unit trusts</t>
  </si>
  <si>
    <t>Net (Loss)/Profit for the period</t>
  </si>
  <si>
    <t xml:space="preserve">shares in during the year.  </t>
  </si>
  <si>
    <t xml:space="preserve">Basic EPS is calculated by dividing the net profit for the year by the weighted average number of ordinary issue </t>
  </si>
  <si>
    <t xml:space="preserve">For the purpose of calculating diluted earnings per share, the weighted average number of ordinary shares in </t>
  </si>
  <si>
    <t xml:space="preserve">issue during the year have been adjusted for the dilutive effects of all potential ordinary shares, i.e. share options </t>
  </si>
  <si>
    <t>granted to employees.</t>
  </si>
  <si>
    <t>option</t>
  </si>
  <si>
    <t>Accumulated</t>
  </si>
  <si>
    <t>losses</t>
  </si>
  <si>
    <t>FRSs, Amenments to FRS and Interpretations</t>
  </si>
  <si>
    <t>Requirements and their Interaction</t>
  </si>
  <si>
    <t xml:space="preserve">(Loss)/Profit for the period attributable to </t>
  </si>
  <si>
    <t>Derivative Financial Intruments</t>
  </si>
  <si>
    <t>Total comprehensive (loss)/income attributable to:</t>
  </si>
  <si>
    <t>Total (loss)/profit attributable to:</t>
  </si>
  <si>
    <t>Total comprehensive (loss)/income for the period</t>
  </si>
  <si>
    <t>Available</t>
  </si>
  <si>
    <t>for sales</t>
  </si>
  <si>
    <t>Prepaid Lease Payments</t>
  </si>
  <si>
    <t>Available-for-sales reserve</t>
  </si>
  <si>
    <t>Net cash generated from investing activities</t>
  </si>
  <si>
    <t>30.06.2010</t>
  </si>
  <si>
    <t>Loss before tax</t>
  </si>
  <si>
    <t xml:space="preserve">Previously </t>
  </si>
  <si>
    <t>Amendment to FRS 139</t>
  </si>
  <si>
    <t>Other comprehensive (loss)/income, for the period,</t>
  </si>
  <si>
    <t>9 months ended</t>
  </si>
  <si>
    <t>AS AT 30 SEPTEMBER 2010</t>
  </si>
  <si>
    <t>FOR THE QUARTER ENDED 30 SEPTEMBER 2010</t>
  </si>
  <si>
    <t>At 30 September 2010</t>
  </si>
  <si>
    <t>At 30 September 2009</t>
  </si>
  <si>
    <t>Net cash generated from/(used in) operating activities</t>
  </si>
  <si>
    <t>Net decrease in cash and cash equivalents</t>
  </si>
  <si>
    <t>NOTES TO INTERIM FINANCIAL REPORT ENDED 30 SEPTEMBER 2010</t>
  </si>
  <si>
    <t>Segment information for the six months ended 30 September 2010 is as follow:-</t>
  </si>
  <si>
    <t>30.09.2010</t>
  </si>
  <si>
    <t>30.09.2009</t>
  </si>
  <si>
    <t>30/09/2010</t>
  </si>
  <si>
    <t>30/09/2009</t>
  </si>
  <si>
    <t>FRS 3</t>
  </si>
  <si>
    <t>Business Combinations (revised)</t>
  </si>
  <si>
    <t>IC Interpretation 15</t>
  </si>
  <si>
    <t>IC Interpretation 16</t>
  </si>
  <si>
    <t>IC Interpretation 17</t>
  </si>
  <si>
    <t xml:space="preserve">Agreements for the Construction of Real Estate </t>
  </si>
  <si>
    <t>Distributions of Non-Cash Assets to Owners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</si>
</sst>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NT$&quot;#,##0;\-&quot;NT$&quot;#,##0"/>
    <numFmt numFmtId="177" formatCode="_-&quot;$&quot;* #,##0_-;\-&quot;$&quot;* #,##0_-;_-&quot;$&quot;* &quot;-&quot;_-;_-@_-"/>
    <numFmt numFmtId="178" formatCode="_-&quot;$&quot;* #,##0.00_-;\-&quot;$&quot;* #,##0.00_-;_-&quot;$&quot;* &quot;-&quot;??_-;_-@_-"/>
    <numFmt numFmtId="179" formatCode="_(* #,##0_);_(* \(#,##0\);_(* &quot;-&quot;??_);_(@_)"/>
    <numFmt numFmtId="180" formatCode="_-* #,##0_-;\-* #,##0_-;_-* &quot;-&quot;??_-;_-@_-"/>
    <numFmt numFmtId="181" formatCode="0_);\(0\)"/>
    <numFmt numFmtId="182" formatCode="0.00_)"/>
    <numFmt numFmtId="183" formatCode="0.000%"/>
    <numFmt numFmtId="184" formatCode="0.00%;\(0.00\)%"/>
    <numFmt numFmtId="185" formatCode="#,##0.000_);[Red]\(#,##0.000\)"/>
    <numFmt numFmtId="186" formatCode="&quot;RM&quot;#,##0_);[Red]\(&quot;RM&quot;#,##0\)"/>
    <numFmt numFmtId="187" formatCode="d/m/yyyy"/>
    <numFmt numFmtId="188" formatCode="&quot;$&quot;#,##0.00"/>
    <numFmt numFmtId="189" formatCode="General_)"/>
    <numFmt numFmtId="190" formatCode="_-* #,##0.0_-;\-* #,##0.0_-;_-* &quot;-&quot;??_-;_-@_-"/>
    <numFmt numFmtId="191" formatCode="_-* #,##0.000_-;\-* #,##0.000_-;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_);\(#,##0.0\)"/>
  </numFmts>
  <fonts count="43">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1"/>
      <name val="新細明體"/>
      <family val="1"/>
    </font>
    <font>
      <b/>
      <u val="single"/>
      <sz val="11"/>
      <name val="Times New Roman"/>
      <family val="1"/>
    </font>
    <font>
      <sz val="8"/>
      <name val="新細明體"/>
      <family val="1"/>
    </font>
    <font>
      <b/>
      <sz val="10"/>
      <name val="Tahoma"/>
      <family val="2"/>
    </font>
    <font>
      <sz val="10"/>
      <name val="Tahoma"/>
      <family val="2"/>
    </font>
    <font>
      <sz val="11"/>
      <color indexed="10"/>
      <name val="Times New Roman"/>
      <family val="1"/>
    </font>
    <font>
      <sz val="8"/>
      <name val="Tahoma"/>
      <family val="2"/>
    </font>
    <font>
      <b/>
      <sz val="8"/>
      <name val="Tahoma"/>
      <family val="2"/>
    </font>
    <font>
      <b/>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sz val="10.5"/>
      <color indexed="8"/>
      <name val="Times New Roman"/>
      <family val="1"/>
    </font>
    <font>
      <sz val="10"/>
      <color indexed="8"/>
      <name val="Calibri"/>
      <family val="2"/>
    </font>
    <font>
      <sz val="10.5"/>
      <color indexed="8"/>
      <name val="Calibri"/>
      <family val="2"/>
    </font>
    <font>
      <sz val="10"/>
      <color indexed="8"/>
      <name val="Times New Roman"/>
      <family val="1"/>
    </font>
    <font>
      <sz val="7"/>
      <color indexed="8"/>
      <name val="Times New Roman"/>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16" borderId="0">
      <alignment/>
      <protection/>
    </xf>
    <xf numFmtId="0" fontId="1" fillId="0" borderId="0">
      <alignment/>
      <protection locked="0"/>
    </xf>
    <xf numFmtId="0" fontId="1" fillId="0" borderId="0">
      <alignment/>
      <protection/>
    </xf>
    <xf numFmtId="187" fontId="3" fillId="0" borderId="0">
      <alignment/>
      <protection/>
    </xf>
    <xf numFmtId="188" fontId="3" fillId="0" borderId="0">
      <alignment/>
      <protection/>
    </xf>
    <xf numFmtId="0" fontId="2" fillId="17" borderId="0">
      <alignment horizontal="right"/>
      <protection/>
    </xf>
    <xf numFmtId="0" fontId="1" fillId="0" borderId="0">
      <alignment/>
      <protection/>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2" fillId="3" borderId="0" applyNumberFormat="0" applyBorder="0" applyAlignment="0" applyProtection="0"/>
    <xf numFmtId="0" fontId="23" fillId="22" borderId="3" applyNumberFormat="0" applyAlignment="0" applyProtection="0"/>
    <xf numFmtId="0" fontId="24" fillId="2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84" fontId="4" fillId="0" borderId="0">
      <alignment/>
      <protection locked="0"/>
    </xf>
    <xf numFmtId="0" fontId="25" fillId="0" borderId="0" applyNumberFormat="0" applyFill="0" applyBorder="0" applyAlignment="0" applyProtection="0"/>
    <xf numFmtId="185" fontId="3" fillId="0" borderId="0">
      <alignment/>
      <protection locked="0"/>
    </xf>
    <xf numFmtId="0" fontId="8"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183" fontId="3" fillId="0" borderId="0">
      <alignment/>
      <protection locked="0"/>
    </xf>
    <xf numFmtId="183" fontId="3" fillId="0" borderId="0">
      <alignment/>
      <protection locked="0"/>
    </xf>
    <xf numFmtId="0" fontId="7" fillId="0" borderId="0" applyNumberFormat="0" applyFill="0" applyBorder="0" applyAlignment="0" applyProtection="0"/>
    <xf numFmtId="0" fontId="30" fillId="7" borderId="3" applyNumberFormat="0" applyAlignment="0" applyProtection="0"/>
    <xf numFmtId="176" fontId="3" fillId="0" borderId="0">
      <alignment horizontal="center"/>
      <protection/>
    </xf>
    <xf numFmtId="186" fontId="3" fillId="0" borderId="0" applyFont="0" applyFill="0" applyBorder="0" applyAlignment="0" applyProtection="0"/>
    <xf numFmtId="0" fontId="31" fillId="0" borderId="8" applyNumberFormat="0" applyFill="0" applyAlignment="0" applyProtection="0"/>
    <xf numFmtId="0" fontId="32" fillId="24" borderId="0" applyNumberFormat="0" applyBorder="0" applyAlignment="0" applyProtection="0"/>
    <xf numFmtId="182" fontId="5" fillId="0" borderId="0">
      <alignment/>
      <protection/>
    </xf>
    <xf numFmtId="0" fontId="0" fillId="0" borderId="0">
      <alignment/>
      <protection/>
    </xf>
    <xf numFmtId="0" fontId="0" fillId="25" borderId="9" applyNumberFormat="0" applyFont="0" applyAlignment="0" applyProtection="0"/>
    <xf numFmtId="0" fontId="33" fillId="22" borderId="10" applyNumberFormat="0" applyAlignment="0" applyProtection="0"/>
    <xf numFmtId="9" fontId="0" fillId="0" borderId="0" applyFont="0" applyFill="0" applyBorder="0" applyAlignment="0" applyProtection="0"/>
    <xf numFmtId="189" fontId="6" fillId="0" borderId="0">
      <alignment/>
      <protection/>
    </xf>
    <xf numFmtId="0" fontId="34" fillId="0" borderId="0" applyNumberFormat="0" applyFill="0" applyBorder="0" applyAlignment="0" applyProtection="0"/>
    <xf numFmtId="183" fontId="3" fillId="0" borderId="11">
      <alignment/>
      <protection locked="0"/>
    </xf>
    <xf numFmtId="0" fontId="35" fillId="0" borderId="0" applyNumberFormat="0" applyFill="0" applyBorder="0" applyAlignment="0" applyProtection="0"/>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28">
    <xf numFmtId="0" fontId="0" fillId="0" borderId="0" xfId="0" applyAlignment="1">
      <alignment/>
    </xf>
    <xf numFmtId="179" fontId="9" fillId="0" borderId="0" xfId="85" applyNumberFormat="1" applyFont="1" applyFill="1" applyAlignment="1">
      <alignment horizontal="center"/>
    </xf>
    <xf numFmtId="179" fontId="10" fillId="0" borderId="0" xfId="85" applyNumberFormat="1" applyFont="1" applyFill="1" applyAlignment="1">
      <alignment/>
    </xf>
    <xf numFmtId="15" fontId="9" fillId="0" borderId="0" xfId="85" applyNumberFormat="1" applyFont="1" applyFill="1" applyAlignment="1">
      <alignment horizontal="center"/>
    </xf>
    <xf numFmtId="169" fontId="10" fillId="0" borderId="0" xfId="85" applyNumberFormat="1" applyFont="1" applyFill="1" applyAlignment="1">
      <alignment/>
    </xf>
    <xf numFmtId="169" fontId="10" fillId="0" borderId="0" xfId="85" applyNumberFormat="1" applyFont="1" applyFill="1" applyAlignment="1">
      <alignment horizontal="center"/>
    </xf>
    <xf numFmtId="179" fontId="9" fillId="0" borderId="0" xfId="85" applyNumberFormat="1" applyFont="1" applyFill="1" applyAlignment="1">
      <alignment horizontal="left"/>
    </xf>
    <xf numFmtId="179" fontId="10" fillId="0" borderId="0" xfId="85" applyNumberFormat="1" applyFont="1" applyFill="1" applyAlignment="1">
      <alignment horizontal="center"/>
    </xf>
    <xf numFmtId="171" fontId="10" fillId="0" borderId="0" xfId="53" applyNumberFormat="1" applyFont="1" applyFill="1" applyAlignment="1">
      <alignment/>
    </xf>
    <xf numFmtId="179" fontId="9" fillId="0" borderId="0" xfId="85" applyNumberFormat="1" applyFont="1" applyFill="1" applyAlignment="1">
      <alignment/>
    </xf>
    <xf numFmtId="171" fontId="10" fillId="0" borderId="0" xfId="53" applyNumberFormat="1" applyFont="1" applyFill="1" applyAlignment="1">
      <alignment horizontal="center"/>
    </xf>
    <xf numFmtId="179" fontId="10" fillId="0" borderId="0" xfId="85" applyNumberFormat="1" applyFont="1" applyFill="1" applyBorder="1" applyAlignment="1">
      <alignment/>
    </xf>
    <xf numFmtId="169" fontId="9" fillId="0" borderId="0" xfId="85" applyNumberFormat="1" applyFont="1" applyFill="1" applyAlignment="1">
      <alignment horizontal="left"/>
    </xf>
    <xf numFmtId="169" fontId="10" fillId="0" borderId="0" xfId="85" applyNumberFormat="1" applyFont="1" applyFill="1" applyAlignment="1">
      <alignment horizontal="left"/>
    </xf>
    <xf numFmtId="169" fontId="9" fillId="0" borderId="0" xfId="85" applyNumberFormat="1" applyFont="1" applyFill="1" applyAlignment="1">
      <alignment horizontal="center"/>
    </xf>
    <xf numFmtId="169" fontId="10" fillId="0" borderId="0" xfId="85" applyNumberFormat="1" applyFont="1" applyFill="1" applyBorder="1" applyAlignment="1">
      <alignment/>
    </xf>
    <xf numFmtId="0" fontId="12" fillId="0" borderId="0" xfId="75" applyFont="1" applyFill="1" applyAlignment="1">
      <alignment horizontal="left"/>
      <protection/>
    </xf>
    <xf numFmtId="0" fontId="10" fillId="0" borderId="0" xfId="75" applyFont="1" applyFill="1">
      <alignment/>
      <protection/>
    </xf>
    <xf numFmtId="15" fontId="9" fillId="0" borderId="0" xfId="75" applyNumberFormat="1" applyFont="1" applyFill="1">
      <alignment/>
      <protection/>
    </xf>
    <xf numFmtId="0" fontId="11" fillId="0" borderId="0" xfId="75" applyFont="1" applyFill="1">
      <alignment/>
      <protection/>
    </xf>
    <xf numFmtId="0" fontId="9" fillId="0" borderId="0" xfId="75" applyFont="1" applyFill="1" applyAlignment="1">
      <alignment horizontal="center"/>
      <protection/>
    </xf>
    <xf numFmtId="0" fontId="10" fillId="0" borderId="0" xfId="75" applyFont="1" applyFill="1" applyBorder="1">
      <alignment/>
      <protection/>
    </xf>
    <xf numFmtId="169" fontId="9" fillId="0" borderId="0" xfId="85" applyNumberFormat="1" applyFont="1" applyFill="1" applyBorder="1" applyAlignment="1">
      <alignment horizontal="left"/>
    </xf>
    <xf numFmtId="169" fontId="10" fillId="0" borderId="0" xfId="85" applyNumberFormat="1" applyFont="1" applyFill="1" applyBorder="1" applyAlignment="1">
      <alignment horizontal="left"/>
    </xf>
    <xf numFmtId="169" fontId="10" fillId="0" borderId="0" xfId="85" applyNumberFormat="1" applyFont="1" applyFill="1" applyBorder="1" applyAlignment="1">
      <alignment horizontal="center"/>
    </xf>
    <xf numFmtId="0" fontId="9" fillId="0" borderId="0" xfId="0" applyFont="1" applyFill="1" applyAlignment="1">
      <alignment/>
    </xf>
    <xf numFmtId="0" fontId="9" fillId="0" borderId="0" xfId="75" applyFont="1" applyFill="1" quotePrefix="1">
      <alignment/>
      <protection/>
    </xf>
    <xf numFmtId="0" fontId="9" fillId="0" borderId="0" xfId="75" applyFont="1" applyFill="1">
      <alignment/>
      <protection/>
    </xf>
    <xf numFmtId="0" fontId="16" fillId="0" borderId="0" xfId="75" applyFont="1" applyFill="1">
      <alignment/>
      <protection/>
    </xf>
    <xf numFmtId="0" fontId="10" fillId="0" borderId="0" xfId="75" applyFont="1" applyFill="1" applyAlignment="1">
      <alignment horizontal="left"/>
      <protection/>
    </xf>
    <xf numFmtId="0" fontId="9" fillId="0" borderId="0" xfId="75" applyFont="1" applyFill="1" applyAlignment="1" quotePrefix="1">
      <alignment horizontal="left"/>
      <protection/>
    </xf>
    <xf numFmtId="10" fontId="10" fillId="0" borderId="0" xfId="75" applyNumberFormat="1" applyFont="1" applyFill="1">
      <alignment/>
      <protection/>
    </xf>
    <xf numFmtId="171" fontId="10" fillId="0" borderId="0" xfId="85" applyFont="1" applyFill="1" applyBorder="1" applyAlignment="1">
      <alignment/>
    </xf>
    <xf numFmtId="180" fontId="10" fillId="0" borderId="0" xfId="53" applyNumberFormat="1" applyFont="1" applyFill="1" applyBorder="1" applyAlignment="1">
      <alignment/>
    </xf>
    <xf numFmtId="180" fontId="10" fillId="0" borderId="0" xfId="53" applyNumberFormat="1" applyFont="1" applyFill="1" applyAlignment="1">
      <alignment/>
    </xf>
    <xf numFmtId="180" fontId="10" fillId="0" borderId="0" xfId="75" applyNumberFormat="1" applyFont="1" applyFill="1">
      <alignment/>
      <protection/>
    </xf>
    <xf numFmtId="179" fontId="10" fillId="0" borderId="0" xfId="85" applyNumberFormat="1" applyFont="1" applyFill="1" applyAlignment="1" quotePrefix="1">
      <alignment/>
    </xf>
    <xf numFmtId="0" fontId="9" fillId="0" borderId="0" xfId="75" applyFont="1" applyFill="1" applyBorder="1">
      <alignment/>
      <protection/>
    </xf>
    <xf numFmtId="0" fontId="12" fillId="0" borderId="0" xfId="75" applyFont="1" applyFill="1" applyBorder="1" applyAlignment="1">
      <alignment horizontal="right"/>
      <protection/>
    </xf>
    <xf numFmtId="0" fontId="9" fillId="0" borderId="0" xfId="75" applyFont="1" applyFill="1" applyBorder="1" applyAlignment="1">
      <alignment horizontal="right"/>
      <protection/>
    </xf>
    <xf numFmtId="169" fontId="10" fillId="0" borderId="0" xfId="75" applyNumberFormat="1" applyFont="1" applyFill="1" applyBorder="1">
      <alignment/>
      <protection/>
    </xf>
    <xf numFmtId="179" fontId="10" fillId="0" borderId="0" xfId="75" applyNumberFormat="1" applyFont="1" applyFill="1" applyBorder="1">
      <alignment/>
      <protection/>
    </xf>
    <xf numFmtId="179" fontId="10" fillId="0" borderId="0" xfId="85" applyNumberFormat="1" applyFont="1" applyFill="1" applyBorder="1" applyAlignment="1">
      <alignment horizontal="right"/>
    </xf>
    <xf numFmtId="171" fontId="10" fillId="0" borderId="0" xfId="75" applyNumberFormat="1" applyFont="1" applyFill="1" applyBorder="1">
      <alignment/>
      <protection/>
    </xf>
    <xf numFmtId="37" fontId="10" fillId="0" borderId="0" xfId="53" applyNumberFormat="1" applyFont="1" applyFill="1" applyAlignment="1">
      <alignment/>
    </xf>
    <xf numFmtId="15" fontId="10" fillId="0" borderId="0" xfId="85" applyNumberFormat="1" applyFont="1" applyFill="1" applyBorder="1" applyAlignment="1">
      <alignment horizontal="center"/>
    </xf>
    <xf numFmtId="179" fontId="10" fillId="0" borderId="0" xfId="85" applyNumberFormat="1" applyFont="1" applyFill="1" applyBorder="1" applyAlignment="1">
      <alignment horizontal="center"/>
    </xf>
    <xf numFmtId="37" fontId="10" fillId="0" borderId="12" xfId="53" applyNumberFormat="1" applyFont="1" applyFill="1" applyBorder="1" applyAlignment="1">
      <alignment/>
    </xf>
    <xf numFmtId="37" fontId="10" fillId="0" borderId="13" xfId="53" applyNumberFormat="1" applyFont="1" applyFill="1" applyBorder="1" applyAlignment="1">
      <alignment/>
    </xf>
    <xf numFmtId="180" fontId="10" fillId="0" borderId="12" xfId="53" applyNumberFormat="1" applyFont="1" applyFill="1" applyBorder="1" applyAlignment="1">
      <alignment/>
    </xf>
    <xf numFmtId="0" fontId="10" fillId="0" borderId="0" xfId="75" applyFont="1" applyFill="1" applyAlignment="1">
      <alignment horizontal="center"/>
      <protection/>
    </xf>
    <xf numFmtId="15" fontId="9" fillId="0" borderId="0" xfId="75" applyNumberFormat="1" applyFont="1" applyFill="1" applyAlignment="1">
      <alignment horizontal="center"/>
      <protection/>
    </xf>
    <xf numFmtId="179" fontId="10" fillId="0" borderId="13" xfId="85" applyNumberFormat="1" applyFont="1" applyFill="1" applyBorder="1" applyAlignment="1">
      <alignment/>
    </xf>
    <xf numFmtId="179" fontId="10" fillId="0" borderId="11" xfId="85" applyNumberFormat="1" applyFont="1" applyFill="1" applyBorder="1" applyAlignment="1">
      <alignment/>
    </xf>
    <xf numFmtId="179" fontId="10" fillId="0" borderId="14" xfId="85" applyNumberFormat="1" applyFont="1" applyFill="1" applyBorder="1" applyAlignment="1">
      <alignment/>
    </xf>
    <xf numFmtId="171" fontId="10" fillId="0" borderId="0" xfId="53" applyNumberFormat="1" applyFont="1" applyFill="1" applyBorder="1" applyAlignment="1">
      <alignment/>
    </xf>
    <xf numFmtId="178" fontId="10" fillId="0" borderId="0" xfId="55" applyFont="1" applyFill="1" applyBorder="1" applyAlignment="1">
      <alignment/>
    </xf>
    <xf numFmtId="9" fontId="10" fillId="0" borderId="0" xfId="78" applyFont="1" applyFill="1" applyAlignment="1">
      <alignment horizontal="center"/>
    </xf>
    <xf numFmtId="179" fontId="10" fillId="0" borderId="2" xfId="85" applyNumberFormat="1" applyFont="1" applyFill="1" applyBorder="1" applyAlignment="1">
      <alignment/>
    </xf>
    <xf numFmtId="179" fontId="9" fillId="0" borderId="0" xfId="85" applyNumberFormat="1" applyFont="1" applyFill="1" applyBorder="1" applyAlignment="1">
      <alignment/>
    </xf>
    <xf numFmtId="171" fontId="9" fillId="0" borderId="0" xfId="53" applyNumberFormat="1" applyFont="1" applyFill="1" applyAlignment="1">
      <alignment/>
    </xf>
    <xf numFmtId="43" fontId="10" fillId="0" borderId="0" xfId="53" applyFont="1" applyFill="1" applyAlignment="1">
      <alignment/>
    </xf>
    <xf numFmtId="171" fontId="10" fillId="0" borderId="14" xfId="85" applyNumberFormat="1" applyFont="1" applyFill="1" applyBorder="1" applyAlignment="1">
      <alignment/>
    </xf>
    <xf numFmtId="171" fontId="10" fillId="0" borderId="0" xfId="85" applyNumberFormat="1" applyFont="1" applyFill="1" applyBorder="1" applyAlignment="1">
      <alignment/>
    </xf>
    <xf numFmtId="179" fontId="10" fillId="0" borderId="0" xfId="75" applyNumberFormat="1" applyFont="1" applyFill="1" applyAlignment="1">
      <alignment horizontal="center"/>
      <protection/>
    </xf>
    <xf numFmtId="169" fontId="10" fillId="0" borderId="0" xfId="85" applyNumberFormat="1" applyFont="1" applyFill="1" applyAlignment="1" quotePrefix="1">
      <alignment horizontal="center"/>
    </xf>
    <xf numFmtId="179" fontId="10" fillId="0" borderId="15" xfId="85" applyNumberFormat="1" applyFont="1" applyFill="1" applyBorder="1" applyAlignment="1">
      <alignment/>
    </xf>
    <xf numFmtId="169" fontId="10" fillId="0" borderId="15" xfId="85" applyNumberFormat="1" applyFont="1" applyFill="1" applyBorder="1" applyAlignment="1">
      <alignment horizontal="center"/>
    </xf>
    <xf numFmtId="179" fontId="10" fillId="0" borderId="16" xfId="85" applyNumberFormat="1" applyFont="1" applyFill="1" applyBorder="1" applyAlignment="1">
      <alignment/>
    </xf>
    <xf numFmtId="169" fontId="10" fillId="0" borderId="16" xfId="85" applyNumberFormat="1" applyFont="1" applyFill="1" applyBorder="1" applyAlignment="1">
      <alignment horizontal="center"/>
    </xf>
    <xf numFmtId="169" fontId="10" fillId="0" borderId="16" xfId="85" applyNumberFormat="1" applyFont="1" applyFill="1" applyBorder="1" applyAlignment="1">
      <alignment horizontal="right"/>
    </xf>
    <xf numFmtId="179" fontId="10" fillId="0" borderId="1" xfId="85" applyNumberFormat="1" applyFont="1" applyFill="1" applyBorder="1" applyAlignment="1">
      <alignment/>
    </xf>
    <xf numFmtId="169" fontId="10" fillId="0" borderId="1" xfId="85" applyNumberFormat="1" applyFont="1" applyFill="1" applyBorder="1" applyAlignment="1">
      <alignment horizontal="right"/>
    </xf>
    <xf numFmtId="169" fontId="10" fillId="0" borderId="0" xfId="85" applyNumberFormat="1" applyFont="1" applyFill="1" applyBorder="1" applyAlignment="1">
      <alignment horizontal="right"/>
    </xf>
    <xf numFmtId="169" fontId="10" fillId="0" borderId="15" xfId="85" applyNumberFormat="1" applyFont="1" applyFill="1" applyBorder="1" applyAlignment="1">
      <alignment horizontal="right"/>
    </xf>
    <xf numFmtId="169" fontId="10" fillId="0" borderId="16" xfId="85" applyNumberFormat="1" applyFont="1" applyFill="1" applyBorder="1" applyAlignment="1">
      <alignment/>
    </xf>
    <xf numFmtId="179" fontId="10" fillId="0" borderId="17" xfId="85" applyNumberFormat="1" applyFont="1" applyFill="1" applyBorder="1" applyAlignment="1">
      <alignment/>
    </xf>
    <xf numFmtId="169" fontId="10" fillId="0" borderId="17" xfId="85" applyNumberFormat="1" applyFont="1" applyFill="1" applyBorder="1" applyAlignment="1">
      <alignment horizontal="right"/>
    </xf>
    <xf numFmtId="169" fontId="10" fillId="0" borderId="13" xfId="85" applyNumberFormat="1" applyFont="1" applyFill="1" applyBorder="1" applyAlignment="1">
      <alignment horizontal="right"/>
    </xf>
    <xf numFmtId="179" fontId="10" fillId="0" borderId="12" xfId="85" applyNumberFormat="1" applyFont="1" applyFill="1" applyBorder="1" applyAlignment="1">
      <alignment/>
    </xf>
    <xf numFmtId="171" fontId="10" fillId="0" borderId="0" xfId="85" applyNumberFormat="1" applyFont="1" applyFill="1" applyAlignment="1">
      <alignment/>
    </xf>
    <xf numFmtId="169" fontId="10" fillId="0" borderId="0" xfId="85" applyNumberFormat="1" applyFont="1" applyFill="1" applyAlignment="1">
      <alignment horizontal="right"/>
    </xf>
    <xf numFmtId="0" fontId="11" fillId="0" borderId="0" xfId="75" applyFont="1" applyFill="1" applyAlignment="1">
      <alignment horizontal="center"/>
      <protection/>
    </xf>
    <xf numFmtId="0" fontId="9" fillId="0" borderId="0" xfId="75" applyFont="1" applyFill="1" applyAlignment="1">
      <alignment horizontal="right"/>
      <protection/>
    </xf>
    <xf numFmtId="0" fontId="10" fillId="0" borderId="0" xfId="75" applyFont="1" applyFill="1" applyBorder="1" applyAlignment="1">
      <alignment horizontal="center"/>
      <protection/>
    </xf>
    <xf numFmtId="179" fontId="10" fillId="0" borderId="13" xfId="85" applyNumberFormat="1" applyFont="1" applyFill="1" applyBorder="1" applyAlignment="1">
      <alignment horizontal="right"/>
    </xf>
    <xf numFmtId="179" fontId="10" fillId="0" borderId="13" xfId="85" applyNumberFormat="1" applyFont="1" applyFill="1" applyBorder="1" applyAlignment="1">
      <alignment horizontal="center"/>
    </xf>
    <xf numFmtId="179" fontId="10" fillId="0" borderId="0" xfId="85" applyNumberFormat="1" applyFont="1" applyFill="1" applyAlignment="1">
      <alignment horizontal="right"/>
    </xf>
    <xf numFmtId="15" fontId="10" fillId="0" borderId="0" xfId="75" applyNumberFormat="1" applyFont="1" applyFill="1">
      <alignment/>
      <protection/>
    </xf>
    <xf numFmtId="180" fontId="10" fillId="0" borderId="0" xfId="53" applyNumberFormat="1" applyFont="1" applyFill="1" applyAlignment="1">
      <alignment horizontal="right"/>
    </xf>
    <xf numFmtId="179" fontId="10" fillId="0" borderId="11" xfId="85" applyNumberFormat="1" applyFont="1" applyFill="1" applyBorder="1" applyAlignment="1">
      <alignment horizontal="right"/>
    </xf>
    <xf numFmtId="179" fontId="10" fillId="0" borderId="11" xfId="85" applyNumberFormat="1" applyFont="1" applyFill="1" applyBorder="1" applyAlignment="1">
      <alignment horizontal="center"/>
    </xf>
    <xf numFmtId="179" fontId="9" fillId="0" borderId="0" xfId="75" applyNumberFormat="1" applyFont="1" applyFill="1" applyAlignment="1">
      <alignment horizontal="right"/>
      <protection/>
    </xf>
    <xf numFmtId="0" fontId="10" fillId="0" borderId="0" xfId="0" applyFont="1" applyFill="1" applyAlignment="1">
      <alignment/>
    </xf>
    <xf numFmtId="180" fontId="10" fillId="0" borderId="2" xfId="53" applyNumberFormat="1" applyFont="1" applyFill="1" applyBorder="1" applyAlignment="1">
      <alignment/>
    </xf>
    <xf numFmtId="37" fontId="10" fillId="0" borderId="2" xfId="53" applyNumberFormat="1" applyFont="1" applyFill="1" applyBorder="1" applyAlignment="1">
      <alignment/>
    </xf>
    <xf numFmtId="179" fontId="10" fillId="0" borderId="0" xfId="85" applyNumberFormat="1" applyFont="1" applyFill="1" applyAlignment="1">
      <alignment horizontal="left"/>
    </xf>
    <xf numFmtId="179" fontId="10" fillId="0" borderId="0" xfId="75" applyNumberFormat="1" applyFont="1" applyFill="1">
      <alignment/>
      <protection/>
    </xf>
    <xf numFmtId="37" fontId="10" fillId="0" borderId="0" xfId="75" applyNumberFormat="1" applyFont="1" applyFill="1">
      <alignment/>
      <protection/>
    </xf>
    <xf numFmtId="179" fontId="10" fillId="0" borderId="13" xfId="75" applyNumberFormat="1" applyFont="1" applyFill="1" applyBorder="1">
      <alignment/>
      <protection/>
    </xf>
    <xf numFmtId="179" fontId="10" fillId="0" borderId="12" xfId="75" applyNumberFormat="1" applyFont="1" applyFill="1" applyBorder="1">
      <alignment/>
      <protection/>
    </xf>
    <xf numFmtId="181" fontId="10" fillId="0" borderId="0" xfId="53" applyNumberFormat="1" applyFont="1" applyFill="1" applyBorder="1" applyAlignment="1">
      <alignment/>
    </xf>
    <xf numFmtId="181" fontId="10" fillId="0" borderId="0" xfId="53" applyNumberFormat="1" applyFont="1" applyFill="1" applyAlignment="1">
      <alignment/>
    </xf>
    <xf numFmtId="0" fontId="19" fillId="0" borderId="0" xfId="75" applyFont="1" applyFill="1">
      <alignment/>
      <protection/>
    </xf>
    <xf numFmtId="43" fontId="9" fillId="0" borderId="0" xfId="53" applyFont="1" applyFill="1" applyBorder="1" applyAlignment="1">
      <alignment horizontal="right"/>
    </xf>
    <xf numFmtId="181" fontId="10" fillId="0" borderId="0" xfId="75" applyNumberFormat="1" applyFont="1" applyFill="1" applyBorder="1">
      <alignment/>
      <protection/>
    </xf>
    <xf numFmtId="181" fontId="10" fillId="0" borderId="0" xfId="85" applyNumberFormat="1" applyFont="1" applyFill="1" applyAlignment="1">
      <alignment/>
    </xf>
    <xf numFmtId="181" fontId="10" fillId="0" borderId="0" xfId="75" applyNumberFormat="1" applyFont="1" applyFill="1">
      <alignment/>
      <protection/>
    </xf>
    <xf numFmtId="181" fontId="10" fillId="0" borderId="0" xfId="85" applyNumberFormat="1" applyFont="1" applyFill="1" applyBorder="1" applyAlignment="1">
      <alignment/>
    </xf>
    <xf numFmtId="180" fontId="10" fillId="0" borderId="11" xfId="53" applyNumberFormat="1" applyFont="1" applyFill="1" applyBorder="1" applyAlignment="1">
      <alignment/>
    </xf>
    <xf numFmtId="169" fontId="10" fillId="0" borderId="0" xfId="75" applyNumberFormat="1" applyFont="1" applyFill="1">
      <alignment/>
      <protection/>
    </xf>
    <xf numFmtId="0" fontId="10" fillId="0" borderId="0" xfId="75" applyFont="1" applyFill="1" applyAlignment="1">
      <alignment horizontal="right"/>
      <protection/>
    </xf>
    <xf numFmtId="0" fontId="12" fillId="0" borderId="0" xfId="75" applyFont="1" applyFill="1" applyAlignment="1">
      <alignment horizontal="center"/>
      <protection/>
    </xf>
    <xf numFmtId="179" fontId="10" fillId="0" borderId="0" xfId="53" applyNumberFormat="1" applyFont="1" applyFill="1" applyAlignment="1">
      <alignment horizontal="left" indent="1"/>
    </xf>
    <xf numFmtId="180" fontId="10" fillId="0" borderId="0" xfId="53" applyNumberFormat="1" applyFont="1" applyFill="1" applyAlignment="1">
      <alignment horizontal="left" indent="1"/>
    </xf>
    <xf numFmtId="37" fontId="10" fillId="0" borderId="0" xfId="53" applyNumberFormat="1" applyFont="1" applyFill="1" applyAlignment="1">
      <alignment horizontal="center"/>
    </xf>
    <xf numFmtId="3" fontId="10" fillId="0" borderId="0" xfId="53" applyNumberFormat="1" applyFont="1" applyFill="1" applyAlignment="1">
      <alignment horizontal="center" vertical="center"/>
    </xf>
    <xf numFmtId="179" fontId="9" fillId="0" borderId="0" xfId="85" applyNumberFormat="1" applyFont="1" applyFill="1" applyAlignment="1">
      <alignment horizontal="center" wrapText="1"/>
    </xf>
    <xf numFmtId="43" fontId="9" fillId="0" borderId="0" xfId="53" applyFont="1" applyFill="1" applyAlignment="1">
      <alignment horizontal="center"/>
    </xf>
    <xf numFmtId="179" fontId="10" fillId="0" borderId="0" xfId="75" applyNumberFormat="1" applyFont="1" applyFill="1" applyAlignment="1">
      <alignment vertical="center"/>
      <protection/>
    </xf>
    <xf numFmtId="179" fontId="10" fillId="0" borderId="0" xfId="85" applyNumberFormat="1" applyFont="1" applyFill="1" applyAlignment="1">
      <alignment vertical="center"/>
    </xf>
    <xf numFmtId="179" fontId="10" fillId="0" borderId="0" xfId="85" applyNumberFormat="1" applyFont="1" applyFill="1" applyBorder="1" applyAlignment="1">
      <alignment vertical="center"/>
    </xf>
    <xf numFmtId="179" fontId="9" fillId="0" borderId="0" xfId="75" applyNumberFormat="1" applyFont="1" applyFill="1" applyBorder="1" applyAlignment="1">
      <alignment horizontal="center"/>
      <protection/>
    </xf>
    <xf numFmtId="0" fontId="12" fillId="0" borderId="0" xfId="75" applyFont="1" applyFill="1" applyAlignment="1" quotePrefix="1">
      <alignment horizontal="center"/>
      <protection/>
    </xf>
    <xf numFmtId="0" fontId="9" fillId="0" borderId="0" xfId="0" applyFont="1" applyFill="1" applyAlignment="1">
      <alignment horizontal="left" vertical="top"/>
    </xf>
    <xf numFmtId="0" fontId="0" fillId="0" borderId="0" xfId="0" applyAlignment="1">
      <alignment horizontal="left"/>
    </xf>
    <xf numFmtId="179" fontId="9" fillId="0" borderId="0" xfId="85" applyNumberFormat="1" applyFont="1" applyFill="1" applyAlignment="1">
      <alignment horizontal="center"/>
    </xf>
    <xf numFmtId="0" fontId="9" fillId="0" borderId="0" xfId="75" applyFont="1" applyFill="1" applyAlignment="1">
      <alignment horizont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A FRAME" xfId="33"/>
    <cellStyle name="AA HEADING" xfId="34"/>
    <cellStyle name="AA INITIALS" xfId="35"/>
    <cellStyle name="AA INPUT" xfId="36"/>
    <cellStyle name="AA LOCK" xfId="37"/>
    <cellStyle name="AA MGR NAME" xfId="38"/>
    <cellStyle name="AA NORMAL" xfId="39"/>
    <cellStyle name="AA NUMBER" xfId="40"/>
    <cellStyle name="AA NUMBER2" xfId="41"/>
    <cellStyle name="AA QUESTION" xfId="42"/>
    <cellStyle name="AA SHADE" xfId="43"/>
    <cellStyle name="Accent1" xfId="44"/>
    <cellStyle name="Accent2" xfId="45"/>
    <cellStyle name="Accent3" xfId="46"/>
    <cellStyle name="Accent4" xfId="47"/>
    <cellStyle name="Accent5" xfId="48"/>
    <cellStyle name="Accent6" xfId="49"/>
    <cellStyle name="Bad" xfId="50"/>
    <cellStyle name="Calculation" xfId="51"/>
    <cellStyle name="Check Cell" xfId="52"/>
    <cellStyle name="Comma" xfId="53"/>
    <cellStyle name="Comma [0]" xfId="54"/>
    <cellStyle name="Currency" xfId="55"/>
    <cellStyle name="Currency [0]" xfId="56"/>
    <cellStyle name="Date"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International" xfId="70"/>
    <cellStyle name="International1" xfId="71"/>
    <cellStyle name="Linked Cell" xfId="72"/>
    <cellStyle name="Neutral" xfId="73"/>
    <cellStyle name="Normal - Style1" xfId="74"/>
    <cellStyle name="Normal_interim report 31.12.03" xfId="75"/>
    <cellStyle name="Note" xfId="76"/>
    <cellStyle name="Output" xfId="77"/>
    <cellStyle name="Percent" xfId="78"/>
    <cellStyle name="Standard_1.1" xfId="79"/>
    <cellStyle name="Title" xfId="80"/>
    <cellStyle name="Total" xfId="81"/>
    <cellStyle name="Warning Text" xfId="82"/>
    <cellStyle name="一般_Consol2003-working" xfId="83"/>
    <cellStyle name="千分位[0]_Consol2003-working" xfId="84"/>
    <cellStyle name="千分位_Consol2003-working" xfId="85"/>
    <cellStyle name="貨幣 [0]_Consol2003-working" xfId="86"/>
    <cellStyle name="貨幣_Consol2003-working"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55</xdr:row>
      <xdr:rowOff>161925</xdr:rowOff>
    </xdr:from>
    <xdr:to>
      <xdr:col>7</xdr:col>
      <xdr:colOff>809625</xdr:colOff>
      <xdr:row>59</xdr:row>
      <xdr:rowOff>9525</xdr:rowOff>
    </xdr:to>
    <xdr:sp>
      <xdr:nvSpPr>
        <xdr:cNvPr id="1" name="Text Box 165"/>
        <xdr:cNvSpPr txBox="1">
          <a:spLocks noChangeArrowheads="1"/>
        </xdr:cNvSpPr>
      </xdr:nvSpPr>
      <xdr:spPr>
        <a:xfrm>
          <a:off x="57150" y="10334625"/>
          <a:ext cx="7486650" cy="6096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The condensed consolidated statement of comprehensive income should be read in conjunction with the audited financial statements for the year ended 31 December 2009 and the accompanying explanatory notes attached to the interim financial statements.</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10</xdr:col>
      <xdr:colOff>742950</xdr:colOff>
      <xdr:row>62</xdr:row>
      <xdr:rowOff>19050</xdr:rowOff>
    </xdr:to>
    <xdr:sp>
      <xdr:nvSpPr>
        <xdr:cNvPr id="1" name="Text Box 165"/>
        <xdr:cNvSpPr txBox="1">
          <a:spLocks noChangeArrowheads="1"/>
        </xdr:cNvSpPr>
      </xdr:nvSpPr>
      <xdr:spPr>
        <a:xfrm>
          <a:off x="0" y="10687050"/>
          <a:ext cx="7362825" cy="561975"/>
        </a:xfrm>
        <a:prstGeom prst="rect">
          <a:avLst/>
        </a:prstGeom>
        <a:solidFill>
          <a:srgbClr val="FFFFFF"/>
        </a:solidFill>
        <a:ln w="9525" cmpd="sng">
          <a:noFill/>
        </a:ln>
      </xdr:spPr>
      <xdr:txBody>
        <a:bodyPr vertOverflow="clip" wrap="square" lIns="27432" tIns="22860" rIns="27432" bIns="0"/>
        <a:p>
          <a:pPr algn="just">
            <a:defRPr/>
          </a:pPr>
          <a:r>
            <a:rPr lang="en-US" cap="none" sz="1050" b="0" i="0" u="none" baseline="0">
              <a:solidFill>
                <a:srgbClr val="000000"/>
              </a:solidFill>
              <a:latin typeface="Times New Roman"/>
              <a:ea typeface="Times New Roman"/>
              <a:cs typeface="Times New Roman"/>
            </a:rPr>
            <a:t>The condensed consolidated statement of financial position should be read in conjunction with the audited financial statements for the</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year</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ended 31 December 2009 and the accompanying explanatory notes attached to the interim financial statements.</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447675</xdr:colOff>
      <xdr:row>3</xdr:row>
      <xdr:rowOff>123825</xdr:rowOff>
    </xdr:from>
    <xdr:to>
      <xdr:col>18</xdr:col>
      <xdr:colOff>514350</xdr:colOff>
      <xdr:row>3</xdr:row>
      <xdr:rowOff>123825</xdr:rowOff>
    </xdr:to>
    <xdr:sp>
      <xdr:nvSpPr>
        <xdr:cNvPr id="1" name="Line 1"/>
        <xdr:cNvSpPr>
          <a:spLocks/>
        </xdr:cNvSpPr>
      </xdr:nvSpPr>
      <xdr:spPr>
        <a:xfrm>
          <a:off x="7639050" y="7239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3038475" y="72390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590550</xdr:colOff>
      <xdr:row>4</xdr:row>
      <xdr:rowOff>123825</xdr:rowOff>
    </xdr:from>
    <xdr:to>
      <xdr:col>13</xdr:col>
      <xdr:colOff>0</xdr:colOff>
      <xdr:row>4</xdr:row>
      <xdr:rowOff>123825</xdr:rowOff>
    </xdr:to>
    <xdr:sp>
      <xdr:nvSpPr>
        <xdr:cNvPr id="3" name="Line 3"/>
        <xdr:cNvSpPr>
          <a:spLocks/>
        </xdr:cNvSpPr>
      </xdr:nvSpPr>
      <xdr:spPr>
        <a:xfrm>
          <a:off x="5667375" y="923925"/>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4</xdr:row>
      <xdr:rowOff>123825</xdr:rowOff>
    </xdr:from>
    <xdr:to>
      <xdr:col>8</xdr:col>
      <xdr:colOff>76200</xdr:colOff>
      <xdr:row>4</xdr:row>
      <xdr:rowOff>123825</xdr:rowOff>
    </xdr:to>
    <xdr:sp>
      <xdr:nvSpPr>
        <xdr:cNvPr id="4" name="Line 4"/>
        <xdr:cNvSpPr>
          <a:spLocks/>
        </xdr:cNvSpPr>
      </xdr:nvSpPr>
      <xdr:spPr>
        <a:xfrm flipH="1">
          <a:off x="3667125" y="9239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19050</xdr:rowOff>
    </xdr:from>
    <xdr:to>
      <xdr:col>6</xdr:col>
      <xdr:colOff>1057275</xdr:colOff>
      <xdr:row>54</xdr:row>
      <xdr:rowOff>19050</xdr:rowOff>
    </xdr:to>
    <xdr:sp>
      <xdr:nvSpPr>
        <xdr:cNvPr id="1" name="Text Box 165"/>
        <xdr:cNvSpPr txBox="1">
          <a:spLocks noChangeArrowheads="1"/>
        </xdr:cNvSpPr>
      </xdr:nvSpPr>
      <xdr:spPr>
        <a:xfrm>
          <a:off x="0" y="9410700"/>
          <a:ext cx="6038850" cy="628650"/>
        </a:xfrm>
        <a:prstGeom prst="rect">
          <a:avLst/>
        </a:prstGeom>
        <a:solidFill>
          <a:srgbClr val="FFFFFF"/>
        </a:solidFill>
        <a:ln w="9525" cmpd="sng">
          <a:noFill/>
        </a:ln>
      </xdr:spPr>
      <xdr:txBody>
        <a:bodyPr vertOverflow="clip" wrap="square" lIns="27432" tIns="22860" rIns="27432" bIns="0"/>
        <a:p>
          <a:pPr algn="just">
            <a:defRPr/>
          </a:pPr>
          <a:r>
            <a:rPr lang="en-US" cap="none" sz="1050" b="0" i="0" u="none" baseline="0">
              <a:solidFill>
                <a:srgbClr val="000000"/>
              </a:solidFill>
              <a:latin typeface="Times New Roman"/>
              <a:ea typeface="Times New Roman"/>
              <a:cs typeface="Times New Roman"/>
            </a:rPr>
            <a:t>The condensed consolidated statement of cash flow should be read in conjunction with the audited financial statements for the year ended 31 December 2009 and the accompanying explanatory notes attached to the interim financial statements</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319</xdr:row>
      <xdr:rowOff>9525</xdr:rowOff>
    </xdr:from>
    <xdr:to>
      <xdr:col>7</xdr:col>
      <xdr:colOff>952500</xdr:colOff>
      <xdr:row>324</xdr:row>
      <xdr:rowOff>180975</xdr:rowOff>
    </xdr:to>
    <xdr:sp>
      <xdr:nvSpPr>
        <xdr:cNvPr id="1" name="Text Box 9"/>
        <xdr:cNvSpPr txBox="1">
          <a:spLocks noChangeArrowheads="1"/>
        </xdr:cNvSpPr>
      </xdr:nvSpPr>
      <xdr:spPr>
        <a:xfrm>
          <a:off x="228600" y="55968900"/>
          <a:ext cx="6372225" cy="112395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Group revenue </a:t>
          </a:r>
          <a:r>
            <a:rPr lang="en-US" cap="none" sz="1000" b="0" i="0" u="none" baseline="0">
              <a:solidFill>
                <a:srgbClr val="000000"/>
              </a:solidFill>
              <a:latin typeface="Calibri"/>
              <a:ea typeface="Calibri"/>
              <a:cs typeface="Calibri"/>
            </a:rPr>
            <a:t>deteriorated by</a:t>
          </a:r>
          <a:r>
            <a:rPr lang="en-US" cap="none" sz="1100" b="0" i="0" u="none" baseline="0">
              <a:solidFill>
                <a:srgbClr val="000000"/>
              </a:solidFill>
              <a:latin typeface="Times New Roman"/>
              <a:ea typeface="Times New Roman"/>
              <a:cs typeface="Times New Roman"/>
            </a:rPr>
            <a:t> 21% to RM 107.754 million in the current quarter as compared to RM 136.416 million in the preceding quarter. Loss after tax has reduced by 71% to RM 0.757 million from loss before tax of RM 2.633 million in the preceding quarter. The improvement in performance was due to favorable fluctuation of US dollar exchange rates which had positive impact on the cost of raw material purchased. 
</a:t>
          </a:r>
        </a:p>
      </xdr:txBody>
    </xdr:sp>
    <xdr:clientData/>
  </xdr:twoCellAnchor>
  <xdr:twoCellAnchor>
    <xdr:from>
      <xdr:col>2</xdr:col>
      <xdr:colOff>0</xdr:colOff>
      <xdr:row>266</xdr:row>
      <xdr:rowOff>0</xdr:rowOff>
    </xdr:from>
    <xdr:to>
      <xdr:col>8</xdr:col>
      <xdr:colOff>0</xdr:colOff>
      <xdr:row>266</xdr:row>
      <xdr:rowOff>0</xdr:rowOff>
    </xdr:to>
    <xdr:sp>
      <xdr:nvSpPr>
        <xdr:cNvPr id="2" name="Text Box 30"/>
        <xdr:cNvSpPr txBox="1">
          <a:spLocks noChangeArrowheads="1"/>
        </xdr:cNvSpPr>
      </xdr:nvSpPr>
      <xdr:spPr>
        <a:xfrm>
          <a:off x="504825" y="45967650"/>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266</xdr:row>
      <xdr:rowOff>0</xdr:rowOff>
    </xdr:from>
    <xdr:to>
      <xdr:col>8</xdr:col>
      <xdr:colOff>0</xdr:colOff>
      <xdr:row>266</xdr:row>
      <xdr:rowOff>0</xdr:rowOff>
    </xdr:to>
    <xdr:sp>
      <xdr:nvSpPr>
        <xdr:cNvPr id="3" name="Text Box 31"/>
        <xdr:cNvSpPr txBox="1">
          <a:spLocks noChangeArrowheads="1"/>
        </xdr:cNvSpPr>
      </xdr:nvSpPr>
      <xdr:spPr>
        <a:xfrm>
          <a:off x="504825" y="45967650"/>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364</xdr:row>
      <xdr:rowOff>0</xdr:rowOff>
    </xdr:from>
    <xdr:to>
      <xdr:col>8</xdr:col>
      <xdr:colOff>0</xdr:colOff>
      <xdr:row>364</xdr:row>
      <xdr:rowOff>0</xdr:rowOff>
    </xdr:to>
    <xdr:sp>
      <xdr:nvSpPr>
        <xdr:cNvPr id="4" name="Text Box 32"/>
        <xdr:cNvSpPr txBox="1">
          <a:spLocks noChangeArrowheads="1"/>
        </xdr:cNvSpPr>
      </xdr:nvSpPr>
      <xdr:spPr>
        <a:xfrm>
          <a:off x="504825" y="64474725"/>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364</xdr:row>
      <xdr:rowOff>0</xdr:rowOff>
    </xdr:from>
    <xdr:to>
      <xdr:col>8</xdr:col>
      <xdr:colOff>0</xdr:colOff>
      <xdr:row>364</xdr:row>
      <xdr:rowOff>0</xdr:rowOff>
    </xdr:to>
    <xdr:sp>
      <xdr:nvSpPr>
        <xdr:cNvPr id="5" name="Text Box 33"/>
        <xdr:cNvSpPr txBox="1">
          <a:spLocks noChangeArrowheads="1"/>
        </xdr:cNvSpPr>
      </xdr:nvSpPr>
      <xdr:spPr>
        <a:xfrm>
          <a:off x="466725" y="64474725"/>
          <a:ext cx="6286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0</xdr:col>
      <xdr:colOff>152400</xdr:colOff>
      <xdr:row>265</xdr:row>
      <xdr:rowOff>0</xdr:rowOff>
    </xdr:from>
    <xdr:to>
      <xdr:col>7</xdr:col>
      <xdr:colOff>933450</xdr:colOff>
      <xdr:row>265</xdr:row>
      <xdr:rowOff>0</xdr:rowOff>
    </xdr:to>
    <xdr:sp>
      <xdr:nvSpPr>
        <xdr:cNvPr id="6" name="Text Box 86"/>
        <xdr:cNvSpPr txBox="1">
          <a:spLocks noChangeArrowheads="1"/>
        </xdr:cNvSpPr>
      </xdr:nvSpPr>
      <xdr:spPr>
        <a:xfrm>
          <a:off x="152400" y="45777150"/>
          <a:ext cx="6429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2</xdr:col>
      <xdr:colOff>0</xdr:colOff>
      <xdr:row>377</xdr:row>
      <xdr:rowOff>0</xdr:rowOff>
    </xdr:from>
    <xdr:to>
      <xdr:col>8</xdr:col>
      <xdr:colOff>0</xdr:colOff>
      <xdr:row>377</xdr:row>
      <xdr:rowOff>0</xdr:rowOff>
    </xdr:to>
    <xdr:sp>
      <xdr:nvSpPr>
        <xdr:cNvPr id="7" name="Text Box 91"/>
        <xdr:cNvSpPr txBox="1">
          <a:spLocks noChangeArrowheads="1"/>
        </xdr:cNvSpPr>
      </xdr:nvSpPr>
      <xdr:spPr>
        <a:xfrm>
          <a:off x="504825" y="66970275"/>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452</xdr:row>
      <xdr:rowOff>0</xdr:rowOff>
    </xdr:from>
    <xdr:to>
      <xdr:col>8</xdr:col>
      <xdr:colOff>0</xdr:colOff>
      <xdr:row>452</xdr:row>
      <xdr:rowOff>0</xdr:rowOff>
    </xdr:to>
    <xdr:sp>
      <xdr:nvSpPr>
        <xdr:cNvPr id="8" name="Text Box 95"/>
        <xdr:cNvSpPr txBox="1">
          <a:spLocks noChangeArrowheads="1"/>
        </xdr:cNvSpPr>
      </xdr:nvSpPr>
      <xdr:spPr>
        <a:xfrm>
          <a:off x="219075" y="8036242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469</xdr:row>
      <xdr:rowOff>0</xdr:rowOff>
    </xdr:from>
    <xdr:to>
      <xdr:col>8</xdr:col>
      <xdr:colOff>0</xdr:colOff>
      <xdr:row>469</xdr:row>
      <xdr:rowOff>0</xdr:rowOff>
    </xdr:to>
    <xdr:sp>
      <xdr:nvSpPr>
        <xdr:cNvPr id="9" name="Text Box 98"/>
        <xdr:cNvSpPr txBox="1">
          <a:spLocks noChangeArrowheads="1"/>
        </xdr:cNvSpPr>
      </xdr:nvSpPr>
      <xdr:spPr>
        <a:xfrm>
          <a:off x="219075" y="83229450"/>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452</xdr:row>
      <xdr:rowOff>0</xdr:rowOff>
    </xdr:from>
    <xdr:to>
      <xdr:col>8</xdr:col>
      <xdr:colOff>0</xdr:colOff>
      <xdr:row>452</xdr:row>
      <xdr:rowOff>0</xdr:rowOff>
    </xdr:to>
    <xdr:sp>
      <xdr:nvSpPr>
        <xdr:cNvPr id="10" name="Text Box 100"/>
        <xdr:cNvSpPr txBox="1">
          <a:spLocks noChangeArrowheads="1"/>
        </xdr:cNvSpPr>
      </xdr:nvSpPr>
      <xdr:spPr>
        <a:xfrm>
          <a:off x="219075" y="8036242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469</xdr:row>
      <xdr:rowOff>0</xdr:rowOff>
    </xdr:from>
    <xdr:to>
      <xdr:col>8</xdr:col>
      <xdr:colOff>0</xdr:colOff>
      <xdr:row>469</xdr:row>
      <xdr:rowOff>0</xdr:rowOff>
    </xdr:to>
    <xdr:sp>
      <xdr:nvSpPr>
        <xdr:cNvPr id="11" name="Text Box 101"/>
        <xdr:cNvSpPr txBox="1">
          <a:spLocks noChangeArrowheads="1"/>
        </xdr:cNvSpPr>
      </xdr:nvSpPr>
      <xdr:spPr>
        <a:xfrm>
          <a:off x="219075" y="83229450"/>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303</xdr:row>
      <xdr:rowOff>28575</xdr:rowOff>
    </xdr:from>
    <xdr:to>
      <xdr:col>7</xdr:col>
      <xdr:colOff>981075</xdr:colOff>
      <xdr:row>311</xdr:row>
      <xdr:rowOff>0</xdr:rowOff>
    </xdr:to>
    <xdr:sp>
      <xdr:nvSpPr>
        <xdr:cNvPr id="12" name="Text Box 109"/>
        <xdr:cNvSpPr txBox="1">
          <a:spLocks noChangeArrowheads="1"/>
        </xdr:cNvSpPr>
      </xdr:nvSpPr>
      <xdr:spPr>
        <a:xfrm>
          <a:off x="219075" y="52959000"/>
          <a:ext cx="6410325" cy="149542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For the current quarter under review, the Group recorded a higher revenue of RM 107.754 million as compared to RM 104.241 million in the same period ended  30 September 2009. The increase in revenue was mainly due to higher selling price arising from higher copper price in the current quarter. However, the Group registered a loss before tax of RM 0.757 million in the current quarter as compared to profit before tax of RM 0.238 million in the same period ended 30 September 2009. The deterioration in performance was mainly due to lower gross profit margin during current quarter as a result of higher raw material price (copper) which could not be passed to the customers.</a:t>
          </a:r>
        </a:p>
      </xdr:txBody>
    </xdr:sp>
    <xdr:clientData/>
  </xdr:twoCellAnchor>
  <xdr:twoCellAnchor>
    <xdr:from>
      <xdr:col>1</xdr:col>
      <xdr:colOff>0</xdr:colOff>
      <xdr:row>438</xdr:row>
      <xdr:rowOff>0</xdr:rowOff>
    </xdr:from>
    <xdr:to>
      <xdr:col>8</xdr:col>
      <xdr:colOff>0</xdr:colOff>
      <xdr:row>438</xdr:row>
      <xdr:rowOff>0</xdr:rowOff>
    </xdr:to>
    <xdr:sp>
      <xdr:nvSpPr>
        <xdr:cNvPr id="13" name="Text Box 126"/>
        <xdr:cNvSpPr txBox="1">
          <a:spLocks noChangeArrowheads="1"/>
        </xdr:cNvSpPr>
      </xdr:nvSpPr>
      <xdr:spPr>
        <a:xfrm>
          <a:off x="219075" y="7796212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190500</xdr:colOff>
      <xdr:row>272</xdr:row>
      <xdr:rowOff>0</xdr:rowOff>
    </xdr:from>
    <xdr:to>
      <xdr:col>7</xdr:col>
      <xdr:colOff>933450</xdr:colOff>
      <xdr:row>273</xdr:row>
      <xdr:rowOff>0</xdr:rowOff>
    </xdr:to>
    <xdr:sp>
      <xdr:nvSpPr>
        <xdr:cNvPr id="14" name="Text Box 128"/>
        <xdr:cNvSpPr txBox="1">
          <a:spLocks noChangeArrowheads="1"/>
        </xdr:cNvSpPr>
      </xdr:nvSpPr>
      <xdr:spPr>
        <a:xfrm>
          <a:off x="190500" y="47110650"/>
          <a:ext cx="6391275" cy="190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material capital commitments entered by the Group in this current quarter ended 31 March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451</xdr:row>
      <xdr:rowOff>0</xdr:rowOff>
    </xdr:from>
    <xdr:to>
      <xdr:col>8</xdr:col>
      <xdr:colOff>0</xdr:colOff>
      <xdr:row>451</xdr:row>
      <xdr:rowOff>0</xdr:rowOff>
    </xdr:to>
    <xdr:sp>
      <xdr:nvSpPr>
        <xdr:cNvPr id="15" name="Text Box 129"/>
        <xdr:cNvSpPr txBox="1">
          <a:spLocks noChangeArrowheads="1"/>
        </xdr:cNvSpPr>
      </xdr:nvSpPr>
      <xdr:spPr>
        <a:xfrm>
          <a:off x="219075" y="8019097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438</xdr:row>
      <xdr:rowOff>0</xdr:rowOff>
    </xdr:from>
    <xdr:to>
      <xdr:col>8</xdr:col>
      <xdr:colOff>0</xdr:colOff>
      <xdr:row>438</xdr:row>
      <xdr:rowOff>0</xdr:rowOff>
    </xdr:to>
    <xdr:sp>
      <xdr:nvSpPr>
        <xdr:cNvPr id="16" name="Text Box 131"/>
        <xdr:cNvSpPr txBox="1">
          <a:spLocks noChangeArrowheads="1"/>
        </xdr:cNvSpPr>
      </xdr:nvSpPr>
      <xdr:spPr>
        <a:xfrm>
          <a:off x="219075" y="7796212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451</xdr:row>
      <xdr:rowOff>0</xdr:rowOff>
    </xdr:from>
    <xdr:to>
      <xdr:col>8</xdr:col>
      <xdr:colOff>0</xdr:colOff>
      <xdr:row>451</xdr:row>
      <xdr:rowOff>0</xdr:rowOff>
    </xdr:to>
    <xdr:sp>
      <xdr:nvSpPr>
        <xdr:cNvPr id="17" name="Text Box 132"/>
        <xdr:cNvSpPr txBox="1">
          <a:spLocks noChangeArrowheads="1"/>
        </xdr:cNvSpPr>
      </xdr:nvSpPr>
      <xdr:spPr>
        <a:xfrm>
          <a:off x="219075" y="8019097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361</xdr:row>
      <xdr:rowOff>9525</xdr:rowOff>
    </xdr:from>
    <xdr:to>
      <xdr:col>7</xdr:col>
      <xdr:colOff>981075</xdr:colOff>
      <xdr:row>363</xdr:row>
      <xdr:rowOff>161925</xdr:rowOff>
    </xdr:to>
    <xdr:sp>
      <xdr:nvSpPr>
        <xdr:cNvPr id="18" name="Text Box 152"/>
        <xdr:cNvSpPr txBox="1">
          <a:spLocks noChangeArrowheads="1"/>
        </xdr:cNvSpPr>
      </xdr:nvSpPr>
      <xdr:spPr>
        <a:xfrm>
          <a:off x="228600" y="63912750"/>
          <a:ext cx="6400800" cy="5334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was no corporate proposal which was announced and not completed as at the date of this announcement.</a:t>
          </a:r>
        </a:p>
      </xdr:txBody>
    </xdr:sp>
    <xdr:clientData/>
  </xdr:twoCellAnchor>
  <xdr:twoCellAnchor>
    <xdr:from>
      <xdr:col>1</xdr:col>
      <xdr:colOff>0</xdr:colOff>
      <xdr:row>396</xdr:row>
      <xdr:rowOff>142875</xdr:rowOff>
    </xdr:from>
    <xdr:to>
      <xdr:col>8</xdr:col>
      <xdr:colOff>0</xdr:colOff>
      <xdr:row>398</xdr:row>
      <xdr:rowOff>76200</xdr:rowOff>
    </xdr:to>
    <xdr:sp>
      <xdr:nvSpPr>
        <xdr:cNvPr id="19" name="Text Box 164"/>
        <xdr:cNvSpPr txBox="1">
          <a:spLocks noChangeArrowheads="1"/>
        </xdr:cNvSpPr>
      </xdr:nvSpPr>
      <xdr:spPr>
        <a:xfrm>
          <a:off x="219075" y="70180200"/>
          <a:ext cx="6534150" cy="314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dividend was recommended for the current financial period under review.
</a:t>
          </a:r>
        </a:p>
      </xdr:txBody>
    </xdr:sp>
    <xdr:clientData/>
  </xdr:twoCellAnchor>
  <xdr:twoCellAnchor>
    <xdr:from>
      <xdr:col>1</xdr:col>
      <xdr:colOff>0</xdr:colOff>
      <xdr:row>178</xdr:row>
      <xdr:rowOff>133350</xdr:rowOff>
    </xdr:from>
    <xdr:to>
      <xdr:col>7</xdr:col>
      <xdr:colOff>981075</xdr:colOff>
      <xdr:row>180</xdr:row>
      <xdr:rowOff>28575</xdr:rowOff>
    </xdr:to>
    <xdr:sp>
      <xdr:nvSpPr>
        <xdr:cNvPr id="20" name="Text Box 165"/>
        <xdr:cNvSpPr txBox="1">
          <a:spLocks noChangeArrowheads="1"/>
        </xdr:cNvSpPr>
      </xdr:nvSpPr>
      <xdr:spPr>
        <a:xfrm>
          <a:off x="219075" y="34013775"/>
          <a:ext cx="6410325" cy="27622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sales of enamelled copper wire and copper rods/wire are not subject to cyclical or seasonal factors.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397</xdr:row>
      <xdr:rowOff>0</xdr:rowOff>
    </xdr:from>
    <xdr:to>
      <xdr:col>8</xdr:col>
      <xdr:colOff>0</xdr:colOff>
      <xdr:row>399</xdr:row>
      <xdr:rowOff>0</xdr:rowOff>
    </xdr:to>
    <xdr:sp>
      <xdr:nvSpPr>
        <xdr:cNvPr id="21" name="Text Box 167"/>
        <xdr:cNvSpPr txBox="1">
          <a:spLocks noChangeArrowheads="1"/>
        </xdr:cNvSpPr>
      </xdr:nvSpPr>
      <xdr:spPr>
        <a:xfrm>
          <a:off x="209550" y="70227825"/>
          <a:ext cx="6543675"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outstanding foreign currency contracts as at the date of this announcement.</a:t>
          </a:r>
        </a:p>
      </xdr:txBody>
    </xdr:sp>
    <xdr:clientData/>
  </xdr:twoCellAnchor>
  <xdr:twoCellAnchor>
    <xdr:from>
      <xdr:col>2</xdr:col>
      <xdr:colOff>0</xdr:colOff>
      <xdr:row>270</xdr:row>
      <xdr:rowOff>0</xdr:rowOff>
    </xdr:from>
    <xdr:to>
      <xdr:col>8</xdr:col>
      <xdr:colOff>0</xdr:colOff>
      <xdr:row>270</xdr:row>
      <xdr:rowOff>0</xdr:rowOff>
    </xdr:to>
    <xdr:sp>
      <xdr:nvSpPr>
        <xdr:cNvPr id="22" name="Text Box 168"/>
        <xdr:cNvSpPr txBox="1">
          <a:spLocks noChangeArrowheads="1"/>
        </xdr:cNvSpPr>
      </xdr:nvSpPr>
      <xdr:spPr>
        <a:xfrm>
          <a:off x="504825" y="46729650"/>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270</xdr:row>
      <xdr:rowOff>0</xdr:rowOff>
    </xdr:from>
    <xdr:to>
      <xdr:col>8</xdr:col>
      <xdr:colOff>0</xdr:colOff>
      <xdr:row>270</xdr:row>
      <xdr:rowOff>0</xdr:rowOff>
    </xdr:to>
    <xdr:sp>
      <xdr:nvSpPr>
        <xdr:cNvPr id="23" name="Text Box 169"/>
        <xdr:cNvSpPr txBox="1">
          <a:spLocks noChangeArrowheads="1"/>
        </xdr:cNvSpPr>
      </xdr:nvSpPr>
      <xdr:spPr>
        <a:xfrm>
          <a:off x="504825" y="46729650"/>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377</xdr:row>
      <xdr:rowOff>0</xdr:rowOff>
    </xdr:from>
    <xdr:to>
      <xdr:col>8</xdr:col>
      <xdr:colOff>0</xdr:colOff>
      <xdr:row>377</xdr:row>
      <xdr:rowOff>0</xdr:rowOff>
    </xdr:to>
    <xdr:sp>
      <xdr:nvSpPr>
        <xdr:cNvPr id="24" name="Text Box 170"/>
        <xdr:cNvSpPr txBox="1">
          <a:spLocks noChangeArrowheads="1"/>
        </xdr:cNvSpPr>
      </xdr:nvSpPr>
      <xdr:spPr>
        <a:xfrm>
          <a:off x="504825" y="66970275"/>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377</xdr:row>
      <xdr:rowOff>0</xdr:rowOff>
    </xdr:from>
    <xdr:to>
      <xdr:col>8</xdr:col>
      <xdr:colOff>0</xdr:colOff>
      <xdr:row>377</xdr:row>
      <xdr:rowOff>0</xdr:rowOff>
    </xdr:to>
    <xdr:sp>
      <xdr:nvSpPr>
        <xdr:cNvPr id="25" name="Text Box 171"/>
        <xdr:cNvSpPr txBox="1">
          <a:spLocks noChangeArrowheads="1"/>
        </xdr:cNvSpPr>
      </xdr:nvSpPr>
      <xdr:spPr>
        <a:xfrm>
          <a:off x="466725" y="66970275"/>
          <a:ext cx="6286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0</xdr:col>
      <xdr:colOff>152400</xdr:colOff>
      <xdr:row>269</xdr:row>
      <xdr:rowOff>0</xdr:rowOff>
    </xdr:from>
    <xdr:to>
      <xdr:col>7</xdr:col>
      <xdr:colOff>933450</xdr:colOff>
      <xdr:row>269</xdr:row>
      <xdr:rowOff>0</xdr:rowOff>
    </xdr:to>
    <xdr:sp>
      <xdr:nvSpPr>
        <xdr:cNvPr id="26" name="Text Box 174"/>
        <xdr:cNvSpPr txBox="1">
          <a:spLocks noChangeArrowheads="1"/>
        </xdr:cNvSpPr>
      </xdr:nvSpPr>
      <xdr:spPr>
        <a:xfrm>
          <a:off x="152400" y="46539150"/>
          <a:ext cx="6429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0</xdr:colOff>
      <xdr:row>271</xdr:row>
      <xdr:rowOff>0</xdr:rowOff>
    </xdr:from>
    <xdr:to>
      <xdr:col>8</xdr:col>
      <xdr:colOff>0</xdr:colOff>
      <xdr:row>274</xdr:row>
      <xdr:rowOff>0</xdr:rowOff>
    </xdr:to>
    <xdr:sp>
      <xdr:nvSpPr>
        <xdr:cNvPr id="27" name="Text Box 175"/>
        <xdr:cNvSpPr txBox="1">
          <a:spLocks noChangeArrowheads="1"/>
        </xdr:cNvSpPr>
      </xdr:nvSpPr>
      <xdr:spPr>
        <a:xfrm>
          <a:off x="219075" y="46920150"/>
          <a:ext cx="6534150" cy="5715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were no material changes in contingent liabilities or contingent assets since the last annual balance sheet as at 31 December 2009 except for the following : </a:t>
          </a:r>
        </a:p>
      </xdr:txBody>
    </xdr:sp>
    <xdr:clientData/>
  </xdr:twoCellAnchor>
  <xdr:twoCellAnchor>
    <xdr:from>
      <xdr:col>2</xdr:col>
      <xdr:colOff>0</xdr:colOff>
      <xdr:row>377</xdr:row>
      <xdr:rowOff>0</xdr:rowOff>
    </xdr:from>
    <xdr:to>
      <xdr:col>8</xdr:col>
      <xdr:colOff>0</xdr:colOff>
      <xdr:row>377</xdr:row>
      <xdr:rowOff>0</xdr:rowOff>
    </xdr:to>
    <xdr:sp>
      <xdr:nvSpPr>
        <xdr:cNvPr id="28" name="Text Box 176"/>
        <xdr:cNvSpPr txBox="1">
          <a:spLocks noChangeArrowheads="1"/>
        </xdr:cNvSpPr>
      </xdr:nvSpPr>
      <xdr:spPr>
        <a:xfrm>
          <a:off x="504825" y="66970275"/>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456</xdr:row>
      <xdr:rowOff>0</xdr:rowOff>
    </xdr:from>
    <xdr:to>
      <xdr:col>8</xdr:col>
      <xdr:colOff>0</xdr:colOff>
      <xdr:row>456</xdr:row>
      <xdr:rowOff>0</xdr:rowOff>
    </xdr:to>
    <xdr:sp>
      <xdr:nvSpPr>
        <xdr:cNvPr id="29" name="Text Box 177"/>
        <xdr:cNvSpPr txBox="1">
          <a:spLocks noChangeArrowheads="1"/>
        </xdr:cNvSpPr>
      </xdr:nvSpPr>
      <xdr:spPr>
        <a:xfrm>
          <a:off x="219075" y="8104822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473</xdr:row>
      <xdr:rowOff>0</xdr:rowOff>
    </xdr:from>
    <xdr:to>
      <xdr:col>8</xdr:col>
      <xdr:colOff>0</xdr:colOff>
      <xdr:row>473</xdr:row>
      <xdr:rowOff>0</xdr:rowOff>
    </xdr:to>
    <xdr:sp>
      <xdr:nvSpPr>
        <xdr:cNvPr id="30" name="Text Box 178"/>
        <xdr:cNvSpPr txBox="1">
          <a:spLocks noChangeArrowheads="1"/>
        </xdr:cNvSpPr>
      </xdr:nvSpPr>
      <xdr:spPr>
        <a:xfrm>
          <a:off x="219075" y="83915250"/>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456</xdr:row>
      <xdr:rowOff>0</xdr:rowOff>
    </xdr:from>
    <xdr:to>
      <xdr:col>8</xdr:col>
      <xdr:colOff>0</xdr:colOff>
      <xdr:row>456</xdr:row>
      <xdr:rowOff>0</xdr:rowOff>
    </xdr:to>
    <xdr:sp>
      <xdr:nvSpPr>
        <xdr:cNvPr id="31" name="Text Box 179"/>
        <xdr:cNvSpPr txBox="1">
          <a:spLocks noChangeArrowheads="1"/>
        </xdr:cNvSpPr>
      </xdr:nvSpPr>
      <xdr:spPr>
        <a:xfrm>
          <a:off x="219075" y="8104822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473</xdr:row>
      <xdr:rowOff>0</xdr:rowOff>
    </xdr:from>
    <xdr:to>
      <xdr:col>8</xdr:col>
      <xdr:colOff>0</xdr:colOff>
      <xdr:row>473</xdr:row>
      <xdr:rowOff>0</xdr:rowOff>
    </xdr:to>
    <xdr:sp>
      <xdr:nvSpPr>
        <xdr:cNvPr id="32" name="Text Box 180"/>
        <xdr:cNvSpPr txBox="1">
          <a:spLocks noChangeArrowheads="1"/>
        </xdr:cNvSpPr>
      </xdr:nvSpPr>
      <xdr:spPr>
        <a:xfrm>
          <a:off x="219075" y="83915250"/>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6</xdr:row>
      <xdr:rowOff>133350</xdr:rowOff>
    </xdr:from>
    <xdr:to>
      <xdr:col>8</xdr:col>
      <xdr:colOff>47625</xdr:colOff>
      <xdr:row>15</xdr:row>
      <xdr:rowOff>85725</xdr:rowOff>
    </xdr:to>
    <xdr:sp>
      <xdr:nvSpPr>
        <xdr:cNvPr id="33" name="Text Box 181"/>
        <xdr:cNvSpPr txBox="1">
          <a:spLocks noChangeArrowheads="1"/>
        </xdr:cNvSpPr>
      </xdr:nvSpPr>
      <xdr:spPr>
        <a:xfrm>
          <a:off x="228600" y="1276350"/>
          <a:ext cx="6572250" cy="1619250"/>
        </a:xfrm>
        <a:prstGeom prst="rect">
          <a:avLst/>
        </a:prstGeom>
        <a:solidFill>
          <a:srgbClr val="FFFFFF"/>
        </a:solidFill>
        <a:ln w="9525" cmpd="sng">
          <a:noFill/>
        </a:ln>
      </xdr:spPr>
      <xdr:txBody>
        <a:bodyPr vertOverflow="clip" wrap="square" lIns="27432" tIns="22860" rIns="27432" bIns="0" anchor="ctr"/>
        <a:p>
          <a:pPr algn="l">
            <a:defRPr/>
          </a:pPr>
          <a:r>
            <a:rPr lang="en-US" cap="none" sz="11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the Bursa Malaysia Securities Berhad.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183</xdr:row>
      <xdr:rowOff>0</xdr:rowOff>
    </xdr:from>
    <xdr:to>
      <xdr:col>8</xdr:col>
      <xdr:colOff>19050</xdr:colOff>
      <xdr:row>185</xdr:row>
      <xdr:rowOff>114300</xdr:rowOff>
    </xdr:to>
    <xdr:sp>
      <xdr:nvSpPr>
        <xdr:cNvPr id="34" name="Text Box 184"/>
        <xdr:cNvSpPr txBox="1">
          <a:spLocks noChangeArrowheads="1"/>
        </xdr:cNvSpPr>
      </xdr:nvSpPr>
      <xdr:spPr>
        <a:xfrm>
          <a:off x="219075" y="34832925"/>
          <a:ext cx="6553200" cy="49530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a:t>
          </a:r>
          <a:r>
            <a:rPr lang="en-US" cap="none" sz="1100" b="0" i="0" u="none" baseline="0">
              <a:solidFill>
                <a:srgbClr val="000000"/>
              </a:solidFill>
              <a:latin typeface="Times New Roman"/>
              <a:ea typeface="Times New Roman"/>
              <a:cs typeface="Times New Roman"/>
            </a:rPr>
            <a:t>here were no items affecting assets, liabilities, equity, net income, or cash flows of the Group that are unusual because of their nature, size or incidence.</a:t>
          </a:r>
        </a:p>
      </xdr:txBody>
    </xdr:sp>
    <xdr:clientData/>
  </xdr:twoCellAnchor>
  <xdr:twoCellAnchor>
    <xdr:from>
      <xdr:col>0</xdr:col>
      <xdr:colOff>209550</xdr:colOff>
      <xdr:row>188</xdr:row>
      <xdr:rowOff>28575</xdr:rowOff>
    </xdr:from>
    <xdr:to>
      <xdr:col>7</xdr:col>
      <xdr:colOff>962025</xdr:colOff>
      <xdr:row>189</xdr:row>
      <xdr:rowOff>76200</xdr:rowOff>
    </xdr:to>
    <xdr:sp>
      <xdr:nvSpPr>
        <xdr:cNvPr id="35" name="Text Box 185"/>
        <xdr:cNvSpPr txBox="1">
          <a:spLocks noChangeArrowheads="1"/>
        </xdr:cNvSpPr>
      </xdr:nvSpPr>
      <xdr:spPr>
        <a:xfrm>
          <a:off x="209550" y="35814000"/>
          <a:ext cx="6400800" cy="23812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were no significant changes in estimates that had a material effect in the current quarter.</a:t>
          </a:r>
        </a:p>
      </xdr:txBody>
    </xdr:sp>
    <xdr:clientData/>
  </xdr:twoCellAnchor>
  <xdr:twoCellAnchor>
    <xdr:from>
      <xdr:col>1</xdr:col>
      <xdr:colOff>19050</xdr:colOff>
      <xdr:row>192</xdr:row>
      <xdr:rowOff>9525</xdr:rowOff>
    </xdr:from>
    <xdr:to>
      <xdr:col>8</xdr:col>
      <xdr:colOff>28575</xdr:colOff>
      <xdr:row>195</xdr:row>
      <xdr:rowOff>123825</xdr:rowOff>
    </xdr:to>
    <xdr:sp>
      <xdr:nvSpPr>
        <xdr:cNvPr id="36" name="Text Box 186"/>
        <xdr:cNvSpPr txBox="1">
          <a:spLocks noChangeArrowheads="1"/>
        </xdr:cNvSpPr>
      </xdr:nvSpPr>
      <xdr:spPr>
        <a:xfrm>
          <a:off x="238125" y="36556950"/>
          <a:ext cx="6543675" cy="6858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There were no issuance and repayment of debts and equity securities or share cancellation in the current interim period under review. The company has not implemented any share buyback scheme and it does not hold any shares as treasury shares during the current financial period.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327</xdr:row>
      <xdr:rowOff>95250</xdr:rowOff>
    </xdr:from>
    <xdr:to>
      <xdr:col>8</xdr:col>
      <xdr:colOff>0</xdr:colOff>
      <xdr:row>330</xdr:row>
      <xdr:rowOff>95250</xdr:rowOff>
    </xdr:to>
    <xdr:sp>
      <xdr:nvSpPr>
        <xdr:cNvPr id="37" name="Text Box 188"/>
        <xdr:cNvSpPr txBox="1">
          <a:spLocks noChangeArrowheads="1"/>
        </xdr:cNvSpPr>
      </xdr:nvSpPr>
      <xdr:spPr>
        <a:xfrm>
          <a:off x="219075" y="57578625"/>
          <a:ext cx="6534150" cy="5715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copper rod and wire industry will continue to be a challenge due to the intense competition and the fluctuation of the copper prices at London Metal Exchange ("LME").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332</xdr:row>
      <xdr:rowOff>76200</xdr:rowOff>
    </xdr:from>
    <xdr:to>
      <xdr:col>8</xdr:col>
      <xdr:colOff>28575</xdr:colOff>
      <xdr:row>335</xdr:row>
      <xdr:rowOff>104775</xdr:rowOff>
    </xdr:to>
    <xdr:sp>
      <xdr:nvSpPr>
        <xdr:cNvPr id="38" name="Text Box 189"/>
        <xdr:cNvSpPr txBox="1">
          <a:spLocks noChangeArrowheads="1"/>
        </xdr:cNvSpPr>
      </xdr:nvSpPr>
      <xdr:spPr>
        <a:xfrm>
          <a:off x="209550" y="58512075"/>
          <a:ext cx="6572250" cy="5238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was neither a profit forecast nor a profit guarantee issued by the Company for the current financial period ended 30 September 2010.
</a:t>
          </a:r>
        </a:p>
      </xdr:txBody>
    </xdr:sp>
    <xdr:clientData/>
  </xdr:twoCellAnchor>
  <xdr:twoCellAnchor>
    <xdr:from>
      <xdr:col>1</xdr:col>
      <xdr:colOff>28575</xdr:colOff>
      <xdr:row>340</xdr:row>
      <xdr:rowOff>0</xdr:rowOff>
    </xdr:from>
    <xdr:to>
      <xdr:col>7</xdr:col>
      <xdr:colOff>962025</xdr:colOff>
      <xdr:row>340</xdr:row>
      <xdr:rowOff>0</xdr:rowOff>
    </xdr:to>
    <xdr:sp>
      <xdr:nvSpPr>
        <xdr:cNvPr id="39" name="Text Box 190"/>
        <xdr:cNvSpPr txBox="1">
          <a:spLocks noChangeArrowheads="1"/>
        </xdr:cNvSpPr>
      </xdr:nvSpPr>
      <xdr:spPr>
        <a:xfrm>
          <a:off x="247650" y="59883675"/>
          <a:ext cx="6362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1</xdr:col>
      <xdr:colOff>19050</xdr:colOff>
      <xdr:row>260</xdr:row>
      <xdr:rowOff>171450</xdr:rowOff>
    </xdr:from>
    <xdr:to>
      <xdr:col>8</xdr:col>
      <xdr:colOff>0</xdr:colOff>
      <xdr:row>262</xdr:row>
      <xdr:rowOff>19050</xdr:rowOff>
    </xdr:to>
    <xdr:sp>
      <xdr:nvSpPr>
        <xdr:cNvPr id="40" name="Text Box 194"/>
        <xdr:cNvSpPr txBox="1">
          <a:spLocks noChangeArrowheads="1"/>
        </xdr:cNvSpPr>
      </xdr:nvSpPr>
      <xdr:spPr>
        <a:xfrm>
          <a:off x="238125" y="44767500"/>
          <a:ext cx="6515100" cy="4572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were no material events subsequent to the end of the current quarter ended 30 September 2010 until the date of this report.</a:t>
          </a:r>
        </a:p>
      </xdr:txBody>
    </xdr:sp>
    <xdr:clientData/>
  </xdr:twoCellAnchor>
  <xdr:twoCellAnchor>
    <xdr:from>
      <xdr:col>1</xdr:col>
      <xdr:colOff>57150</xdr:colOff>
      <xdr:row>265</xdr:row>
      <xdr:rowOff>9525</xdr:rowOff>
    </xdr:from>
    <xdr:to>
      <xdr:col>8</xdr:col>
      <xdr:colOff>76200</xdr:colOff>
      <xdr:row>268</xdr:row>
      <xdr:rowOff>47625</xdr:rowOff>
    </xdr:to>
    <xdr:sp>
      <xdr:nvSpPr>
        <xdr:cNvPr id="41" name="Text Box 195"/>
        <xdr:cNvSpPr txBox="1">
          <a:spLocks noChangeArrowheads="1"/>
        </xdr:cNvSpPr>
      </xdr:nvSpPr>
      <xdr:spPr>
        <a:xfrm>
          <a:off x="276225" y="45786675"/>
          <a:ext cx="6553200" cy="60960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19050</xdr:colOff>
      <xdr:row>342</xdr:row>
      <xdr:rowOff>104775</xdr:rowOff>
    </xdr:from>
    <xdr:to>
      <xdr:col>7</xdr:col>
      <xdr:colOff>1095375</xdr:colOff>
      <xdr:row>345</xdr:row>
      <xdr:rowOff>38100</xdr:rowOff>
    </xdr:to>
    <xdr:sp>
      <xdr:nvSpPr>
        <xdr:cNvPr id="42" name="Text Box 196"/>
        <xdr:cNvSpPr txBox="1">
          <a:spLocks noChangeArrowheads="1"/>
        </xdr:cNvSpPr>
      </xdr:nvSpPr>
      <xdr:spPr>
        <a:xfrm>
          <a:off x="238125" y="60369450"/>
          <a:ext cx="6505575" cy="5048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latin typeface="Times New Roman"/>
              <a:ea typeface="Times New Roman"/>
              <a:cs typeface="Times New Roman"/>
            </a:rPr>
            <a:t>There were no sales of unquoted investments and properties for the financial period ended 30 September  2010.</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362</xdr:row>
      <xdr:rowOff>0</xdr:rowOff>
    </xdr:from>
    <xdr:to>
      <xdr:col>8</xdr:col>
      <xdr:colOff>0</xdr:colOff>
      <xdr:row>362</xdr:row>
      <xdr:rowOff>0</xdr:rowOff>
    </xdr:to>
    <xdr:sp>
      <xdr:nvSpPr>
        <xdr:cNvPr id="43" name="Text Box 197"/>
        <xdr:cNvSpPr txBox="1">
          <a:spLocks noChangeArrowheads="1"/>
        </xdr:cNvSpPr>
      </xdr:nvSpPr>
      <xdr:spPr>
        <a:xfrm>
          <a:off x="228600" y="64093725"/>
          <a:ext cx="65246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2</xdr:col>
      <xdr:colOff>0</xdr:colOff>
      <xdr:row>362</xdr:row>
      <xdr:rowOff>0</xdr:rowOff>
    </xdr:from>
    <xdr:to>
      <xdr:col>8</xdr:col>
      <xdr:colOff>0</xdr:colOff>
      <xdr:row>362</xdr:row>
      <xdr:rowOff>0</xdr:rowOff>
    </xdr:to>
    <xdr:sp>
      <xdr:nvSpPr>
        <xdr:cNvPr id="44" name="Text Box 198"/>
        <xdr:cNvSpPr txBox="1">
          <a:spLocks noChangeArrowheads="1"/>
        </xdr:cNvSpPr>
      </xdr:nvSpPr>
      <xdr:spPr>
        <a:xfrm>
          <a:off x="504825" y="64093725"/>
          <a:ext cx="6248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397</xdr:row>
      <xdr:rowOff>0</xdr:rowOff>
    </xdr:from>
    <xdr:to>
      <xdr:col>7</xdr:col>
      <xdr:colOff>714375</xdr:colOff>
      <xdr:row>432</xdr:row>
      <xdr:rowOff>133350</xdr:rowOff>
    </xdr:to>
    <xdr:sp>
      <xdr:nvSpPr>
        <xdr:cNvPr id="45" name="Text Box 200"/>
        <xdr:cNvSpPr txBox="1">
          <a:spLocks noChangeArrowheads="1"/>
        </xdr:cNvSpPr>
      </xdr:nvSpPr>
      <xdr:spPr>
        <a:xfrm>
          <a:off x="219075" y="70227825"/>
          <a:ext cx="6143625" cy="68008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was no material litigation during the current quarter under review except for the following :
a) as per announcement dated 12 November 2010, a major subsidiary of the Company, has on 10 November 2010 received a Request for Arbitration ("Request") from the Secretariat of the ICC International Court of Arbitration upon request from Daewoo International Corporation ("Daewoo") of 84-11, Namdaemunno 5(o)-ga, Jung-gu, Seoul 100-753, Republic of Korea in relation to the dispute under contract dated 26 August 2009 for the sale and purchase of of 800 MT of copper wire rod. Under the contract dated 26 August 2009, the price of goods is at any any unknown LME (London Metal Exchange) copper cash price during quotation period plus USD160/MT or the average of October 2009 LME copper official cash price plus premium USD160/MT. A provisional price was used for payment when goods were delivered, whereas the final price was determined based on the LME spot price. 
The details of the Request are as follow :
i) The Request was received on 11 November 2010. Daewoo is claiming for USD381,150.00 being the balance purchase price under contract dated 26 August 2009 together with interest from 22 November 2009. The Request for Arbitration did not specify the interest rate.
Daewoo claimed to have delivered goods on 10 October 2009 and 15 October 2009. The Company has paid USD4,788,000.00 based on the provisional price. The final price exceeded the provisional price. Hence, the balance of USD381,150.00 (hereinafter referred to as "the Claim").
ii) Pursuant to the Clause 17 of the contract, all disputes in connection with the contract shall be finally settled in the place of Geneva, Switzerland under the Rules of Conciliation and Arbitration of the International Chamber of Commerce by one or more arbitrators appointed in accordance with the said Rules. The Award rendered by the arbitrator shall be final and binding upon both parties concerned.
On 3 November 2010, Daewoo has made a request to the International Chamber of Commerce in accordance with the ICC Rules of Arbitration to commence arbitration proceedings in accordance with the arbitration clause contained in the Contract.
iii) The expected losses, if any, is stated in paragraph i) above.
The Company will obtain the necessary legal advice from its legal counsel for appropriate reply to the Request and will inform Bursa Malaysia Securities Berhad of any new developments on the matter.
</a:t>
          </a:r>
        </a:p>
      </xdr:txBody>
    </xdr:sp>
    <xdr:clientData/>
  </xdr:twoCellAnchor>
  <xdr:twoCellAnchor>
    <xdr:from>
      <xdr:col>1</xdr:col>
      <xdr:colOff>0</xdr:colOff>
      <xdr:row>441</xdr:row>
      <xdr:rowOff>0</xdr:rowOff>
    </xdr:from>
    <xdr:to>
      <xdr:col>8</xdr:col>
      <xdr:colOff>0</xdr:colOff>
      <xdr:row>441</xdr:row>
      <xdr:rowOff>0</xdr:rowOff>
    </xdr:to>
    <xdr:sp>
      <xdr:nvSpPr>
        <xdr:cNvPr id="46" name="Text Box 201"/>
        <xdr:cNvSpPr txBox="1">
          <a:spLocks noChangeArrowheads="1"/>
        </xdr:cNvSpPr>
      </xdr:nvSpPr>
      <xdr:spPr>
        <a:xfrm>
          <a:off x="219075" y="7847647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28575</xdr:colOff>
      <xdr:row>477</xdr:row>
      <xdr:rowOff>47625</xdr:rowOff>
    </xdr:from>
    <xdr:to>
      <xdr:col>7</xdr:col>
      <xdr:colOff>981075</xdr:colOff>
      <xdr:row>479</xdr:row>
      <xdr:rowOff>76200</xdr:rowOff>
    </xdr:to>
    <xdr:sp>
      <xdr:nvSpPr>
        <xdr:cNvPr id="47" name="Text Box 202"/>
        <xdr:cNvSpPr txBox="1">
          <a:spLocks noChangeArrowheads="1"/>
        </xdr:cNvSpPr>
      </xdr:nvSpPr>
      <xdr:spPr>
        <a:xfrm>
          <a:off x="247650" y="84648675"/>
          <a:ext cx="6381750" cy="3714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 interim financial statements were authorised for issue by the Board of Directors in accordance with a resolution of the directors on 25 November 2010.</a:t>
          </a:r>
        </a:p>
      </xdr:txBody>
    </xdr:sp>
    <xdr:clientData/>
  </xdr:twoCellAnchor>
  <xdr:twoCellAnchor>
    <xdr:from>
      <xdr:col>0</xdr:col>
      <xdr:colOff>190500</xdr:colOff>
      <xdr:row>287</xdr:row>
      <xdr:rowOff>0</xdr:rowOff>
    </xdr:from>
    <xdr:to>
      <xdr:col>8</xdr:col>
      <xdr:colOff>114300</xdr:colOff>
      <xdr:row>289</xdr:row>
      <xdr:rowOff>104775</xdr:rowOff>
    </xdr:to>
    <xdr:sp>
      <xdr:nvSpPr>
        <xdr:cNvPr id="48" name="Text Box 203"/>
        <xdr:cNvSpPr txBox="1">
          <a:spLocks noChangeArrowheads="1"/>
        </xdr:cNvSpPr>
      </xdr:nvSpPr>
      <xdr:spPr>
        <a:xfrm>
          <a:off x="190500" y="49987200"/>
          <a:ext cx="6677025" cy="4476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There were no material capital commitments entered by the Group in this current quarter ended 30 September 2010.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455</xdr:row>
      <xdr:rowOff>0</xdr:rowOff>
    </xdr:from>
    <xdr:to>
      <xdr:col>8</xdr:col>
      <xdr:colOff>0</xdr:colOff>
      <xdr:row>455</xdr:row>
      <xdr:rowOff>0</xdr:rowOff>
    </xdr:to>
    <xdr:sp>
      <xdr:nvSpPr>
        <xdr:cNvPr id="49" name="Text Box 204"/>
        <xdr:cNvSpPr txBox="1">
          <a:spLocks noChangeArrowheads="1"/>
        </xdr:cNvSpPr>
      </xdr:nvSpPr>
      <xdr:spPr>
        <a:xfrm>
          <a:off x="219075" y="8087677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441</xdr:row>
      <xdr:rowOff>0</xdr:rowOff>
    </xdr:from>
    <xdr:to>
      <xdr:col>8</xdr:col>
      <xdr:colOff>0</xdr:colOff>
      <xdr:row>441</xdr:row>
      <xdr:rowOff>0</xdr:rowOff>
    </xdr:to>
    <xdr:sp>
      <xdr:nvSpPr>
        <xdr:cNvPr id="50" name="Text Box 206"/>
        <xdr:cNvSpPr txBox="1">
          <a:spLocks noChangeArrowheads="1"/>
        </xdr:cNvSpPr>
      </xdr:nvSpPr>
      <xdr:spPr>
        <a:xfrm>
          <a:off x="219075" y="7847647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455</xdr:row>
      <xdr:rowOff>0</xdr:rowOff>
    </xdr:from>
    <xdr:to>
      <xdr:col>8</xdr:col>
      <xdr:colOff>0</xdr:colOff>
      <xdr:row>455</xdr:row>
      <xdr:rowOff>0</xdr:rowOff>
    </xdr:to>
    <xdr:sp>
      <xdr:nvSpPr>
        <xdr:cNvPr id="51" name="Text Box 207"/>
        <xdr:cNvSpPr txBox="1">
          <a:spLocks noChangeArrowheads="1"/>
        </xdr:cNvSpPr>
      </xdr:nvSpPr>
      <xdr:spPr>
        <a:xfrm>
          <a:off x="219075" y="80876775"/>
          <a:ext cx="653415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180975</xdr:colOff>
      <xdr:row>362</xdr:row>
      <xdr:rowOff>0</xdr:rowOff>
    </xdr:from>
    <xdr:to>
      <xdr:col>7</xdr:col>
      <xdr:colOff>933450</xdr:colOff>
      <xdr:row>362</xdr:row>
      <xdr:rowOff>0</xdr:rowOff>
    </xdr:to>
    <xdr:sp>
      <xdr:nvSpPr>
        <xdr:cNvPr id="52" name="Text Box 208"/>
        <xdr:cNvSpPr txBox="1">
          <a:spLocks noChangeArrowheads="1"/>
        </xdr:cNvSpPr>
      </xdr:nvSpPr>
      <xdr:spPr>
        <a:xfrm>
          <a:off x="685800" y="64093725"/>
          <a:ext cx="589597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47625</xdr:colOff>
      <xdr:row>197</xdr:row>
      <xdr:rowOff>142875</xdr:rowOff>
    </xdr:from>
    <xdr:to>
      <xdr:col>8</xdr:col>
      <xdr:colOff>0</xdr:colOff>
      <xdr:row>199</xdr:row>
      <xdr:rowOff>104775</xdr:rowOff>
    </xdr:to>
    <xdr:sp>
      <xdr:nvSpPr>
        <xdr:cNvPr id="53" name="Text Box 217"/>
        <xdr:cNvSpPr txBox="1">
          <a:spLocks noChangeArrowheads="1"/>
        </xdr:cNvSpPr>
      </xdr:nvSpPr>
      <xdr:spPr>
        <a:xfrm>
          <a:off x="266700" y="37642800"/>
          <a:ext cx="6486525" cy="3429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rPr>
            <a:t>No dividend was paid in the current financial period under review.</a:t>
          </a:r>
        </a:p>
      </xdr:txBody>
    </xdr:sp>
    <xdr:clientData/>
  </xdr:twoCellAnchor>
  <xdr:twoCellAnchor>
    <xdr:from>
      <xdr:col>1</xdr:col>
      <xdr:colOff>28575</xdr:colOff>
      <xdr:row>340</xdr:row>
      <xdr:rowOff>0</xdr:rowOff>
    </xdr:from>
    <xdr:to>
      <xdr:col>7</xdr:col>
      <xdr:colOff>962025</xdr:colOff>
      <xdr:row>340</xdr:row>
      <xdr:rowOff>0</xdr:rowOff>
    </xdr:to>
    <xdr:sp>
      <xdr:nvSpPr>
        <xdr:cNvPr id="54" name="Text Box 220"/>
        <xdr:cNvSpPr txBox="1">
          <a:spLocks noChangeArrowheads="1"/>
        </xdr:cNvSpPr>
      </xdr:nvSpPr>
      <xdr:spPr>
        <a:xfrm>
          <a:off x="247650" y="59883675"/>
          <a:ext cx="6362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tax provided in the current period is in respect of non business source of income.</a:t>
          </a:r>
        </a:p>
      </xdr:txBody>
    </xdr:sp>
    <xdr:clientData/>
  </xdr:twoCellAnchor>
  <xdr:twoCellAnchor>
    <xdr:from>
      <xdr:col>1</xdr:col>
      <xdr:colOff>9525</xdr:colOff>
      <xdr:row>18</xdr:row>
      <xdr:rowOff>28575</xdr:rowOff>
    </xdr:from>
    <xdr:to>
      <xdr:col>8</xdr:col>
      <xdr:colOff>38100</xdr:colOff>
      <xdr:row>22</xdr:row>
      <xdr:rowOff>161925</xdr:rowOff>
    </xdr:to>
    <xdr:sp>
      <xdr:nvSpPr>
        <xdr:cNvPr id="55" name="Text Box 221"/>
        <xdr:cNvSpPr txBox="1">
          <a:spLocks noChangeArrowheads="1"/>
        </xdr:cNvSpPr>
      </xdr:nvSpPr>
      <xdr:spPr>
        <a:xfrm>
          <a:off x="228600" y="3409950"/>
          <a:ext cx="6562725" cy="8953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2009 except for the adoption of the following new Financial Reporting</a:t>
          </a:r>
          <a:r>
            <a:rPr lang="en-US" cap="none" sz="1100" b="0" i="0" u="none" baseline="0">
              <a:solidFill>
                <a:srgbClr val="000000"/>
              </a:solidFill>
              <a:latin typeface="Times New Roman"/>
              <a:ea typeface="Times New Roman"/>
              <a:cs typeface="Times New Roman"/>
            </a:rPr>
            <a:t> Standards ("FRSs") and Issues Committee Interpretations("IC Interpretations") effective for financial periods beginning on or after 01 January 2010.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435</xdr:row>
      <xdr:rowOff>142875</xdr:rowOff>
    </xdr:from>
    <xdr:to>
      <xdr:col>7</xdr:col>
      <xdr:colOff>1104900</xdr:colOff>
      <xdr:row>437</xdr:row>
      <xdr:rowOff>76200</xdr:rowOff>
    </xdr:to>
    <xdr:sp>
      <xdr:nvSpPr>
        <xdr:cNvPr id="56" name="Text Box 228"/>
        <xdr:cNvSpPr txBox="1">
          <a:spLocks noChangeArrowheads="1"/>
        </xdr:cNvSpPr>
      </xdr:nvSpPr>
      <xdr:spPr>
        <a:xfrm>
          <a:off x="219075" y="77590650"/>
          <a:ext cx="6534150" cy="2762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No dividend was recommended for the current financial period under review.
</a:t>
          </a:r>
        </a:p>
      </xdr:txBody>
    </xdr:sp>
    <xdr:clientData/>
  </xdr:twoCellAnchor>
  <xdr:twoCellAnchor>
    <xdr:from>
      <xdr:col>1</xdr:col>
      <xdr:colOff>28575</xdr:colOff>
      <xdr:row>337</xdr:row>
      <xdr:rowOff>95250</xdr:rowOff>
    </xdr:from>
    <xdr:to>
      <xdr:col>8</xdr:col>
      <xdr:colOff>28575</xdr:colOff>
      <xdr:row>339</xdr:row>
      <xdr:rowOff>180975</xdr:rowOff>
    </xdr:to>
    <xdr:sp>
      <xdr:nvSpPr>
        <xdr:cNvPr id="57" name="Text Box 245"/>
        <xdr:cNvSpPr txBox="1">
          <a:spLocks noChangeArrowheads="1"/>
        </xdr:cNvSpPr>
      </xdr:nvSpPr>
      <xdr:spPr>
        <a:xfrm>
          <a:off x="247650" y="59407425"/>
          <a:ext cx="6534150" cy="4667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is no tax on income mainly due to business losses suffered in the financial period under review.</a:t>
          </a:r>
        </a:p>
      </xdr:txBody>
    </xdr:sp>
    <xdr:clientData/>
  </xdr:twoCellAnchor>
  <xdr:twoCellAnchor>
    <xdr:from>
      <xdr:col>1</xdr:col>
      <xdr:colOff>19050</xdr:colOff>
      <xdr:row>201</xdr:row>
      <xdr:rowOff>114300</xdr:rowOff>
    </xdr:from>
    <xdr:to>
      <xdr:col>8</xdr:col>
      <xdr:colOff>19050</xdr:colOff>
      <xdr:row>204</xdr:row>
      <xdr:rowOff>19050</xdr:rowOff>
    </xdr:to>
    <xdr:sp>
      <xdr:nvSpPr>
        <xdr:cNvPr id="58" name="Text Box 186"/>
        <xdr:cNvSpPr txBox="1">
          <a:spLocks noChangeArrowheads="1"/>
        </xdr:cNvSpPr>
      </xdr:nvSpPr>
      <xdr:spPr>
        <a:xfrm>
          <a:off x="238125" y="38366700"/>
          <a:ext cx="6534150" cy="4762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valuation of plant and equipment had been brought forward without amendment from the financial statements for the year ended 31 December 2009.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70</xdr:row>
      <xdr:rowOff>9525</xdr:rowOff>
    </xdr:from>
    <xdr:to>
      <xdr:col>8</xdr:col>
      <xdr:colOff>19050</xdr:colOff>
      <xdr:row>74</xdr:row>
      <xdr:rowOff>152400</xdr:rowOff>
    </xdr:to>
    <xdr:sp>
      <xdr:nvSpPr>
        <xdr:cNvPr id="59" name="Text Box 165"/>
        <xdr:cNvSpPr txBox="1">
          <a:spLocks noChangeArrowheads="1"/>
        </xdr:cNvSpPr>
      </xdr:nvSpPr>
      <xdr:spPr>
        <a:xfrm>
          <a:off x="228600" y="13296900"/>
          <a:ext cx="6543675" cy="9048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The adoption of the new FRS and Interpretations does not have significant impact on the financial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statements of the Group and the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Company, except for FRS</a:t>
          </a:r>
          <a:r>
            <a:rPr lang="en-US" cap="none" sz="1100" b="0" i="0" u="none" baseline="0">
              <a:solidFill>
                <a:srgbClr val="000000"/>
              </a:solidFill>
              <a:latin typeface="Times New Roman"/>
              <a:ea typeface="Times New Roman"/>
              <a:cs typeface="Times New Roman"/>
            </a:rPr>
            <a:t> 8</a:t>
          </a:r>
          <a:r>
            <a:rPr lang="en-US" cap="none" sz="1100" b="0" i="0" u="none" baseline="0">
              <a:solidFill>
                <a:srgbClr val="000000"/>
              </a:solidFill>
              <a:latin typeface="Times New Roman"/>
              <a:ea typeface="Times New Roman"/>
              <a:cs typeface="Times New Roman"/>
            </a:rPr>
            <a:t>, FRS 101, FRS 117,</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FRS </a:t>
          </a:r>
          <a:r>
            <a:rPr lang="en-US" cap="none" sz="1100" b="0" i="0" u="none" baseline="0">
              <a:solidFill>
                <a:srgbClr val="000000"/>
              </a:solidFill>
              <a:latin typeface="Times New Roman"/>
              <a:ea typeface="Times New Roman"/>
              <a:cs typeface="Times New Roman"/>
            </a:rPr>
            <a:t>139</a:t>
          </a:r>
          <a:r>
            <a:rPr lang="en-US" cap="none" sz="1100" b="0" i="0" u="none" baseline="0">
              <a:solidFill>
                <a:srgbClr val="000000"/>
              </a:solidFill>
              <a:latin typeface="Times New Roman"/>
              <a:ea typeface="Times New Roman"/>
              <a:cs typeface="Times New Roman"/>
            </a:rPr>
            <a:t>. The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principal effects of</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changes in accounting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policies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resulting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from the adoption of</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FRS</a:t>
          </a:r>
          <a:r>
            <a:rPr lang="en-US" cap="none" sz="1100" b="0" i="0" u="none" baseline="0">
              <a:solidFill>
                <a:srgbClr val="000000"/>
              </a:solidFill>
              <a:latin typeface="Times New Roman"/>
              <a:ea typeface="Times New Roman"/>
              <a:cs typeface="Times New Roman"/>
            </a:rPr>
            <a:t> 8</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101,</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FRS 117,</a:t>
          </a:r>
          <a:r>
            <a:rPr lang="en-US" cap="none" sz="1100" b="0" i="0" u="none" baseline="0">
              <a:solidFill>
                <a:srgbClr val="000000"/>
              </a:solidFill>
              <a:latin typeface="Times New Roman"/>
              <a:ea typeface="Times New Roman"/>
              <a:cs typeface="Times New Roman"/>
            </a:rPr>
            <a:t> FRS 1</a:t>
          </a:r>
          <a:r>
            <a:rPr lang="en-US" cap="none" sz="1100" b="0" i="0" u="none" baseline="0">
              <a:solidFill>
                <a:srgbClr val="000000"/>
              </a:solidFill>
              <a:latin typeface="Times New Roman"/>
              <a:ea typeface="Times New Roman"/>
              <a:cs typeface="Times New Roman"/>
            </a:rPr>
            <a:t>39</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are summarised below:</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285750</xdr:colOff>
      <xdr:row>75</xdr:row>
      <xdr:rowOff>180975</xdr:rowOff>
    </xdr:from>
    <xdr:to>
      <xdr:col>8</xdr:col>
      <xdr:colOff>28575</xdr:colOff>
      <xdr:row>81</xdr:row>
      <xdr:rowOff>161925</xdr:rowOff>
    </xdr:to>
    <xdr:sp>
      <xdr:nvSpPr>
        <xdr:cNvPr id="60" name="Text Box 165"/>
        <xdr:cNvSpPr txBox="1">
          <a:spLocks noChangeArrowheads="1"/>
        </xdr:cNvSpPr>
      </xdr:nvSpPr>
      <xdr:spPr>
        <a:xfrm>
          <a:off x="504825" y="14420850"/>
          <a:ext cx="6276975" cy="1123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(a) FRS 8 Operating Segments (effective for annual periods beginning on or after 1 July 2009).</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FRS 8 replaces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FRS 114 </a:t>
          </a:r>
          <a:r>
            <a:rPr lang="en-US" cap="none" sz="700" b="0" i="0" u="none" baseline="0">
              <a:solidFill>
                <a:srgbClr val="000000"/>
              </a:solidFill>
              <a:latin typeface="Times New Roman"/>
              <a:ea typeface="Times New Roman"/>
              <a:cs typeface="Times New Roman"/>
            </a:rPr>
            <a:t>2004</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Segment Reporting. The new standard requires a ‘management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approach’, under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which segment information is presented on the same basis as that used for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internal reporting purposes.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As the Group’s chief operating decision maker, the Group’s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Board of Directors, relies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internal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reports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which are similar to</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those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currently disclosed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externally, no further segmental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information disclosures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will be necessary.</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82</xdr:row>
      <xdr:rowOff>47625</xdr:rowOff>
    </xdr:from>
    <xdr:to>
      <xdr:col>8</xdr:col>
      <xdr:colOff>9525</xdr:colOff>
      <xdr:row>90</xdr:row>
      <xdr:rowOff>76200</xdr:rowOff>
    </xdr:to>
    <xdr:sp>
      <xdr:nvSpPr>
        <xdr:cNvPr id="61" name="Text Box 165"/>
        <xdr:cNvSpPr txBox="1">
          <a:spLocks noChangeArrowheads="1"/>
        </xdr:cNvSpPr>
      </xdr:nvSpPr>
      <xdr:spPr>
        <a:xfrm>
          <a:off x="504825" y="15621000"/>
          <a:ext cx="6257925" cy="15525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(b) FRS 139 Financial Instruments: Recognition and Measurement (effective for annual periods beginning on or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after 1 January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2010).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FRS 139 establishes principles for recognising and measuring financial assets, financial liabilities and some contracts to buy and sell non-financial items. The Group adopted FRS 139 prospectively on 1 January 2010 in accordance with the transitional provisions. The effects arising from the adoption of this Standard has been accounted for by adjusting the opening balance of retained earnings as at 1 January 2010. Comparatives are not restated. The details of the changes in accounting policies and the effects arising from the adoption of FRS 139 are discussed below:</a:t>
          </a:r>
        </a:p>
      </xdr:txBody>
    </xdr:sp>
    <xdr:clientData/>
  </xdr:twoCellAnchor>
  <xdr:twoCellAnchor>
    <xdr:from>
      <xdr:col>2</xdr:col>
      <xdr:colOff>104775</xdr:colOff>
      <xdr:row>106</xdr:row>
      <xdr:rowOff>171450</xdr:rowOff>
    </xdr:from>
    <xdr:to>
      <xdr:col>8</xdr:col>
      <xdr:colOff>28575</xdr:colOff>
      <xdr:row>112</xdr:row>
      <xdr:rowOff>19050</xdr:rowOff>
    </xdr:to>
    <xdr:sp>
      <xdr:nvSpPr>
        <xdr:cNvPr id="62" name="Text Box 165"/>
        <xdr:cNvSpPr txBox="1">
          <a:spLocks noChangeArrowheads="1"/>
        </xdr:cNvSpPr>
      </xdr:nvSpPr>
      <xdr:spPr>
        <a:xfrm>
          <a:off x="609600" y="20316825"/>
          <a:ext cx="6172200" cy="9906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Impact on opening balance
</a:t>
          </a:r>
          <a:r>
            <a:rPr lang="en-US" cap="none" sz="1100" b="0" i="0" u="none" baseline="0">
              <a:solidFill>
                <a:srgbClr val="000000"/>
              </a:solidFill>
              <a:latin typeface="Times New Roman"/>
              <a:ea typeface="Times New Roman"/>
              <a:cs typeface="Times New Roman"/>
            </a:rPr>
            <a:t>In accordance with the transitional provision of FRS 139, the above changes are applied prospectively and the comparatives as at 31 December 2009 are not restated. Instead, the changes have been accounted for by restating the following balances in the statement of financial position as at 1 January 2010.</a:t>
          </a:r>
        </a:p>
      </xdr:txBody>
    </xdr:sp>
    <xdr:clientData/>
  </xdr:twoCellAnchor>
  <xdr:twoCellAnchor>
    <xdr:from>
      <xdr:col>1</xdr:col>
      <xdr:colOff>285750</xdr:colOff>
      <xdr:row>124</xdr:row>
      <xdr:rowOff>66675</xdr:rowOff>
    </xdr:from>
    <xdr:to>
      <xdr:col>8</xdr:col>
      <xdr:colOff>19050</xdr:colOff>
      <xdr:row>132</xdr:row>
      <xdr:rowOff>47625</xdr:rowOff>
    </xdr:to>
    <xdr:sp>
      <xdr:nvSpPr>
        <xdr:cNvPr id="63" name="Text Box 165"/>
        <xdr:cNvSpPr txBox="1">
          <a:spLocks noChangeArrowheads="1"/>
        </xdr:cNvSpPr>
      </xdr:nvSpPr>
      <xdr:spPr>
        <a:xfrm>
          <a:off x="504825" y="23641050"/>
          <a:ext cx="6267450" cy="15144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(c) Amendments to FRS 101 Presentation of Financial Statements (effective for annual periods beginning on or after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January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2010). </a:t>
          </a:r>
          <a:r>
            <a:rPr lang="en-US" cap="none" sz="1100" b="0" i="0" u="none" baseline="0">
              <a:solidFill>
                <a:srgbClr val="000000"/>
              </a:solidFill>
              <a:latin typeface="Times New Roman"/>
              <a:ea typeface="Times New Roman"/>
              <a:cs typeface="Times New Roman"/>
            </a:rPr>
            <a:t>This Standard introduces the titles “statement of financial position” and “statement of cash flows” to replace the current titles “balance sheet” and “cash flow statement” respectively. A new statement known as the “statement of comprehensive income” is also introduced in this Standard whereby all non-owner changes in equity are required to be presented in either one statement of comprehensive income or in two statements (i.e. a separate income statement and a statement of comprehensive income). Components of comprehensive income are not permitted to be presented in the statement of changes in equity. 
</a:t>
          </a:r>
        </a:p>
      </xdr:txBody>
    </xdr:sp>
    <xdr:clientData/>
  </xdr:twoCellAnchor>
  <xdr:twoCellAnchor>
    <xdr:from>
      <xdr:col>2</xdr:col>
      <xdr:colOff>9525</xdr:colOff>
      <xdr:row>143</xdr:row>
      <xdr:rowOff>142875</xdr:rowOff>
    </xdr:from>
    <xdr:to>
      <xdr:col>8</xdr:col>
      <xdr:colOff>28575</xdr:colOff>
      <xdr:row>150</xdr:row>
      <xdr:rowOff>76200</xdr:rowOff>
    </xdr:to>
    <xdr:sp>
      <xdr:nvSpPr>
        <xdr:cNvPr id="64" name="Text Box 165"/>
        <xdr:cNvSpPr txBox="1">
          <a:spLocks noChangeArrowheads="1"/>
        </xdr:cNvSpPr>
      </xdr:nvSpPr>
      <xdr:spPr>
        <a:xfrm>
          <a:off x="514350" y="27346275"/>
          <a:ext cx="6267450"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(d) Amendments to FRS 117 Leases (effective for annual periods beginning on or after 1</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January 2010). The amendments to FRS 117 requires entities with existing leases of land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and buildings (combined) to</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reassess the classification of</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land as 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finance or operating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lease. The Group has reclassified part</a:t>
          </a:r>
          <a:r>
            <a:rPr lang="en-US" cap="none" sz="1100" b="0" i="0" u="none" baseline="0">
              <a:solidFill>
                <a:srgbClr val="000000"/>
              </a:solidFill>
              <a:latin typeface="Times New Roman"/>
              <a:ea typeface="Times New Roman"/>
              <a:cs typeface="Times New Roman"/>
            </a:rPr>
            <a:t> of</a:t>
          </a:r>
          <a:r>
            <a:rPr lang="en-US" cap="none" sz="1100" b="0" i="0" u="none" baseline="0">
              <a:solidFill>
                <a:srgbClr val="000000"/>
              </a:solidFill>
              <a:latin typeface="Times New Roman"/>
              <a:ea typeface="Times New Roman"/>
              <a:cs typeface="Times New Roman"/>
            </a:rPr>
            <a:t> the existing leasehold land to property, plant and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equipment following this reassessment, with no effect on reported profit or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equity.</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However, as a result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of the adoption of the Amendments to FRS 117, comparative balances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have been restated as follows:</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160</xdr:row>
      <xdr:rowOff>28575</xdr:rowOff>
    </xdr:from>
    <xdr:to>
      <xdr:col>8</xdr:col>
      <xdr:colOff>0</xdr:colOff>
      <xdr:row>163</xdr:row>
      <xdr:rowOff>85725</xdr:rowOff>
    </xdr:to>
    <xdr:sp>
      <xdr:nvSpPr>
        <xdr:cNvPr id="65" name="Text Box 165"/>
        <xdr:cNvSpPr txBox="1">
          <a:spLocks noChangeArrowheads="1"/>
        </xdr:cNvSpPr>
      </xdr:nvSpPr>
      <xdr:spPr>
        <a:xfrm>
          <a:off x="219075" y="30480000"/>
          <a:ext cx="6534150" cy="6286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adoption of other interpretations and revisions to existing standards mandatory for annual periods beginning on or after  1 January  2010 did not result in significant changes in the reported profit or equity or on the disclosures in the financial statements</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167</xdr:row>
      <xdr:rowOff>0</xdr:rowOff>
    </xdr:from>
    <xdr:to>
      <xdr:col>8</xdr:col>
      <xdr:colOff>19050</xdr:colOff>
      <xdr:row>169</xdr:row>
      <xdr:rowOff>28575</xdr:rowOff>
    </xdr:to>
    <xdr:sp>
      <xdr:nvSpPr>
        <xdr:cNvPr id="66" name="Text Box 165"/>
        <xdr:cNvSpPr txBox="1">
          <a:spLocks noChangeArrowheads="1"/>
        </xdr:cNvSpPr>
      </xdr:nvSpPr>
      <xdr:spPr>
        <a:xfrm>
          <a:off x="219075" y="31784925"/>
          <a:ext cx="6553200" cy="4095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As at 30 September 2010, the following FRSs and IC Interpretations were in issue effective from 01 January 2011, have not been adopted by the Group and the Company :-
, have not been adopted by the Group and the Company :-</a:t>
          </a:r>
        </a:p>
      </xdr:txBody>
    </xdr:sp>
    <xdr:clientData/>
  </xdr:twoCellAnchor>
  <xdr:twoCellAnchor>
    <xdr:from>
      <xdr:col>2</xdr:col>
      <xdr:colOff>85725</xdr:colOff>
      <xdr:row>91</xdr:row>
      <xdr:rowOff>104775</xdr:rowOff>
    </xdr:from>
    <xdr:to>
      <xdr:col>7</xdr:col>
      <xdr:colOff>981075</xdr:colOff>
      <xdr:row>97</xdr:row>
      <xdr:rowOff>28575</xdr:rowOff>
    </xdr:to>
    <xdr:sp>
      <xdr:nvSpPr>
        <xdr:cNvPr id="67" name="Text Box 165"/>
        <xdr:cNvSpPr txBox="1">
          <a:spLocks noChangeArrowheads="1"/>
        </xdr:cNvSpPr>
      </xdr:nvSpPr>
      <xdr:spPr>
        <a:xfrm>
          <a:off x="590550" y="17392650"/>
          <a:ext cx="6038850" cy="10668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i) Available-for-sale ("AFS") investments
</a:t>
          </a:r>
          <a:r>
            <a:rPr lang="en-US" cap="none" sz="1100" b="0" i="0" u="none" baseline="0">
              <a:solidFill>
                <a:srgbClr val="000000"/>
              </a:solidFill>
              <a:latin typeface="Times New Roman"/>
              <a:ea typeface="Times New Roman"/>
              <a:cs typeface="Times New Roman"/>
            </a:rPr>
            <a:t>Prior to 1 January 2010, the Group classified its investments which were held for non-trading purposes as non-current investments. Such investments were carried at cost less impairment losses. Upon adoption of FRS 139, these investments are designated at 1 January 2010 as available-for-sale financial asset and accordingly are stated at fair value.</a:t>
          </a:r>
        </a:p>
      </xdr:txBody>
    </xdr:sp>
    <xdr:clientData/>
  </xdr:twoCellAnchor>
  <xdr:twoCellAnchor>
    <xdr:from>
      <xdr:col>2</xdr:col>
      <xdr:colOff>19050</xdr:colOff>
      <xdr:row>133</xdr:row>
      <xdr:rowOff>47625</xdr:rowOff>
    </xdr:from>
    <xdr:to>
      <xdr:col>8</xdr:col>
      <xdr:colOff>9525</xdr:colOff>
      <xdr:row>137</xdr:row>
      <xdr:rowOff>123825</xdr:rowOff>
    </xdr:to>
    <xdr:sp>
      <xdr:nvSpPr>
        <xdr:cNvPr id="68" name="Text Box 165"/>
        <xdr:cNvSpPr txBox="1">
          <a:spLocks noChangeArrowheads="1"/>
        </xdr:cNvSpPr>
      </xdr:nvSpPr>
      <xdr:spPr>
        <a:xfrm>
          <a:off x="523875" y="25346025"/>
          <a:ext cx="6238875" cy="838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This Standard also introduces a new requirement to present a statement of financial position as at the beginning of the earliest comparative period if there are applications of retrospective restatements that are defined in FRS 108, or when there are reclassifications of items in the financial statements.</a:t>
          </a:r>
        </a:p>
      </xdr:txBody>
    </xdr:sp>
    <xdr:clientData/>
  </xdr:twoCellAnchor>
  <xdr:twoCellAnchor>
    <xdr:from>
      <xdr:col>2</xdr:col>
      <xdr:colOff>9525</xdr:colOff>
      <xdr:row>138</xdr:row>
      <xdr:rowOff>76200</xdr:rowOff>
    </xdr:from>
    <xdr:to>
      <xdr:col>8</xdr:col>
      <xdr:colOff>0</xdr:colOff>
      <xdr:row>142</xdr:row>
      <xdr:rowOff>104775</xdr:rowOff>
    </xdr:to>
    <xdr:sp>
      <xdr:nvSpPr>
        <xdr:cNvPr id="69" name="Text Box 165"/>
        <xdr:cNvSpPr txBox="1">
          <a:spLocks noChangeArrowheads="1"/>
        </xdr:cNvSpPr>
      </xdr:nvSpPr>
      <xdr:spPr>
        <a:xfrm>
          <a:off x="514350" y="26327100"/>
          <a:ext cx="6238875" cy="7905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Additionally, FRS 101 require the disclosure of reclassification adjustments and income tax relating to each component of other comprehensive income, and the presentation of dividends recognised as distributions to owners together with the related amounts per share in the statement of changes in equity or in the notes to the financial statements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391</xdr:row>
      <xdr:rowOff>152400</xdr:rowOff>
    </xdr:from>
    <xdr:to>
      <xdr:col>8</xdr:col>
      <xdr:colOff>9525</xdr:colOff>
      <xdr:row>394</xdr:row>
      <xdr:rowOff>47625</xdr:rowOff>
    </xdr:to>
    <xdr:sp>
      <xdr:nvSpPr>
        <xdr:cNvPr id="70" name="Text Box 200"/>
        <xdr:cNvSpPr txBox="1">
          <a:spLocks noChangeArrowheads="1"/>
        </xdr:cNvSpPr>
      </xdr:nvSpPr>
      <xdr:spPr>
        <a:xfrm>
          <a:off x="276225" y="69237225"/>
          <a:ext cx="6486525"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There was no derivative financial instrument issued as at the</a:t>
          </a:r>
          <a:r>
            <a:rPr lang="en-US" cap="none" sz="105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end of the current quarter.</a:t>
          </a:r>
        </a:p>
      </xdr:txBody>
    </xdr:sp>
    <xdr:clientData/>
  </xdr:twoCellAnchor>
  <xdr:twoCellAnchor>
    <xdr:from>
      <xdr:col>2</xdr:col>
      <xdr:colOff>114300</xdr:colOff>
      <xdr:row>97</xdr:row>
      <xdr:rowOff>114300</xdr:rowOff>
    </xdr:from>
    <xdr:to>
      <xdr:col>8</xdr:col>
      <xdr:colOff>9525</xdr:colOff>
      <xdr:row>105</xdr:row>
      <xdr:rowOff>152400</xdr:rowOff>
    </xdr:to>
    <xdr:sp>
      <xdr:nvSpPr>
        <xdr:cNvPr id="71" name="Text Box 165"/>
        <xdr:cNvSpPr txBox="1">
          <a:spLocks noChangeArrowheads="1"/>
        </xdr:cNvSpPr>
      </xdr:nvSpPr>
      <xdr:spPr>
        <a:xfrm>
          <a:off x="619125" y="18545175"/>
          <a:ext cx="6143625" cy="15621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ii) Investments at fair value through profit or loss 
</a:t>
          </a:r>
          <a:r>
            <a:rPr lang="en-US" cap="none" sz="1100" b="0" i="0" u="none" baseline="0">
              <a:solidFill>
                <a:srgbClr val="000000"/>
              </a:solidFill>
              <a:latin typeface="Times New Roman"/>
              <a:ea typeface="Times New Roman"/>
              <a:cs typeface="Times New Roman"/>
            </a:rPr>
            <a:t>Prior to 1 January 2010, the Group classified its quoted investments in equity instruments which were held for short term as marketable securities. Such investments were carried at the lower of cost and market value, determined on a portfolio basis. Upon the adoption of FRS 139 , these investments are designated at 1 January 2010 as investments at fair value through profit or loss. As the previous year carrying amounts of these investments has been stated at market value, no adjustments to their previous year carrying amounts are recognised as adjustments to the opening balance of retained earnings as at 1 January 2010.</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3</xdr:col>
      <xdr:colOff>971550</xdr:colOff>
      <xdr:row>282</xdr:row>
      <xdr:rowOff>0</xdr:rowOff>
    </xdr:from>
    <xdr:ext cx="57150" cy="228600"/>
    <xdr:sp>
      <xdr:nvSpPr>
        <xdr:cNvPr id="72" name="TextBox 722"/>
        <xdr:cNvSpPr txBox="1">
          <a:spLocks noChangeArrowheads="1"/>
        </xdr:cNvSpPr>
      </xdr:nvSpPr>
      <xdr:spPr>
        <a:xfrm>
          <a:off x="1657350" y="49034700"/>
          <a:ext cx="57150" cy="228600"/>
        </a:xfrm>
        <a:prstGeom prst="rect">
          <a:avLst/>
        </a:prstGeom>
        <a:noFill/>
        <a:ln w="9525" cmpd="sng">
          <a:noFill/>
        </a:ln>
      </xdr:spPr>
      <xdr:txBody>
        <a:bodyPr vertOverflow="clip" wrap="square" lIns="27432" tIns="22860" rIns="27432" bIns="0">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281</xdr:row>
      <xdr:rowOff>85725</xdr:rowOff>
    </xdr:from>
    <xdr:ext cx="57150" cy="228600"/>
    <xdr:sp>
      <xdr:nvSpPr>
        <xdr:cNvPr id="73" name="TextBox 723"/>
        <xdr:cNvSpPr txBox="1">
          <a:spLocks noChangeArrowheads="1"/>
        </xdr:cNvSpPr>
      </xdr:nvSpPr>
      <xdr:spPr>
        <a:xfrm>
          <a:off x="1095375" y="48910875"/>
          <a:ext cx="57150" cy="228600"/>
        </a:xfrm>
        <a:prstGeom prst="rect">
          <a:avLst/>
        </a:prstGeom>
        <a:noFill/>
        <a:ln w="9525" cmpd="sng">
          <a:noFill/>
        </a:ln>
      </xdr:spPr>
      <xdr:txBody>
        <a:bodyPr vertOverflow="clip" wrap="square" lIns="27432" tIns="22860" rIns="27432" bIns="0">
          <a:spAutoFit/>
        </a:bodyPr>
        <a:p>
          <a:pPr algn="l">
            <a:defRPr/>
          </a:pPr>
          <a:r>
            <a:rPr lang="en-US" cap="none" u="none" baseline="0">
              <a:latin typeface="新細明體"/>
              <a:ea typeface="新細明體"/>
              <a:cs typeface="新細明體"/>
            </a:rPr>
            <a:t/>
          </a:r>
        </a:p>
      </xdr:txBody>
    </xdr:sp>
    <xdr:clientData/>
  </xdr:oneCellAnchor>
  <xdr:oneCellAnchor>
    <xdr:from>
      <xdr:col>0</xdr:col>
      <xdr:colOff>190500</xdr:colOff>
      <xdr:row>281</xdr:row>
      <xdr:rowOff>28575</xdr:rowOff>
    </xdr:from>
    <xdr:ext cx="6562725" cy="647700"/>
    <xdr:sp>
      <xdr:nvSpPr>
        <xdr:cNvPr id="74" name="TextBox 724"/>
        <xdr:cNvSpPr txBox="1">
          <a:spLocks noChangeArrowheads="1"/>
        </xdr:cNvSpPr>
      </xdr:nvSpPr>
      <xdr:spPr>
        <a:xfrm>
          <a:off x="190500" y="48853725"/>
          <a:ext cx="6562725" cy="647700"/>
        </a:xfrm>
        <a:prstGeom prst="rect">
          <a:avLst/>
        </a:prstGeom>
        <a:noFill/>
        <a:ln w="9525" cmpd="sng">
          <a:noFill/>
        </a:ln>
      </xdr:spPr>
      <xdr:txBody>
        <a:bodyPr vertOverflow="clip" wrap="square" lIns="27432" tIns="22860" rIns="27432" bIns="0"/>
        <a:p>
          <a:pPr algn="l">
            <a:defRPr/>
          </a:pPr>
          <a:r>
            <a:rPr lang="en-US" cap="none" sz="1100" b="0" i="0" u="none" baseline="0"/>
            <a:t>The company has issued various corporate guarantees totalling RM87.50 million in favour of various financial institutions for the banking facilities extended to a subsidiary company. The amount of banking facilities utilised as at 30 September 2010 is RM56.753 million.</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84"/>
  <sheetViews>
    <sheetView zoomScale="98" zoomScaleNormal="98" zoomScalePageLayoutView="0" workbookViewId="0" topLeftCell="A54">
      <selection activeCell="E68" sqref="E68"/>
    </sheetView>
  </sheetViews>
  <sheetFormatPr defaultColWidth="9.00390625" defaultRowHeight="16.5"/>
  <cols>
    <col min="1" max="1" width="10.25390625" style="17" customWidth="1"/>
    <col min="2" max="2" width="30.75390625" style="17" customWidth="1"/>
    <col min="3" max="3" width="6.625" style="50" customWidth="1"/>
    <col min="4" max="4" width="12.875" style="17" customWidth="1"/>
    <col min="5" max="5" width="13.00390625" style="17" customWidth="1"/>
    <col min="6" max="6" width="1.4921875" style="21" customWidth="1"/>
    <col min="7" max="8" width="13.375" style="17" customWidth="1"/>
    <col min="9" max="9" width="13.00390625" style="17" customWidth="1"/>
    <col min="10" max="14" width="9.00390625" style="8" customWidth="1"/>
    <col min="15" max="16384" width="9.00390625" style="17" customWidth="1"/>
  </cols>
  <sheetData>
    <row r="1" spans="1:14" s="2" customFormat="1" ht="15">
      <c r="A1" s="6" t="s">
        <v>0</v>
      </c>
      <c r="C1" s="7"/>
      <c r="F1" s="11"/>
      <c r="J1" s="8"/>
      <c r="K1" s="8"/>
      <c r="L1" s="8"/>
      <c r="M1" s="8"/>
      <c r="N1" s="8"/>
    </row>
    <row r="2" spans="1:14" s="2" customFormat="1" ht="15">
      <c r="A2" s="25" t="s">
        <v>173</v>
      </c>
      <c r="C2" s="7"/>
      <c r="F2" s="11"/>
      <c r="J2" s="8"/>
      <c r="K2" s="8"/>
      <c r="L2" s="8"/>
      <c r="M2" s="8"/>
      <c r="N2" s="8"/>
    </row>
    <row r="3" spans="1:14" s="2" customFormat="1" ht="15">
      <c r="A3" s="124" t="s">
        <v>334</v>
      </c>
      <c r="C3" s="7"/>
      <c r="F3" s="11"/>
      <c r="J3" s="8"/>
      <c r="K3" s="8"/>
      <c r="L3" s="8"/>
      <c r="M3" s="8"/>
      <c r="N3" s="8"/>
    </row>
    <row r="4" spans="1:14" s="2" customFormat="1" ht="15">
      <c r="A4" s="6"/>
      <c r="C4" s="7"/>
      <c r="F4" s="11"/>
      <c r="J4" s="8"/>
      <c r="K4" s="8"/>
      <c r="L4" s="8"/>
      <c r="M4" s="8"/>
      <c r="N4" s="8"/>
    </row>
    <row r="5" spans="1:14" s="2" customFormat="1" ht="15">
      <c r="A5" s="6"/>
      <c r="C5" s="7"/>
      <c r="F5" s="11"/>
      <c r="J5" s="8"/>
      <c r="K5" s="8"/>
      <c r="L5" s="8"/>
      <c r="M5" s="8"/>
      <c r="N5" s="8"/>
    </row>
    <row r="6" spans="1:14" s="2" customFormat="1" ht="15">
      <c r="A6" s="9"/>
      <c r="C6" s="7"/>
      <c r="F6" s="11"/>
      <c r="G6" s="9"/>
      <c r="J6" s="8"/>
      <c r="K6" s="8"/>
      <c r="L6" s="8"/>
      <c r="M6" s="8"/>
      <c r="N6" s="8"/>
    </row>
    <row r="7" spans="3:14" s="2" customFormat="1" ht="15">
      <c r="C7" s="7"/>
      <c r="D7" s="126" t="s">
        <v>68</v>
      </c>
      <c r="E7" s="126"/>
      <c r="F7" s="11"/>
      <c r="G7" s="126" t="s">
        <v>332</v>
      </c>
      <c r="H7" s="126"/>
      <c r="I7" s="1"/>
      <c r="J7" s="8"/>
      <c r="K7" s="8"/>
      <c r="L7" s="8"/>
      <c r="M7" s="8"/>
      <c r="N7" s="8"/>
    </row>
    <row r="8" spans="3:14" s="7" customFormat="1" ht="15">
      <c r="C8" s="1" t="s">
        <v>1</v>
      </c>
      <c r="D8" s="3">
        <v>40451</v>
      </c>
      <c r="E8" s="3">
        <v>40086</v>
      </c>
      <c r="F8" s="45"/>
      <c r="G8" s="3">
        <f>D8</f>
        <v>40451</v>
      </c>
      <c r="H8" s="3">
        <f>E8</f>
        <v>40086</v>
      </c>
      <c r="I8" s="3"/>
      <c r="J8" s="10"/>
      <c r="K8" s="10"/>
      <c r="L8" s="10"/>
      <c r="M8" s="10"/>
      <c r="N8" s="10"/>
    </row>
    <row r="9" spans="4:14" s="7" customFormat="1" ht="15">
      <c r="D9" s="1" t="s">
        <v>2</v>
      </c>
      <c r="E9" s="1" t="s">
        <v>2</v>
      </c>
      <c r="F9" s="46"/>
      <c r="G9" s="1" t="s">
        <v>2</v>
      </c>
      <c r="H9" s="1" t="s">
        <v>2</v>
      </c>
      <c r="I9" s="1"/>
      <c r="J9" s="10"/>
      <c r="K9" s="10"/>
      <c r="L9" s="10"/>
      <c r="M9" s="10"/>
      <c r="N9" s="10"/>
    </row>
    <row r="10" spans="4:14" s="7" customFormat="1" ht="15">
      <c r="D10" s="1"/>
      <c r="E10" s="1"/>
      <c r="F10" s="46"/>
      <c r="G10" s="1"/>
      <c r="H10" s="1"/>
      <c r="I10" s="1"/>
      <c r="J10" s="10"/>
      <c r="K10" s="10"/>
      <c r="L10" s="10"/>
      <c r="M10" s="10"/>
      <c r="N10" s="10"/>
    </row>
    <row r="11" spans="9:15" ht="15">
      <c r="I11" s="41"/>
      <c r="J11" s="55"/>
      <c r="K11" s="55"/>
      <c r="L11" s="55"/>
      <c r="M11" s="55"/>
      <c r="N11" s="55"/>
      <c r="O11" s="21"/>
    </row>
    <row r="12" spans="1:15" ht="15">
      <c r="A12" s="17" t="s">
        <v>3</v>
      </c>
      <c r="B12" s="2"/>
      <c r="C12" s="50">
        <v>9</v>
      </c>
      <c r="D12" s="2">
        <f>G12-265935</f>
        <v>107754</v>
      </c>
      <c r="E12" s="2">
        <v>104241</v>
      </c>
      <c r="F12" s="11"/>
      <c r="G12" s="2">
        <v>373689</v>
      </c>
      <c r="H12" s="2">
        <v>279287</v>
      </c>
      <c r="I12" s="11"/>
      <c r="J12" s="55"/>
      <c r="K12" s="55"/>
      <c r="L12" s="55"/>
      <c r="M12" s="55"/>
      <c r="N12" s="55"/>
      <c r="O12" s="43"/>
    </row>
    <row r="13" spans="2:15" ht="15">
      <c r="B13" s="2"/>
      <c r="D13" s="2"/>
      <c r="E13" s="2"/>
      <c r="F13" s="11"/>
      <c r="G13" s="2"/>
      <c r="H13" s="2"/>
      <c r="I13" s="11"/>
      <c r="J13" s="55"/>
      <c r="K13" s="55"/>
      <c r="L13" s="55"/>
      <c r="M13" s="55"/>
      <c r="N13" s="55"/>
      <c r="O13" s="21"/>
    </row>
    <row r="14" spans="1:15" ht="15">
      <c r="A14" s="17" t="s">
        <v>93</v>
      </c>
      <c r="B14" s="11"/>
      <c r="D14" s="11">
        <f>G14+262868</f>
        <v>-104753</v>
      </c>
      <c r="E14" s="2">
        <v>-100748</v>
      </c>
      <c r="F14" s="11"/>
      <c r="G14" s="2">
        <f>-363396-4225</f>
        <v>-367621</v>
      </c>
      <c r="H14" s="2">
        <v>-265987</v>
      </c>
      <c r="I14" s="11"/>
      <c r="J14" s="55"/>
      <c r="K14" s="55"/>
      <c r="L14" s="55"/>
      <c r="M14" s="55"/>
      <c r="N14" s="55"/>
      <c r="O14" s="21"/>
    </row>
    <row r="15" spans="2:15" ht="15">
      <c r="B15" s="2"/>
      <c r="D15" s="52"/>
      <c r="E15" s="52"/>
      <c r="F15" s="11"/>
      <c r="G15" s="52"/>
      <c r="H15" s="52"/>
      <c r="I15" s="11"/>
      <c r="J15" s="55"/>
      <c r="K15" s="55"/>
      <c r="L15" s="55"/>
      <c r="M15" s="55"/>
      <c r="N15" s="55"/>
      <c r="O15" s="21"/>
    </row>
    <row r="16" spans="1:15" ht="15">
      <c r="A16" s="27" t="s">
        <v>272</v>
      </c>
      <c r="B16" s="11"/>
      <c r="D16" s="2">
        <f>SUM(D12:D14)</f>
        <v>3001</v>
      </c>
      <c r="E16" s="2">
        <f>SUM(E12:E14)</f>
        <v>3493</v>
      </c>
      <c r="F16" s="11"/>
      <c r="G16" s="2">
        <f>SUM(G12:G14)</f>
        <v>6068</v>
      </c>
      <c r="H16" s="2">
        <f>SUM(H12:H14)</f>
        <v>13300</v>
      </c>
      <c r="I16" s="11"/>
      <c r="J16" s="55"/>
      <c r="K16" s="56"/>
      <c r="L16" s="55"/>
      <c r="M16" s="55"/>
      <c r="N16" s="55"/>
      <c r="O16" s="21"/>
    </row>
    <row r="17" spans="2:15" ht="15">
      <c r="B17" s="2"/>
      <c r="D17" s="2"/>
      <c r="E17" s="2"/>
      <c r="F17" s="11"/>
      <c r="G17" s="2"/>
      <c r="H17" s="2"/>
      <c r="I17" s="11"/>
      <c r="J17" s="55"/>
      <c r="K17" s="55"/>
      <c r="L17" s="55"/>
      <c r="M17" s="55"/>
      <c r="N17" s="55"/>
      <c r="O17" s="21"/>
    </row>
    <row r="18" spans="1:15" ht="15">
      <c r="A18" s="17" t="s">
        <v>123</v>
      </c>
      <c r="B18" s="2"/>
      <c r="D18" s="2">
        <f>G18-91</f>
        <v>8</v>
      </c>
      <c r="E18" s="2">
        <v>10</v>
      </c>
      <c r="F18" s="11"/>
      <c r="G18" s="2">
        <f>91+8</f>
        <v>99</v>
      </c>
      <c r="H18" s="2">
        <v>89</v>
      </c>
      <c r="I18" s="11"/>
      <c r="J18" s="55"/>
      <c r="K18" s="55"/>
      <c r="L18" s="55"/>
      <c r="M18" s="55"/>
      <c r="N18" s="55"/>
      <c r="O18" s="21"/>
    </row>
    <row r="19" spans="2:15" ht="15">
      <c r="B19" s="2"/>
      <c r="D19" s="2"/>
      <c r="E19" s="2"/>
      <c r="F19" s="11"/>
      <c r="G19" s="2"/>
      <c r="H19" s="2"/>
      <c r="I19" s="11"/>
      <c r="J19" s="55"/>
      <c r="K19" s="55"/>
      <c r="L19" s="55"/>
      <c r="M19" s="55"/>
      <c r="N19" s="55"/>
      <c r="O19" s="21"/>
    </row>
    <row r="20" spans="1:15" ht="15">
      <c r="A20" s="17" t="s">
        <v>124</v>
      </c>
      <c r="B20" s="11"/>
      <c r="D20" s="2">
        <f>G20+1119</f>
        <v>-459</v>
      </c>
      <c r="E20" s="2">
        <v>-555</v>
      </c>
      <c r="F20" s="11"/>
      <c r="G20" s="2">
        <f>-1578</f>
        <v>-1578</v>
      </c>
      <c r="H20" s="2">
        <v>-1580</v>
      </c>
      <c r="I20" s="11"/>
      <c r="J20" s="55"/>
      <c r="K20" s="55"/>
      <c r="L20" s="55"/>
      <c r="M20" s="55"/>
      <c r="N20" s="55"/>
      <c r="O20" s="21"/>
    </row>
    <row r="21" spans="2:15" ht="15">
      <c r="B21" s="11"/>
      <c r="D21" s="11"/>
      <c r="E21" s="11"/>
      <c r="F21" s="11"/>
      <c r="G21" s="11"/>
      <c r="I21" s="11"/>
      <c r="J21" s="55"/>
      <c r="K21" s="55"/>
      <c r="L21" s="55"/>
      <c r="M21" s="55"/>
      <c r="N21" s="55"/>
      <c r="O21" s="21"/>
    </row>
    <row r="22" spans="1:15" ht="15">
      <c r="A22" s="17" t="s">
        <v>125</v>
      </c>
      <c r="B22" s="11"/>
      <c r="C22" s="57"/>
      <c r="D22" s="11">
        <f>G22+4997</f>
        <v>-2727</v>
      </c>
      <c r="E22" s="11">
        <v>-2153</v>
      </c>
      <c r="F22" s="11"/>
      <c r="G22" s="2">
        <f>-7430-1-293</f>
        <v>-7724</v>
      </c>
      <c r="H22" s="2">
        <v>-4522</v>
      </c>
      <c r="I22" s="11"/>
      <c r="J22" s="55"/>
      <c r="K22" s="55"/>
      <c r="L22" s="55"/>
      <c r="M22" s="55"/>
      <c r="N22" s="55"/>
      <c r="O22" s="21"/>
    </row>
    <row r="23" spans="2:15" ht="15">
      <c r="B23" s="11"/>
      <c r="C23" s="57"/>
      <c r="D23" s="52"/>
      <c r="E23" s="52"/>
      <c r="F23" s="11"/>
      <c r="G23" s="52"/>
      <c r="H23" s="52"/>
      <c r="I23" s="11"/>
      <c r="J23" s="55"/>
      <c r="K23" s="55"/>
      <c r="L23" s="55"/>
      <c r="M23" s="55"/>
      <c r="N23" s="55"/>
      <c r="O23" s="21"/>
    </row>
    <row r="24" spans="1:15" ht="15">
      <c r="A24" s="17" t="s">
        <v>273</v>
      </c>
      <c r="B24" s="11"/>
      <c r="C24" s="57"/>
      <c r="D24" s="11">
        <f>SUM(D16:D23)</f>
        <v>-177</v>
      </c>
      <c r="E24" s="11">
        <f>SUM(E16:E23)</f>
        <v>795</v>
      </c>
      <c r="F24" s="11">
        <f>SUM(F16:F23)</f>
        <v>0</v>
      </c>
      <c r="G24" s="11">
        <f>SUM(G16:G23)</f>
        <v>-3135</v>
      </c>
      <c r="H24" s="11">
        <f>SUM(H16:H23)</f>
        <v>7287</v>
      </c>
      <c r="I24" s="11"/>
      <c r="J24" s="55"/>
      <c r="K24" s="55"/>
      <c r="L24" s="55"/>
      <c r="M24" s="55"/>
      <c r="N24" s="55"/>
      <c r="O24" s="21"/>
    </row>
    <row r="25" spans="2:15" ht="15">
      <c r="B25" s="11"/>
      <c r="D25" s="2"/>
      <c r="E25" s="2"/>
      <c r="F25" s="11"/>
      <c r="G25" s="2"/>
      <c r="H25" s="2"/>
      <c r="I25" s="11"/>
      <c r="J25" s="55"/>
      <c r="K25" s="55"/>
      <c r="L25" s="55"/>
      <c r="M25" s="55"/>
      <c r="N25" s="55"/>
      <c r="O25" s="21"/>
    </row>
    <row r="26" spans="1:15" ht="15">
      <c r="A26" s="17" t="s">
        <v>91</v>
      </c>
      <c r="B26" s="2"/>
      <c r="D26" s="11">
        <f>G26+1343</f>
        <v>-580</v>
      </c>
      <c r="E26" s="11">
        <v>-557</v>
      </c>
      <c r="F26" s="11"/>
      <c r="G26" s="2">
        <v>-1923</v>
      </c>
      <c r="H26" s="2">
        <v>-1657</v>
      </c>
      <c r="I26" s="11"/>
      <c r="J26" s="55"/>
      <c r="K26" s="55"/>
      <c r="L26" s="55"/>
      <c r="M26" s="55"/>
      <c r="N26" s="55"/>
      <c r="O26" s="21"/>
    </row>
    <row r="27" spans="2:15" ht="15">
      <c r="B27" s="11"/>
      <c r="D27" s="52"/>
      <c r="E27" s="52"/>
      <c r="F27" s="11"/>
      <c r="G27" s="52"/>
      <c r="H27" s="52"/>
      <c r="I27" s="11"/>
      <c r="J27" s="55"/>
      <c r="K27" s="55"/>
      <c r="L27" s="55"/>
      <c r="M27" s="55"/>
      <c r="N27" s="55"/>
      <c r="O27" s="21"/>
    </row>
    <row r="28" spans="1:15" ht="15">
      <c r="A28" s="27" t="s">
        <v>274</v>
      </c>
      <c r="C28" s="50">
        <v>9</v>
      </c>
      <c r="D28" s="2">
        <f>SUM(D24:D27)</f>
        <v>-757</v>
      </c>
      <c r="E28" s="2">
        <f>SUM(E24:E27)</f>
        <v>238</v>
      </c>
      <c r="F28" s="11">
        <f>SUM(F24:F27)</f>
        <v>0</v>
      </c>
      <c r="G28" s="2">
        <f>SUM(G24:G27)</f>
        <v>-5058</v>
      </c>
      <c r="H28" s="2">
        <f>SUM(H24:H27)</f>
        <v>5630</v>
      </c>
      <c r="I28" s="11"/>
      <c r="J28" s="55"/>
      <c r="K28" s="55"/>
      <c r="L28" s="55"/>
      <c r="M28" s="55"/>
      <c r="N28" s="55"/>
      <c r="O28" s="21"/>
    </row>
    <row r="29" spans="4:15" ht="15">
      <c r="D29" s="2"/>
      <c r="E29" s="2"/>
      <c r="F29" s="11"/>
      <c r="G29" s="2"/>
      <c r="H29" s="2"/>
      <c r="I29" s="11"/>
      <c r="J29" s="55"/>
      <c r="K29" s="55"/>
      <c r="L29" s="55"/>
      <c r="M29" s="55"/>
      <c r="N29" s="55"/>
      <c r="O29" s="21"/>
    </row>
    <row r="30" spans="1:15" ht="15" hidden="1">
      <c r="A30" s="17" t="s">
        <v>147</v>
      </c>
      <c r="C30" s="50">
        <v>17</v>
      </c>
      <c r="D30" s="52">
        <v>0</v>
      </c>
      <c r="E30" s="52">
        <v>0</v>
      </c>
      <c r="F30" s="11"/>
      <c r="G30" s="52">
        <v>0</v>
      </c>
      <c r="H30" s="52">
        <v>0</v>
      </c>
      <c r="I30" s="11"/>
      <c r="J30" s="55"/>
      <c r="K30" s="55"/>
      <c r="L30" s="55"/>
      <c r="M30" s="55"/>
      <c r="N30" s="55"/>
      <c r="O30" s="21"/>
    </row>
    <row r="31" spans="4:15" ht="15" hidden="1">
      <c r="D31" s="2"/>
      <c r="E31" s="2"/>
      <c r="F31" s="11"/>
      <c r="G31" s="2"/>
      <c r="H31" s="2"/>
      <c r="I31" s="11"/>
      <c r="J31" s="55"/>
      <c r="K31" s="55"/>
      <c r="L31" s="55"/>
      <c r="M31" s="55"/>
      <c r="N31" s="55"/>
      <c r="O31" s="21"/>
    </row>
    <row r="32" spans="1:15" ht="15.75" thickBot="1">
      <c r="A32" s="27" t="s">
        <v>275</v>
      </c>
      <c r="D32" s="53">
        <f>D28+D30</f>
        <v>-757</v>
      </c>
      <c r="E32" s="53">
        <f>E28+E30</f>
        <v>238</v>
      </c>
      <c r="F32" s="11"/>
      <c r="G32" s="53">
        <f>G28+G30</f>
        <v>-5058</v>
      </c>
      <c r="H32" s="53">
        <f>+H28+H30</f>
        <v>5630</v>
      </c>
      <c r="I32" s="11"/>
      <c r="J32" s="2"/>
      <c r="K32" s="55"/>
      <c r="L32" s="55"/>
      <c r="M32" s="55"/>
      <c r="N32" s="55"/>
      <c r="O32" s="21"/>
    </row>
    <row r="33" spans="4:15" ht="15.75" thickTop="1">
      <c r="D33" s="11"/>
      <c r="E33" s="11"/>
      <c r="F33" s="11"/>
      <c r="G33" s="11"/>
      <c r="H33" s="11"/>
      <c r="I33" s="11"/>
      <c r="J33" s="55"/>
      <c r="K33" s="55"/>
      <c r="L33" s="55"/>
      <c r="M33" s="55"/>
      <c r="N33" s="55"/>
      <c r="O33" s="21"/>
    </row>
    <row r="34" spans="1:15" ht="15">
      <c r="A34" s="27" t="s">
        <v>174</v>
      </c>
      <c r="D34" s="11"/>
      <c r="E34" s="11"/>
      <c r="F34" s="11"/>
      <c r="G34" s="11"/>
      <c r="H34" s="11"/>
      <c r="I34" s="11"/>
      <c r="J34" s="55"/>
      <c r="K34" s="55"/>
      <c r="L34" s="55"/>
      <c r="M34" s="55"/>
      <c r="N34" s="55"/>
      <c r="O34" s="21"/>
    </row>
    <row r="35" spans="1:15" ht="15">
      <c r="A35" s="17" t="s">
        <v>175</v>
      </c>
      <c r="D35" s="11"/>
      <c r="E35" s="11"/>
      <c r="F35" s="11"/>
      <c r="G35" s="11"/>
      <c r="H35" s="11"/>
      <c r="I35" s="11"/>
      <c r="J35" s="55"/>
      <c r="K35" s="55"/>
      <c r="L35" s="55"/>
      <c r="M35" s="55"/>
      <c r="N35" s="55"/>
      <c r="O35" s="21"/>
    </row>
    <row r="36" spans="1:15" ht="15">
      <c r="A36" s="17" t="s">
        <v>176</v>
      </c>
      <c r="D36" s="11">
        <v>-216</v>
      </c>
      <c r="E36" s="11">
        <v>-140</v>
      </c>
      <c r="F36" s="11"/>
      <c r="G36" s="11">
        <f>'statement of changes in equ'!K21</f>
        <v>-492</v>
      </c>
      <c r="H36" s="11">
        <f>768-799</f>
        <v>-31</v>
      </c>
      <c r="I36" s="11"/>
      <c r="J36" s="55"/>
      <c r="K36" s="55"/>
      <c r="L36" s="55"/>
      <c r="M36" s="55"/>
      <c r="N36" s="55"/>
      <c r="O36" s="21"/>
    </row>
    <row r="37" spans="1:15" ht="15">
      <c r="A37" s="17" t="s">
        <v>166</v>
      </c>
      <c r="D37" s="52">
        <v>46</v>
      </c>
      <c r="E37" s="52">
        <v>0</v>
      </c>
      <c r="F37" s="11"/>
      <c r="G37" s="52">
        <v>76</v>
      </c>
      <c r="H37" s="52">
        <v>0</v>
      </c>
      <c r="I37" s="11"/>
      <c r="J37" s="55"/>
      <c r="K37" s="55"/>
      <c r="L37" s="55"/>
      <c r="M37" s="55"/>
      <c r="N37" s="55"/>
      <c r="O37" s="21"/>
    </row>
    <row r="38" spans="1:15" ht="15">
      <c r="A38" s="27" t="s">
        <v>331</v>
      </c>
      <c r="D38" s="11"/>
      <c r="E38" s="11"/>
      <c r="F38" s="11"/>
      <c r="G38" s="11"/>
      <c r="H38" s="11"/>
      <c r="I38" s="11"/>
      <c r="J38" s="55"/>
      <c r="K38" s="55"/>
      <c r="L38" s="55"/>
      <c r="M38" s="55"/>
      <c r="N38" s="55"/>
      <c r="O38" s="21"/>
    </row>
    <row r="39" spans="1:15" ht="15">
      <c r="A39" s="27" t="s">
        <v>177</v>
      </c>
      <c r="D39" s="52">
        <f>SUM(D36:D38)</f>
        <v>-170</v>
      </c>
      <c r="E39" s="52">
        <f>SUM(E36:E38)</f>
        <v>-140</v>
      </c>
      <c r="F39" s="11">
        <f>SUM(F36:F38)</f>
        <v>0</v>
      </c>
      <c r="G39" s="52">
        <f>SUM(G36:G38)</f>
        <v>-416</v>
      </c>
      <c r="H39" s="52">
        <f>SUM(H36:H38)</f>
        <v>-31</v>
      </c>
      <c r="I39" s="11"/>
      <c r="J39" s="55"/>
      <c r="K39" s="55"/>
      <c r="L39" s="55"/>
      <c r="M39" s="55"/>
      <c r="N39" s="55"/>
      <c r="O39" s="21"/>
    </row>
    <row r="40" spans="1:15" ht="15">
      <c r="A40" s="27"/>
      <c r="D40" s="2"/>
      <c r="E40" s="2"/>
      <c r="F40" s="11"/>
      <c r="G40" s="2"/>
      <c r="H40" s="2"/>
      <c r="I40" s="11"/>
      <c r="J40" s="55"/>
      <c r="K40" s="55"/>
      <c r="L40" s="55"/>
      <c r="M40" s="55"/>
      <c r="N40" s="55"/>
      <c r="O40" s="21"/>
    </row>
    <row r="41" spans="1:15" ht="15.75" thickBot="1">
      <c r="A41" s="27" t="s">
        <v>321</v>
      </c>
      <c r="D41" s="54">
        <f>D39+D32</f>
        <v>-927</v>
      </c>
      <c r="E41" s="54">
        <f>E39+E32</f>
        <v>98</v>
      </c>
      <c r="F41" s="11">
        <f>F39</f>
        <v>0</v>
      </c>
      <c r="G41" s="54">
        <f>G39+G32</f>
        <v>-5474</v>
      </c>
      <c r="H41" s="54">
        <f>H39+H32</f>
        <v>5599</v>
      </c>
      <c r="I41" s="11"/>
      <c r="J41" s="55"/>
      <c r="K41" s="55"/>
      <c r="L41" s="55"/>
      <c r="M41" s="55"/>
      <c r="N41" s="55"/>
      <c r="O41" s="21"/>
    </row>
    <row r="42" spans="1:15" ht="15.75" thickTop="1">
      <c r="A42" s="27"/>
      <c r="D42" s="2"/>
      <c r="E42" s="2"/>
      <c r="F42" s="11"/>
      <c r="G42" s="2"/>
      <c r="H42" s="2"/>
      <c r="I42" s="11"/>
      <c r="J42" s="55"/>
      <c r="K42" s="55"/>
      <c r="L42" s="55"/>
      <c r="M42" s="55"/>
      <c r="N42" s="55"/>
      <c r="O42" s="21"/>
    </row>
    <row r="43" spans="1:15" ht="15">
      <c r="A43" s="27" t="s">
        <v>320</v>
      </c>
      <c r="D43" s="2"/>
      <c r="E43" s="2"/>
      <c r="F43" s="11"/>
      <c r="G43" s="2"/>
      <c r="H43" s="2"/>
      <c r="I43" s="11"/>
      <c r="J43" s="55"/>
      <c r="K43" s="55"/>
      <c r="L43" s="55"/>
      <c r="M43" s="55"/>
      <c r="N43" s="55"/>
      <c r="O43" s="21"/>
    </row>
    <row r="44" spans="1:15" ht="15.75" thickBot="1">
      <c r="A44" s="17" t="s">
        <v>178</v>
      </c>
      <c r="D44" s="58">
        <f>D32</f>
        <v>-757</v>
      </c>
      <c r="E44" s="58">
        <f>E32</f>
        <v>238</v>
      </c>
      <c r="F44" s="11">
        <f>F41</f>
        <v>0</v>
      </c>
      <c r="G44" s="58">
        <f>G32</f>
        <v>-5058</v>
      </c>
      <c r="H44" s="58">
        <f>H32</f>
        <v>5630</v>
      </c>
      <c r="I44" s="11"/>
      <c r="J44" s="55"/>
      <c r="K44" s="55"/>
      <c r="L44" s="55"/>
      <c r="M44" s="55"/>
      <c r="N44" s="55"/>
      <c r="O44" s="21"/>
    </row>
    <row r="45" spans="1:15" ht="15">
      <c r="A45" s="27"/>
      <c r="D45" s="2"/>
      <c r="E45" s="2"/>
      <c r="F45" s="11"/>
      <c r="G45" s="2"/>
      <c r="H45" s="2"/>
      <c r="I45" s="11"/>
      <c r="J45" s="55"/>
      <c r="K45" s="55"/>
      <c r="L45" s="55"/>
      <c r="M45" s="55"/>
      <c r="N45" s="55"/>
      <c r="O45" s="21"/>
    </row>
    <row r="46" spans="1:15" ht="15">
      <c r="A46" s="27" t="s">
        <v>319</v>
      </c>
      <c r="D46" s="2"/>
      <c r="E46" s="2"/>
      <c r="F46" s="11"/>
      <c r="G46" s="2"/>
      <c r="H46" s="2"/>
      <c r="I46" s="11"/>
      <c r="J46" s="55"/>
      <c r="K46" s="55"/>
      <c r="L46" s="55"/>
      <c r="M46" s="55"/>
      <c r="N46" s="55"/>
      <c r="O46" s="21"/>
    </row>
    <row r="47" spans="1:15" ht="15.75" thickBot="1">
      <c r="A47" s="17" t="s">
        <v>178</v>
      </c>
      <c r="D47" s="58">
        <f>D41</f>
        <v>-927</v>
      </c>
      <c r="E47" s="58">
        <f>E41</f>
        <v>98</v>
      </c>
      <c r="F47" s="11">
        <f>F44</f>
        <v>0</v>
      </c>
      <c r="G47" s="58">
        <f>G41</f>
        <v>-5474</v>
      </c>
      <c r="H47" s="58">
        <f>H41</f>
        <v>5599</v>
      </c>
      <c r="I47" s="11"/>
      <c r="J47" s="55"/>
      <c r="K47" s="55"/>
      <c r="L47" s="55"/>
      <c r="M47" s="55"/>
      <c r="N47" s="55"/>
      <c r="O47" s="21"/>
    </row>
    <row r="48" spans="1:15" ht="15">
      <c r="A48" s="27"/>
      <c r="D48" s="2"/>
      <c r="E48" s="2"/>
      <c r="F48" s="11"/>
      <c r="G48" s="2"/>
      <c r="H48" s="2"/>
      <c r="I48" s="11"/>
      <c r="J48" s="55"/>
      <c r="K48" s="55"/>
      <c r="L48" s="55"/>
      <c r="M48" s="55"/>
      <c r="N48" s="55"/>
      <c r="O48" s="21"/>
    </row>
    <row r="49" spans="1:14" s="27" customFormat="1" ht="15">
      <c r="A49" s="17" t="s">
        <v>179</v>
      </c>
      <c r="C49" s="20"/>
      <c r="D49" s="9"/>
      <c r="E49" s="9"/>
      <c r="F49" s="59"/>
      <c r="G49" s="9"/>
      <c r="H49" s="9"/>
      <c r="I49" s="9"/>
      <c r="J49" s="60"/>
      <c r="K49" s="60"/>
      <c r="L49" s="60"/>
      <c r="M49" s="60"/>
      <c r="N49" s="60"/>
    </row>
    <row r="50" spans="1:9" ht="15">
      <c r="A50" s="17" t="s">
        <v>75</v>
      </c>
      <c r="C50" s="50">
        <v>26</v>
      </c>
      <c r="D50" s="8">
        <f>+'explanatory notes'!E453</f>
        <v>-1.1775503219985688</v>
      </c>
      <c r="E50" s="8">
        <f>+'explanatory notes'!F453</f>
        <v>0.3702205767974365</v>
      </c>
      <c r="F50" s="11">
        <f>'explanatory notes'!G449</f>
        <v>0</v>
      </c>
      <c r="G50" s="8">
        <f>+'explanatory notes'!G453</f>
        <v>-7.867965031266527</v>
      </c>
      <c r="H50" s="8">
        <f>+'explanatory notes'!H453</f>
        <v>8.75773885449398</v>
      </c>
      <c r="I50" s="61"/>
    </row>
    <row r="51" spans="1:9" ht="15.75" thickBot="1">
      <c r="A51" s="17" t="s">
        <v>76</v>
      </c>
      <c r="C51" s="50">
        <f>+C50</f>
        <v>26</v>
      </c>
      <c r="D51" s="62">
        <f>+'explanatory notes'!E474</f>
        <v>-1.1775503219985688</v>
      </c>
      <c r="E51" s="62">
        <f>+'explanatory notes'!F474</f>
        <v>0.3702205767974365</v>
      </c>
      <c r="F51" s="63">
        <f>'explanatory notes'!G468</f>
        <v>0</v>
      </c>
      <c r="G51" s="62">
        <f>+'explanatory notes'!G474</f>
        <v>-7.867965031266527</v>
      </c>
      <c r="H51" s="62">
        <f>+'explanatory notes'!H474</f>
        <v>8.75773885449398</v>
      </c>
      <c r="I51" s="63"/>
    </row>
    <row r="52" spans="4:9" ht="15.75" thickTop="1">
      <c r="D52" s="63"/>
      <c r="E52" s="63"/>
      <c r="F52" s="63"/>
      <c r="G52" s="63"/>
      <c r="H52" s="63"/>
      <c r="I52" s="63"/>
    </row>
    <row r="53" spans="4:9" ht="15">
      <c r="D53" s="63"/>
      <c r="E53" s="63"/>
      <c r="F53" s="63"/>
      <c r="G53" s="63"/>
      <c r="H53" s="63"/>
      <c r="I53" s="63"/>
    </row>
    <row r="54" spans="4:9" ht="15">
      <c r="D54" s="63"/>
      <c r="E54" s="63"/>
      <c r="F54" s="63"/>
      <c r="G54" s="63"/>
      <c r="H54" s="63"/>
      <c r="I54" s="63"/>
    </row>
    <row r="55" spans="4:9" ht="15">
      <c r="D55" s="63"/>
      <c r="E55" s="63"/>
      <c r="F55" s="63"/>
      <c r="G55" s="63"/>
      <c r="H55" s="63"/>
      <c r="I55" s="63"/>
    </row>
    <row r="56" spans="4:9" ht="15">
      <c r="D56" s="63"/>
      <c r="E56" s="63"/>
      <c r="F56" s="63"/>
      <c r="G56" s="63"/>
      <c r="H56" s="63"/>
      <c r="I56" s="63"/>
    </row>
    <row r="57" spans="4:9" ht="15">
      <c r="D57" s="63"/>
      <c r="E57" s="63"/>
      <c r="F57" s="63"/>
      <c r="G57" s="63"/>
      <c r="H57" s="63"/>
      <c r="I57" s="63"/>
    </row>
    <row r="58" spans="4:9" ht="15">
      <c r="D58" s="63"/>
      <c r="E58" s="63"/>
      <c r="F58" s="63"/>
      <c r="G58" s="63"/>
      <c r="H58" s="63"/>
      <c r="I58" s="63"/>
    </row>
    <row r="59" spans="4:9" ht="15">
      <c r="D59" s="63"/>
      <c r="E59" s="63"/>
      <c r="F59" s="63"/>
      <c r="G59" s="63"/>
      <c r="H59" s="63"/>
      <c r="I59" s="63"/>
    </row>
    <row r="60" spans="4:9" ht="15">
      <c r="D60" s="63"/>
      <c r="E60" s="63"/>
      <c r="F60" s="63"/>
      <c r="G60" s="63"/>
      <c r="H60" s="63"/>
      <c r="I60" s="63"/>
    </row>
    <row r="61" spans="4:9" ht="15">
      <c r="D61" s="63"/>
      <c r="E61" s="63"/>
      <c r="F61" s="63"/>
      <c r="G61" s="63"/>
      <c r="H61" s="63"/>
      <c r="I61" s="63"/>
    </row>
    <row r="62" spans="4:9" ht="15">
      <c r="D62" s="63"/>
      <c r="E62" s="63"/>
      <c r="F62" s="63"/>
      <c r="G62" s="63"/>
      <c r="H62" s="63"/>
      <c r="I62" s="63"/>
    </row>
    <row r="63" spans="4:9" ht="15">
      <c r="D63" s="63"/>
      <c r="E63" s="63"/>
      <c r="F63" s="63"/>
      <c r="G63" s="63"/>
      <c r="H63" s="63"/>
      <c r="I63" s="63"/>
    </row>
    <row r="64" spans="4:9" ht="15">
      <c r="D64" s="63"/>
      <c r="E64" s="63"/>
      <c r="F64" s="63"/>
      <c r="G64" s="63"/>
      <c r="H64" s="63"/>
      <c r="I64" s="63"/>
    </row>
    <row r="65" spans="4:9" ht="15">
      <c r="D65" s="63"/>
      <c r="E65" s="63"/>
      <c r="F65" s="63"/>
      <c r="G65" s="63"/>
      <c r="H65" s="63"/>
      <c r="I65" s="63"/>
    </row>
    <row r="66" spans="4:9" ht="15">
      <c r="D66" s="63"/>
      <c r="E66" s="63"/>
      <c r="F66" s="63"/>
      <c r="G66" s="63"/>
      <c r="H66" s="63"/>
      <c r="I66" s="63"/>
    </row>
    <row r="67" spans="4:9" ht="15">
      <c r="D67" s="63"/>
      <c r="E67" s="63"/>
      <c r="F67" s="63"/>
      <c r="G67" s="63"/>
      <c r="H67" s="63"/>
      <c r="I67" s="63"/>
    </row>
    <row r="68" spans="4:9" ht="15">
      <c r="D68" s="63"/>
      <c r="E68" s="63"/>
      <c r="F68" s="63"/>
      <c r="G68" s="63"/>
      <c r="H68" s="63"/>
      <c r="I68" s="63"/>
    </row>
    <row r="69" spans="4:9" ht="15">
      <c r="D69" s="63"/>
      <c r="E69" s="63"/>
      <c r="F69" s="63"/>
      <c r="G69" s="63"/>
      <c r="H69" s="63"/>
      <c r="I69" s="63"/>
    </row>
    <row r="70" spans="4:9" ht="15">
      <c r="D70" s="63"/>
      <c r="E70" s="63"/>
      <c r="F70" s="63"/>
      <c r="G70" s="63"/>
      <c r="H70" s="63"/>
      <c r="I70" s="63"/>
    </row>
    <row r="84" spans="3:5" ht="15">
      <c r="C84" s="64"/>
      <c r="D84" s="7"/>
      <c r="E84" s="46"/>
    </row>
  </sheetData>
  <sheetProtection/>
  <mergeCells count="2">
    <mergeCell ref="D7:E7"/>
    <mergeCell ref="G7:H7"/>
  </mergeCells>
  <printOptions verticalCentered="1"/>
  <pageMargins left="0.8" right="0.16" top="0.5" bottom="0.5" header="0.5" footer="0.25"/>
  <pageSetup fitToHeight="1" fitToWidth="1" horizontalDpi="600" verticalDpi="600" orientation="portrait" paperSize="9" scale="90" r:id="rId4"/>
  <headerFooter alignWithMargins="0">
    <oddFooter>&amp;C&amp;"Times New Roman,標準"&amp;P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55">
      <selection activeCell="A1" sqref="A1:K63"/>
    </sheetView>
  </sheetViews>
  <sheetFormatPr defaultColWidth="9.00390625" defaultRowHeight="16.5"/>
  <cols>
    <col min="1" max="1" width="4.625" style="5" customWidth="1"/>
    <col min="2" max="2" width="8.625" style="13" customWidth="1"/>
    <col min="3" max="5" width="9.00390625" style="4" customWidth="1"/>
    <col min="6" max="6" width="7.875" style="4" customWidth="1"/>
    <col min="7" max="7" width="9.50390625" style="5" customWidth="1"/>
    <col min="8" max="8" width="13.625" style="2" customWidth="1"/>
    <col min="9" max="9" width="2.00390625" style="4" customWidth="1"/>
    <col min="10" max="10" width="13.625" style="4" customWidth="1"/>
    <col min="11" max="11" width="9.875" style="4" customWidth="1"/>
    <col min="12" max="16384" width="9.00390625" style="4" customWidth="1"/>
  </cols>
  <sheetData>
    <row r="1" spans="1:10" ht="15">
      <c r="A1" s="12" t="s">
        <v>0</v>
      </c>
      <c r="J1" s="5"/>
    </row>
    <row r="2" ht="15">
      <c r="A2" s="12" t="s">
        <v>180</v>
      </c>
    </row>
    <row r="3" spans="1:8" ht="15">
      <c r="A3" s="12" t="s">
        <v>333</v>
      </c>
      <c r="H3" s="4"/>
    </row>
    <row r="4" spans="1:10" ht="15">
      <c r="A4" s="12"/>
      <c r="H4" s="4"/>
      <c r="J4" s="14" t="s">
        <v>149</v>
      </c>
    </row>
    <row r="5" spans="1:10" s="15" customFormat="1" ht="15">
      <c r="A5" s="22"/>
      <c r="B5" s="23"/>
      <c r="G5" s="24"/>
      <c r="H5" s="1"/>
      <c r="I5" s="4"/>
      <c r="J5" s="14" t="s">
        <v>4</v>
      </c>
    </row>
    <row r="6" spans="1:10" s="15" customFormat="1" ht="15">
      <c r="A6" s="22"/>
      <c r="B6" s="23"/>
      <c r="G6" s="24"/>
      <c r="H6" s="1" t="s">
        <v>5</v>
      </c>
      <c r="I6" s="4"/>
      <c r="J6" s="14" t="s">
        <v>6</v>
      </c>
    </row>
    <row r="7" spans="8:10" ht="15">
      <c r="H7" s="1" t="s">
        <v>7</v>
      </c>
      <c r="J7" s="14" t="s">
        <v>8</v>
      </c>
    </row>
    <row r="8" spans="8:10" ht="15">
      <c r="H8" s="1" t="s">
        <v>9</v>
      </c>
      <c r="J8" s="14" t="s">
        <v>10</v>
      </c>
    </row>
    <row r="9" spans="7:10" ht="15">
      <c r="G9" s="14" t="s">
        <v>1</v>
      </c>
      <c r="H9" s="3">
        <v>40451</v>
      </c>
      <c r="J9" s="3">
        <v>40178</v>
      </c>
    </row>
    <row r="10" spans="8:10" ht="15">
      <c r="H10" s="1" t="s">
        <v>2</v>
      </c>
      <c r="J10" s="14" t="s">
        <v>2</v>
      </c>
    </row>
    <row r="11" spans="8:10" ht="15">
      <c r="H11" s="1"/>
      <c r="J11" s="14" t="s">
        <v>276</v>
      </c>
    </row>
    <row r="12" spans="2:10" ht="15">
      <c r="B12" s="12" t="s">
        <v>92</v>
      </c>
      <c r="H12" s="7"/>
      <c r="J12" s="5"/>
    </row>
    <row r="13" spans="2:10" ht="15">
      <c r="B13" s="12" t="s">
        <v>83</v>
      </c>
      <c r="H13" s="7"/>
      <c r="J13" s="5"/>
    </row>
    <row r="14" spans="2:10" ht="15">
      <c r="B14" s="13" t="s">
        <v>94</v>
      </c>
      <c r="G14" s="65" t="s">
        <v>170</v>
      </c>
      <c r="H14" s="66">
        <v>37392</v>
      </c>
      <c r="J14" s="67">
        <f>39203+3951-906</f>
        <v>42248</v>
      </c>
    </row>
    <row r="15" spans="2:10" ht="15">
      <c r="B15" s="13" t="s">
        <v>324</v>
      </c>
      <c r="G15" s="65"/>
      <c r="H15" s="68">
        <v>819</v>
      </c>
      <c r="J15" s="69">
        <v>906</v>
      </c>
    </row>
    <row r="16" spans="2:10" ht="15">
      <c r="B16" s="13" t="s">
        <v>126</v>
      </c>
      <c r="G16" s="65"/>
      <c r="H16" s="68">
        <v>700</v>
      </c>
      <c r="J16" s="69">
        <v>700</v>
      </c>
    </row>
    <row r="17" spans="2:10" ht="15">
      <c r="B17" s="13" t="s">
        <v>283</v>
      </c>
      <c r="G17" s="65" t="s">
        <v>152</v>
      </c>
      <c r="H17" s="68">
        <v>0</v>
      </c>
      <c r="J17" s="70">
        <v>6817</v>
      </c>
    </row>
    <row r="18" spans="7:10" ht="15">
      <c r="G18" s="65"/>
      <c r="H18" s="71">
        <f>SUM(H14:H17)</f>
        <v>38911</v>
      </c>
      <c r="J18" s="72">
        <f>SUM(J14:J17)</f>
        <v>50671</v>
      </c>
    </row>
    <row r="19" ht="15" customHeight="1">
      <c r="J19" s="73"/>
    </row>
    <row r="20" spans="2:10" ht="15">
      <c r="B20" s="12" t="s">
        <v>11</v>
      </c>
      <c r="J20" s="73"/>
    </row>
    <row r="21" spans="2:10" ht="15">
      <c r="B21" s="4" t="s">
        <v>86</v>
      </c>
      <c r="H21" s="66">
        <v>26517</v>
      </c>
      <c r="J21" s="74">
        <v>42379</v>
      </c>
    </row>
    <row r="22" spans="2:10" ht="15">
      <c r="B22" s="4" t="s">
        <v>95</v>
      </c>
      <c r="H22" s="68">
        <v>53018</v>
      </c>
      <c r="J22" s="70">
        <v>46856</v>
      </c>
    </row>
    <row r="23" spans="2:10" ht="15">
      <c r="B23" s="4" t="s">
        <v>96</v>
      </c>
      <c r="H23" s="68">
        <v>19423</v>
      </c>
      <c r="J23" s="75">
        <v>3471</v>
      </c>
    </row>
    <row r="24" spans="2:10" ht="15">
      <c r="B24" s="4" t="s">
        <v>102</v>
      </c>
      <c r="H24" s="68">
        <v>799</v>
      </c>
      <c r="J24" s="75">
        <v>771</v>
      </c>
    </row>
    <row r="25" spans="2:10" ht="15">
      <c r="B25" s="4" t="s">
        <v>18</v>
      </c>
      <c r="H25" s="68">
        <v>6218</v>
      </c>
      <c r="J25" s="70">
        <v>11581</v>
      </c>
    </row>
    <row r="26" spans="8:10" ht="15">
      <c r="H26" s="71">
        <f>SUM(H21:H25)</f>
        <v>105975</v>
      </c>
      <c r="J26" s="71">
        <f>SUM(J21:J25)</f>
        <v>105058</v>
      </c>
    </row>
    <row r="27" spans="2:10" ht="15" customHeight="1">
      <c r="B27" s="12" t="s">
        <v>90</v>
      </c>
      <c r="H27" s="76">
        <f>H18+H26</f>
        <v>144886</v>
      </c>
      <c r="J27" s="77">
        <f>J18+J26</f>
        <v>155729</v>
      </c>
    </row>
    <row r="28" ht="15" customHeight="1">
      <c r="J28" s="73"/>
    </row>
    <row r="29" spans="2:10" ht="15">
      <c r="B29" s="12" t="s">
        <v>85</v>
      </c>
      <c r="H29" s="11"/>
      <c r="I29" s="15"/>
      <c r="J29" s="11"/>
    </row>
    <row r="30" spans="2:10" ht="15">
      <c r="B30" s="12" t="s">
        <v>97</v>
      </c>
      <c r="H30" s="11"/>
      <c r="I30" s="15"/>
      <c r="J30" s="11"/>
    </row>
    <row r="31" spans="2:10" ht="15">
      <c r="B31" s="13" t="s">
        <v>127</v>
      </c>
      <c r="H31" s="2">
        <v>64286</v>
      </c>
      <c r="J31" s="2">
        <v>64286</v>
      </c>
    </row>
    <row r="32" spans="2:10" ht="15">
      <c r="B32" s="4" t="s">
        <v>128</v>
      </c>
      <c r="H32" s="2">
        <v>1798</v>
      </c>
      <c r="J32" s="2">
        <v>1798</v>
      </c>
    </row>
    <row r="33" spans="2:10" ht="15">
      <c r="B33" s="4" t="s">
        <v>129</v>
      </c>
      <c r="H33" s="2">
        <v>144</v>
      </c>
      <c r="J33" s="2">
        <v>636</v>
      </c>
    </row>
    <row r="34" spans="2:10" ht="15">
      <c r="B34" s="4" t="s">
        <v>325</v>
      </c>
      <c r="H34" s="2">
        <v>0</v>
      </c>
      <c r="J34" s="2">
        <v>-76</v>
      </c>
    </row>
    <row r="35" spans="2:10" ht="15">
      <c r="B35" s="4" t="s">
        <v>130</v>
      </c>
      <c r="H35" s="2">
        <v>2769</v>
      </c>
      <c r="J35" s="2">
        <v>2769</v>
      </c>
    </row>
    <row r="36" spans="2:10" ht="15">
      <c r="B36" s="4" t="s">
        <v>142</v>
      </c>
      <c r="H36" s="52">
        <v>-13223</v>
      </c>
      <c r="I36" s="15"/>
      <c r="J36" s="52">
        <v>-8165</v>
      </c>
    </row>
    <row r="37" spans="2:10" ht="15">
      <c r="B37" s="12" t="s">
        <v>87</v>
      </c>
      <c r="H37" s="2">
        <f>SUM(H31:H36)</f>
        <v>55774</v>
      </c>
      <c r="I37" s="4">
        <f>SUM(I31:I36)</f>
        <v>0</v>
      </c>
      <c r="J37" s="2">
        <f>SUM(J31:J36)</f>
        <v>61248</v>
      </c>
    </row>
    <row r="38" spans="2:11" ht="15" hidden="1">
      <c r="B38" s="13" t="s">
        <v>98</v>
      </c>
      <c r="H38" s="68">
        <v>0</v>
      </c>
      <c r="I38" s="15"/>
      <c r="J38" s="68">
        <f>2188-2188</f>
        <v>0</v>
      </c>
      <c r="K38" s="15"/>
    </row>
    <row r="39" spans="8:11" ht="15" hidden="1">
      <c r="H39" s="71">
        <f>SUM(H38:H38)</f>
        <v>0</v>
      </c>
      <c r="I39" s="15"/>
      <c r="J39" s="71">
        <f>SUM(J38:J38)</f>
        <v>0</v>
      </c>
      <c r="K39" s="15"/>
    </row>
    <row r="40" ht="15" customHeight="1">
      <c r="J40" s="73"/>
    </row>
    <row r="41" spans="2:10" ht="15" customHeight="1">
      <c r="B41" s="12" t="s">
        <v>12</v>
      </c>
      <c r="H41" s="52"/>
      <c r="J41" s="78"/>
    </row>
    <row r="42" spans="2:10" ht="14.25" customHeight="1">
      <c r="B42" s="4" t="s">
        <v>84</v>
      </c>
      <c r="G42" s="65" t="s">
        <v>153</v>
      </c>
      <c r="H42" s="66">
        <f>56753+5621</f>
        <v>62374</v>
      </c>
      <c r="J42" s="74">
        <v>77106</v>
      </c>
    </row>
    <row r="43" spans="2:10" ht="15">
      <c r="B43" s="4" t="s">
        <v>100</v>
      </c>
      <c r="H43" s="68">
        <v>13021</v>
      </c>
      <c r="J43" s="70">
        <v>1991</v>
      </c>
    </row>
    <row r="44" spans="2:10" ht="15">
      <c r="B44" s="4" t="s">
        <v>99</v>
      </c>
      <c r="H44" s="68">
        <f>13467+249+1</f>
        <v>13717</v>
      </c>
      <c r="J44" s="70">
        <v>15384</v>
      </c>
    </row>
    <row r="45" spans="2:10" ht="15" hidden="1">
      <c r="B45" s="4" t="s">
        <v>111</v>
      </c>
      <c r="H45" s="68">
        <v>0</v>
      </c>
      <c r="J45" s="70">
        <v>0</v>
      </c>
    </row>
    <row r="46" spans="8:10" ht="15">
      <c r="H46" s="71">
        <f>SUM(H42:H45)</f>
        <v>89112</v>
      </c>
      <c r="J46" s="71">
        <f>SUM(J42:J45)</f>
        <v>94481</v>
      </c>
    </row>
    <row r="47" ht="15" customHeight="1">
      <c r="J47" s="73"/>
    </row>
    <row r="48" spans="2:10" ht="15" customHeight="1">
      <c r="B48" s="12" t="s">
        <v>88</v>
      </c>
      <c r="H48" s="2">
        <f>H39+H46</f>
        <v>89112</v>
      </c>
      <c r="J48" s="73">
        <f>J39+J46</f>
        <v>94481</v>
      </c>
    </row>
    <row r="49" spans="2:13" ht="15" customHeight="1" thickBot="1">
      <c r="B49" s="12" t="s">
        <v>89</v>
      </c>
      <c r="H49" s="79">
        <f>H37+H48</f>
        <v>144886</v>
      </c>
      <c r="I49" s="15"/>
      <c r="J49" s="79">
        <f>J37+J48</f>
        <v>155729</v>
      </c>
      <c r="L49" s="4">
        <f>+H49-H27</f>
        <v>0</v>
      </c>
      <c r="M49" s="4">
        <f>+J49-J27</f>
        <v>0</v>
      </c>
    </row>
    <row r="50" spans="2:10" ht="15">
      <c r="B50" s="13" t="s">
        <v>101</v>
      </c>
      <c r="H50" s="80">
        <f>H37/H31</f>
        <v>0.8675916995924463</v>
      </c>
      <c r="I50" s="80"/>
      <c r="J50" s="80">
        <f>J37/J31</f>
        <v>0.9527424322558566</v>
      </c>
    </row>
    <row r="51" spans="8:10" ht="15">
      <c r="H51" s="4"/>
      <c r="J51" s="81"/>
    </row>
    <row r="52" spans="8:10" ht="15">
      <c r="H52" s="4"/>
      <c r="J52" s="81"/>
    </row>
    <row r="53" spans="8:10" ht="15">
      <c r="H53" s="4"/>
      <c r="J53" s="81"/>
    </row>
    <row r="54" spans="8:10" ht="15">
      <c r="H54" s="4"/>
      <c r="J54" s="81"/>
    </row>
    <row r="55" spans="8:10" ht="15">
      <c r="H55" s="4"/>
      <c r="J55" s="81"/>
    </row>
    <row r="56" spans="8:10" ht="15">
      <c r="H56" s="4"/>
      <c r="J56" s="81"/>
    </row>
    <row r="57" spans="8:10" ht="15">
      <c r="H57" s="4"/>
      <c r="J57" s="81"/>
    </row>
    <row r="58" spans="8:10" ht="15">
      <c r="H58" s="4"/>
      <c r="J58" s="81"/>
    </row>
    <row r="59" spans="8:10" ht="15">
      <c r="H59" s="4"/>
      <c r="J59" s="81"/>
    </row>
    <row r="60" spans="8:10" ht="15">
      <c r="H60" s="4"/>
      <c r="J60" s="81"/>
    </row>
    <row r="61" spans="8:10" ht="15">
      <c r="H61" s="4"/>
      <c r="J61" s="81"/>
    </row>
    <row r="62" spans="4:11" s="17" customFormat="1" ht="15">
      <c r="D62" s="2"/>
      <c r="E62" s="2"/>
      <c r="F62" s="2"/>
      <c r="G62" s="7"/>
      <c r="H62" s="2"/>
      <c r="J62" s="21"/>
      <c r="K62" s="21"/>
    </row>
    <row r="63" spans="7:11" s="17" customFormat="1" ht="15">
      <c r="G63" s="50"/>
      <c r="H63" s="2"/>
      <c r="J63" s="21"/>
      <c r="K63" s="21"/>
    </row>
  </sheetData>
  <sheetProtection/>
  <printOptions/>
  <pageMargins left="0.8" right="0.16" top="0.5" bottom="0.5" header="0.5" footer="0.25"/>
  <pageSetup firstPageNumber="2" useFirstPageNumber="1" fitToHeight="1" fitToWidth="1" horizontalDpi="600" verticalDpi="600" orientation="portrait" paperSize="9" scale="90" r:id="rId2"/>
  <headerFooter alignWithMargins="0">
    <oddFooter>&amp;C&amp;"Times New Roman,標準"&amp;P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65"/>
  <sheetViews>
    <sheetView view="pageBreakPreview" zoomScaleSheetLayoutView="100" zoomScalePageLayoutView="0" workbookViewId="0" topLeftCell="C34">
      <selection activeCell="A1" sqref="A1:S37"/>
    </sheetView>
  </sheetViews>
  <sheetFormatPr defaultColWidth="9.00390625" defaultRowHeight="16.5"/>
  <cols>
    <col min="1" max="1" width="9.875" style="19" customWidth="1"/>
    <col min="2" max="2" width="9.00390625" style="19" customWidth="1"/>
    <col min="3" max="3" width="14.125" style="19" customWidth="1"/>
    <col min="4" max="4" width="6.50390625" style="82" customWidth="1"/>
    <col min="5" max="5" width="8.25390625" style="19" customWidth="1"/>
    <col min="6" max="6" width="0.37109375" style="19" customWidth="1"/>
    <col min="7" max="7" width="7.875" style="19" customWidth="1"/>
    <col min="8" max="8" width="0.6171875" style="19" customWidth="1"/>
    <col min="9" max="9" width="9.00390625" style="19" customWidth="1"/>
    <col min="10" max="10" width="1.00390625" style="19" customWidth="1"/>
    <col min="11" max="11" width="7.75390625" style="19" customWidth="1"/>
    <col min="12" max="12" width="1.00390625" style="19" customWidth="1"/>
    <col min="13" max="13" width="9.50390625" style="19" customWidth="1"/>
    <col min="14" max="14" width="0.6171875" style="19" customWidth="1"/>
    <col min="15" max="15" width="8.00390625" style="82" customWidth="1"/>
    <col min="16" max="16" width="0.875" style="19" customWidth="1"/>
    <col min="17" max="17" width="9.00390625" style="19" customWidth="1"/>
    <col min="18" max="18" width="0.6171875" style="19" customWidth="1"/>
    <col min="19" max="19" width="8.75390625" style="19" customWidth="1"/>
    <col min="20" max="16384" width="9.00390625" style="19" customWidth="1"/>
  </cols>
  <sheetData>
    <row r="1" ht="15.75">
      <c r="A1" s="12" t="s">
        <v>0</v>
      </c>
    </row>
    <row r="2" ht="15.75">
      <c r="A2" s="12" t="s">
        <v>181</v>
      </c>
    </row>
    <row r="3" ht="15.75">
      <c r="A3" s="6" t="str">
        <f>+'income statement'!A3</f>
        <v>FOR THE QUARTER ENDED 30 SEPTEMBER 2010</v>
      </c>
    </row>
    <row r="4" spans="1:19" ht="15.75">
      <c r="A4" s="18"/>
      <c r="E4" s="127" t="s">
        <v>103</v>
      </c>
      <c r="F4" s="127"/>
      <c r="G4" s="127"/>
      <c r="H4" s="127"/>
      <c r="I4" s="127"/>
      <c r="J4" s="127"/>
      <c r="K4" s="127"/>
      <c r="L4" s="127"/>
      <c r="M4" s="127"/>
      <c r="N4" s="127"/>
      <c r="O4" s="127"/>
      <c r="P4" s="127"/>
      <c r="Q4" s="127"/>
      <c r="R4" s="127"/>
      <c r="S4" s="127"/>
    </row>
    <row r="5" spans="1:13" ht="15.75">
      <c r="A5" s="18"/>
      <c r="F5" s="20"/>
      <c r="G5" s="127" t="s">
        <v>69</v>
      </c>
      <c r="H5" s="127"/>
      <c r="I5" s="127"/>
      <c r="J5" s="127"/>
      <c r="K5" s="127"/>
      <c r="L5" s="127"/>
      <c r="M5" s="127"/>
    </row>
    <row r="6" spans="1:13" ht="15.75">
      <c r="A6" s="18"/>
      <c r="F6" s="20"/>
      <c r="G6" s="20"/>
      <c r="H6" s="20"/>
      <c r="I6" s="20"/>
      <c r="J6" s="20"/>
      <c r="K6" s="20"/>
      <c r="L6" s="20"/>
      <c r="M6" s="20"/>
    </row>
    <row r="7" spans="1:13" ht="15.75">
      <c r="A7" s="18"/>
      <c r="F7" s="20"/>
      <c r="G7" s="20"/>
      <c r="H7" s="20"/>
      <c r="I7" s="20"/>
      <c r="J7" s="20"/>
      <c r="K7" s="20"/>
      <c r="L7" s="20"/>
      <c r="M7" s="20"/>
    </row>
    <row r="8" spans="1:17" ht="15.75">
      <c r="A8" s="18"/>
      <c r="E8" s="82"/>
      <c r="G8" s="20"/>
      <c r="H8" s="20"/>
      <c r="I8" s="20"/>
      <c r="J8" s="20"/>
      <c r="K8" s="20" t="s">
        <v>110</v>
      </c>
      <c r="L8" s="20"/>
      <c r="M8" s="20" t="s">
        <v>322</v>
      </c>
      <c r="O8" s="20" t="s">
        <v>13</v>
      </c>
      <c r="Q8" s="20"/>
    </row>
    <row r="9" spans="4:19" s="17" customFormat="1" ht="15">
      <c r="D9" s="50"/>
      <c r="E9" s="20" t="s">
        <v>13</v>
      </c>
      <c r="F9" s="83"/>
      <c r="G9" s="20" t="s">
        <v>14</v>
      </c>
      <c r="H9" s="20"/>
      <c r="I9" s="20" t="s">
        <v>72</v>
      </c>
      <c r="J9" s="20"/>
      <c r="K9" s="20" t="s">
        <v>132</v>
      </c>
      <c r="L9" s="20"/>
      <c r="M9" s="20" t="s">
        <v>323</v>
      </c>
      <c r="N9" s="83"/>
      <c r="O9" s="20" t="s">
        <v>312</v>
      </c>
      <c r="P9" s="83"/>
      <c r="Q9" s="20" t="s">
        <v>313</v>
      </c>
      <c r="R9" s="83"/>
      <c r="S9" s="83"/>
    </row>
    <row r="10" spans="4:19" s="17" customFormat="1" ht="15">
      <c r="D10" s="20"/>
      <c r="E10" s="20" t="s">
        <v>15</v>
      </c>
      <c r="F10" s="83"/>
      <c r="G10" s="20" t="s">
        <v>16</v>
      </c>
      <c r="H10" s="20"/>
      <c r="I10" s="20" t="s">
        <v>131</v>
      </c>
      <c r="J10" s="20"/>
      <c r="K10" s="20" t="s">
        <v>131</v>
      </c>
      <c r="L10" s="20"/>
      <c r="M10" s="20" t="s">
        <v>131</v>
      </c>
      <c r="N10" s="83"/>
      <c r="O10" s="20" t="s">
        <v>131</v>
      </c>
      <c r="P10" s="83"/>
      <c r="Q10" s="20" t="s">
        <v>314</v>
      </c>
      <c r="R10" s="83"/>
      <c r="S10" s="20" t="s">
        <v>17</v>
      </c>
    </row>
    <row r="11" spans="4:19" s="17" customFormat="1" ht="15">
      <c r="D11" s="50"/>
      <c r="E11" s="20" t="s">
        <v>2</v>
      </c>
      <c r="F11" s="83"/>
      <c r="G11" s="20" t="str">
        <f>E11</f>
        <v>RM'000</v>
      </c>
      <c r="H11" s="20"/>
      <c r="I11" s="20" t="s">
        <v>2</v>
      </c>
      <c r="J11" s="20"/>
      <c r="K11" s="20" t="s">
        <v>2</v>
      </c>
      <c r="L11" s="20"/>
      <c r="M11" s="20" t="s">
        <v>2</v>
      </c>
      <c r="N11" s="83"/>
      <c r="O11" s="20" t="s">
        <v>2</v>
      </c>
      <c r="P11" s="83"/>
      <c r="Q11" s="20" t="str">
        <f>G11</f>
        <v>RM'000</v>
      </c>
      <c r="R11" s="83"/>
      <c r="S11" s="20" t="str">
        <f>Q11</f>
        <v>RM'000</v>
      </c>
    </row>
    <row r="12" spans="1:20" s="17" customFormat="1" ht="15">
      <c r="A12" s="27"/>
      <c r="D12" s="50"/>
      <c r="O12" s="50"/>
      <c r="T12" s="2"/>
    </row>
    <row r="13" spans="1:20" s="17" customFormat="1" ht="15">
      <c r="A13" s="27" t="s">
        <v>171</v>
      </c>
      <c r="D13" s="50"/>
      <c r="O13" s="50"/>
      <c r="T13" s="2"/>
    </row>
    <row r="14" spans="1:20" s="17" customFormat="1" ht="15">
      <c r="A14" s="27"/>
      <c r="D14" s="50"/>
      <c r="E14" s="42"/>
      <c r="F14" s="42"/>
      <c r="G14" s="42"/>
      <c r="H14" s="42"/>
      <c r="I14" s="42"/>
      <c r="J14" s="42"/>
      <c r="K14" s="42"/>
      <c r="L14" s="42"/>
      <c r="M14" s="42"/>
      <c r="N14" s="42"/>
      <c r="O14" s="46"/>
      <c r="P14" s="42"/>
      <c r="Q14" s="42"/>
      <c r="R14" s="42"/>
      <c r="S14" s="42"/>
      <c r="T14" s="2"/>
    </row>
    <row r="15" spans="1:20" s="17" customFormat="1" ht="15">
      <c r="A15" s="17" t="s">
        <v>284</v>
      </c>
      <c r="D15" s="50"/>
      <c r="E15" s="42">
        <v>64286</v>
      </c>
      <c r="F15" s="42"/>
      <c r="G15" s="42">
        <v>1798</v>
      </c>
      <c r="H15" s="42"/>
      <c r="I15" s="42">
        <v>2769</v>
      </c>
      <c r="J15" s="42"/>
      <c r="K15" s="42">
        <v>636</v>
      </c>
      <c r="L15" s="42"/>
      <c r="M15" s="42">
        <v>0</v>
      </c>
      <c r="N15" s="42"/>
      <c r="O15" s="46">
        <v>0</v>
      </c>
      <c r="P15" s="42"/>
      <c r="Q15" s="42">
        <f>-8165</f>
        <v>-8165</v>
      </c>
      <c r="R15" s="42"/>
      <c r="S15" s="42">
        <f>SUM(E15:Q15)</f>
        <v>61324</v>
      </c>
      <c r="T15" s="2"/>
    </row>
    <row r="16" spans="1:20" s="17" customFormat="1" ht="15">
      <c r="A16" s="27"/>
      <c r="D16" s="50"/>
      <c r="E16" s="42"/>
      <c r="F16" s="42"/>
      <c r="G16" s="42"/>
      <c r="H16" s="42"/>
      <c r="I16" s="42"/>
      <c r="J16" s="42"/>
      <c r="K16" s="42"/>
      <c r="L16" s="42"/>
      <c r="M16" s="42"/>
      <c r="N16" s="42"/>
      <c r="O16" s="46"/>
      <c r="P16" s="42"/>
      <c r="Q16" s="42"/>
      <c r="R16" s="42"/>
      <c r="S16" s="42"/>
      <c r="T16" s="2"/>
    </row>
    <row r="17" spans="1:20" s="17" customFormat="1" ht="15">
      <c r="A17" s="21" t="s">
        <v>285</v>
      </c>
      <c r="B17" s="21"/>
      <c r="C17" s="21"/>
      <c r="D17" s="84"/>
      <c r="E17" s="85">
        <v>0</v>
      </c>
      <c r="F17" s="85"/>
      <c r="G17" s="85">
        <v>0</v>
      </c>
      <c r="H17" s="85"/>
      <c r="I17" s="85">
        <v>0</v>
      </c>
      <c r="J17" s="85"/>
      <c r="K17" s="85">
        <v>0</v>
      </c>
      <c r="L17" s="85"/>
      <c r="M17" s="85">
        <v>-76</v>
      </c>
      <c r="N17" s="85"/>
      <c r="O17" s="86">
        <v>0</v>
      </c>
      <c r="P17" s="85"/>
      <c r="Q17" s="85">
        <v>0</v>
      </c>
      <c r="R17" s="85"/>
      <c r="S17" s="85">
        <f>SUM(E17:Q17)</f>
        <v>-76</v>
      </c>
      <c r="T17" s="2"/>
    </row>
    <row r="18" spans="1:20" s="17" customFormat="1" ht="15">
      <c r="A18" s="27"/>
      <c r="D18" s="50"/>
      <c r="E18" s="87"/>
      <c r="F18" s="87"/>
      <c r="G18" s="87"/>
      <c r="H18" s="87"/>
      <c r="I18" s="87"/>
      <c r="J18" s="87"/>
      <c r="K18" s="87"/>
      <c r="L18" s="87"/>
      <c r="M18" s="87"/>
      <c r="N18" s="87"/>
      <c r="O18" s="7"/>
      <c r="P18" s="87"/>
      <c r="Q18" s="87"/>
      <c r="R18" s="87"/>
      <c r="S18" s="87"/>
      <c r="T18" s="2"/>
    </row>
    <row r="19" spans="1:20" s="17" customFormat="1" ht="15">
      <c r="A19" s="27" t="s">
        <v>286</v>
      </c>
      <c r="D19" s="50"/>
      <c r="E19" s="87">
        <f>SUM(E15:E18)</f>
        <v>64286</v>
      </c>
      <c r="F19" s="87">
        <f aca="true" t="shared" si="0" ref="F19:R19">SUM(F15:F18)</f>
        <v>0</v>
      </c>
      <c r="G19" s="87">
        <f t="shared" si="0"/>
        <v>1798</v>
      </c>
      <c r="H19" s="87">
        <f t="shared" si="0"/>
        <v>0</v>
      </c>
      <c r="I19" s="87">
        <f t="shared" si="0"/>
        <v>2769</v>
      </c>
      <c r="J19" s="87">
        <f t="shared" si="0"/>
        <v>0</v>
      </c>
      <c r="K19" s="87">
        <f t="shared" si="0"/>
        <v>636</v>
      </c>
      <c r="L19" s="87">
        <f t="shared" si="0"/>
        <v>0</v>
      </c>
      <c r="M19" s="87">
        <f t="shared" si="0"/>
        <v>-76</v>
      </c>
      <c r="N19" s="87">
        <f t="shared" si="0"/>
        <v>0</v>
      </c>
      <c r="O19" s="7">
        <f>SUM(O15:O17)</f>
        <v>0</v>
      </c>
      <c r="P19" s="87"/>
      <c r="Q19" s="87">
        <f t="shared" si="0"/>
        <v>-8165</v>
      </c>
      <c r="R19" s="87">
        <f t="shared" si="0"/>
        <v>0</v>
      </c>
      <c r="S19" s="87">
        <f>SUM(S15:S18)</f>
        <v>61248</v>
      </c>
      <c r="T19" s="2"/>
    </row>
    <row r="20" spans="1:20" s="17" customFormat="1" ht="15">
      <c r="A20" s="27"/>
      <c r="D20" s="50"/>
      <c r="E20" s="87"/>
      <c r="F20" s="87"/>
      <c r="G20" s="87"/>
      <c r="H20" s="87"/>
      <c r="I20" s="87"/>
      <c r="J20" s="87"/>
      <c r="K20" s="87"/>
      <c r="L20" s="87"/>
      <c r="M20" s="87"/>
      <c r="N20" s="87"/>
      <c r="O20" s="87"/>
      <c r="P20" s="87"/>
      <c r="Q20" s="87"/>
      <c r="R20" s="87"/>
      <c r="S20" s="87"/>
      <c r="T20" s="2"/>
    </row>
    <row r="21" spans="1:20" s="17" customFormat="1" ht="15">
      <c r="A21" s="17" t="s">
        <v>321</v>
      </c>
      <c r="D21" s="50"/>
      <c r="E21" s="2">
        <v>0</v>
      </c>
      <c r="F21" s="2"/>
      <c r="G21" s="2">
        <v>0</v>
      </c>
      <c r="H21" s="2"/>
      <c r="I21" s="2">
        <v>0</v>
      </c>
      <c r="J21" s="2"/>
      <c r="K21" s="11">
        <f>144-K15</f>
        <v>-492</v>
      </c>
      <c r="L21" s="2"/>
      <c r="M21" s="2">
        <f>0-M19</f>
        <v>76</v>
      </c>
      <c r="N21" s="2"/>
      <c r="O21" s="87">
        <v>0</v>
      </c>
      <c r="P21" s="2"/>
      <c r="Q21" s="2">
        <f>+'income statement'!G32</f>
        <v>-5058</v>
      </c>
      <c r="R21" s="2"/>
      <c r="S21" s="2">
        <f>SUM(E21:Q21)</f>
        <v>-5474</v>
      </c>
      <c r="T21" s="2">
        <f>S21-'income statement'!G41</f>
        <v>0</v>
      </c>
    </row>
    <row r="22" spans="4:20" s="17" customFormat="1" ht="15">
      <c r="D22" s="50"/>
      <c r="E22" s="2"/>
      <c r="F22" s="2"/>
      <c r="G22" s="2"/>
      <c r="H22" s="2"/>
      <c r="I22" s="2"/>
      <c r="J22" s="2"/>
      <c r="K22" s="2"/>
      <c r="L22" s="2"/>
      <c r="M22" s="2"/>
      <c r="N22" s="2"/>
      <c r="O22" s="87"/>
      <c r="P22" s="2"/>
      <c r="Q22" s="2"/>
      <c r="R22" s="2"/>
      <c r="S22" s="2"/>
      <c r="T22" s="2"/>
    </row>
    <row r="23" spans="1:20" s="17" customFormat="1" ht="15" hidden="1">
      <c r="A23" s="17" t="s">
        <v>154</v>
      </c>
      <c r="D23" s="50"/>
      <c r="E23" s="2"/>
      <c r="F23" s="2"/>
      <c r="G23" s="2"/>
      <c r="H23" s="2"/>
      <c r="I23" s="2"/>
      <c r="J23" s="2"/>
      <c r="K23" s="2"/>
      <c r="L23" s="2"/>
      <c r="M23" s="2"/>
      <c r="N23" s="2"/>
      <c r="O23" s="87"/>
      <c r="P23" s="2"/>
      <c r="Q23" s="2"/>
      <c r="R23" s="2"/>
      <c r="S23" s="2">
        <f>SUM(E23:Q23)</f>
        <v>0</v>
      </c>
      <c r="T23" s="2"/>
    </row>
    <row r="24" spans="4:20" s="17" customFormat="1" ht="15" hidden="1">
      <c r="D24" s="50"/>
      <c r="E24" s="2"/>
      <c r="F24" s="2"/>
      <c r="G24" s="2"/>
      <c r="H24" s="2"/>
      <c r="I24" s="2"/>
      <c r="J24" s="2"/>
      <c r="K24" s="2"/>
      <c r="L24" s="2"/>
      <c r="M24" s="2"/>
      <c r="N24" s="2"/>
      <c r="O24" s="87"/>
      <c r="P24" s="2"/>
      <c r="Q24" s="2"/>
      <c r="R24" s="2"/>
      <c r="S24" s="2"/>
      <c r="T24" s="2"/>
    </row>
    <row r="25" spans="1:20" s="17" customFormat="1" ht="15" hidden="1">
      <c r="A25" s="17" t="s">
        <v>135</v>
      </c>
      <c r="D25" s="50"/>
      <c r="E25" s="2"/>
      <c r="F25" s="2"/>
      <c r="G25" s="2"/>
      <c r="H25" s="2"/>
      <c r="I25" s="2"/>
      <c r="J25" s="2"/>
      <c r="K25" s="2"/>
      <c r="L25" s="2"/>
      <c r="M25" s="2"/>
      <c r="N25" s="2"/>
      <c r="O25" s="87"/>
      <c r="P25" s="2"/>
      <c r="Q25" s="2"/>
      <c r="R25" s="2"/>
      <c r="S25" s="2"/>
      <c r="T25" s="2"/>
    </row>
    <row r="26" spans="1:20" s="17" customFormat="1" ht="15" hidden="1">
      <c r="A26" s="88" t="s">
        <v>169</v>
      </c>
      <c r="D26" s="50"/>
      <c r="E26" s="2">
        <v>0</v>
      </c>
      <c r="F26" s="2"/>
      <c r="G26" s="2">
        <v>0</v>
      </c>
      <c r="H26" s="2"/>
      <c r="I26" s="2">
        <v>0</v>
      </c>
      <c r="J26" s="2"/>
      <c r="K26" s="2">
        <v>0</v>
      </c>
      <c r="L26" s="2"/>
      <c r="M26" s="2">
        <v>0</v>
      </c>
      <c r="N26" s="2"/>
      <c r="O26" s="87"/>
      <c r="P26" s="2"/>
      <c r="Q26" s="2">
        <v>0</v>
      </c>
      <c r="R26" s="2"/>
      <c r="S26" s="2">
        <f>SUM(E26:Q26)</f>
        <v>0</v>
      </c>
      <c r="T26" s="2"/>
    </row>
    <row r="27" spans="4:20" s="17" customFormat="1" ht="15" hidden="1">
      <c r="D27" s="50"/>
      <c r="E27" s="42"/>
      <c r="F27" s="42"/>
      <c r="G27" s="42"/>
      <c r="H27" s="42"/>
      <c r="I27" s="42"/>
      <c r="J27" s="42"/>
      <c r="K27" s="42"/>
      <c r="L27" s="42"/>
      <c r="M27" s="42"/>
      <c r="N27" s="42"/>
      <c r="O27" s="42"/>
      <c r="P27" s="42"/>
      <c r="Q27" s="42"/>
      <c r="R27" s="42"/>
      <c r="S27" s="42"/>
      <c r="T27" s="11"/>
    </row>
    <row r="28" spans="1:19" s="17" customFormat="1" ht="15" hidden="1">
      <c r="A28" s="29" t="s">
        <v>112</v>
      </c>
      <c r="D28" s="50"/>
      <c r="E28" s="2">
        <v>0</v>
      </c>
      <c r="F28" s="2"/>
      <c r="G28" s="89">
        <v>0</v>
      </c>
      <c r="H28" s="87"/>
      <c r="I28" s="87">
        <v>0</v>
      </c>
      <c r="J28" s="87"/>
      <c r="K28" s="87">
        <v>0</v>
      </c>
      <c r="L28" s="87"/>
      <c r="M28" s="87">
        <v>0</v>
      </c>
      <c r="N28" s="87"/>
      <c r="O28" s="87"/>
      <c r="P28" s="87"/>
      <c r="Q28" s="87">
        <v>0</v>
      </c>
      <c r="R28" s="2"/>
      <c r="S28" s="2">
        <f>SUM(E28:Q28)</f>
        <v>0</v>
      </c>
    </row>
    <row r="29" spans="4:20" s="17" customFormat="1" ht="15" hidden="1">
      <c r="D29" s="50"/>
      <c r="E29" s="2"/>
      <c r="F29" s="2"/>
      <c r="G29" s="2"/>
      <c r="H29" s="2"/>
      <c r="I29" s="2"/>
      <c r="J29" s="2"/>
      <c r="K29" s="2"/>
      <c r="L29" s="2"/>
      <c r="M29" s="2"/>
      <c r="N29" s="2"/>
      <c r="O29" s="87"/>
      <c r="P29" s="2"/>
      <c r="Q29" s="2"/>
      <c r="R29" s="2"/>
      <c r="S29" s="2"/>
      <c r="T29" s="2"/>
    </row>
    <row r="30" spans="1:20" s="17" customFormat="1" ht="15.75" thickBot="1">
      <c r="A30" s="27" t="s">
        <v>335</v>
      </c>
      <c r="D30" s="50"/>
      <c r="E30" s="53">
        <f>SUM(E19:E28)</f>
        <v>64286</v>
      </c>
      <c r="F30" s="53">
        <f aca="true" t="shared" si="1" ref="F30:S30">SUM(F19:F28)</f>
        <v>0</v>
      </c>
      <c r="G30" s="53">
        <f t="shared" si="1"/>
        <v>1798</v>
      </c>
      <c r="H30" s="53">
        <f t="shared" si="1"/>
        <v>0</v>
      </c>
      <c r="I30" s="53">
        <f t="shared" si="1"/>
        <v>2769</v>
      </c>
      <c r="J30" s="53">
        <f t="shared" si="1"/>
        <v>0</v>
      </c>
      <c r="K30" s="53">
        <f t="shared" si="1"/>
        <v>144</v>
      </c>
      <c r="L30" s="53">
        <f t="shared" si="1"/>
        <v>0</v>
      </c>
      <c r="M30" s="53">
        <f t="shared" si="1"/>
        <v>0</v>
      </c>
      <c r="N30" s="53">
        <f t="shared" si="1"/>
        <v>0</v>
      </c>
      <c r="O30" s="90">
        <v>0</v>
      </c>
      <c r="P30" s="53"/>
      <c r="Q30" s="53">
        <f t="shared" si="1"/>
        <v>-13223</v>
      </c>
      <c r="R30" s="53">
        <f t="shared" si="1"/>
        <v>0</v>
      </c>
      <c r="S30" s="53">
        <f t="shared" si="1"/>
        <v>55774</v>
      </c>
      <c r="T30" s="2">
        <f>'balance sheet'!H37-S30</f>
        <v>0</v>
      </c>
    </row>
    <row r="31" spans="4:19" s="17" customFormat="1" ht="15.75" thickTop="1">
      <c r="D31" s="50"/>
      <c r="E31" s="20"/>
      <c r="F31" s="83"/>
      <c r="G31" s="20"/>
      <c r="H31" s="20"/>
      <c r="I31" s="20"/>
      <c r="J31" s="20"/>
      <c r="K31" s="20"/>
      <c r="L31" s="20"/>
      <c r="M31" s="20"/>
      <c r="N31" s="83"/>
      <c r="O31" s="83"/>
      <c r="P31" s="83"/>
      <c r="Q31" s="20"/>
      <c r="R31" s="83"/>
      <c r="S31" s="20"/>
    </row>
    <row r="32" spans="1:20" s="17" customFormat="1" ht="15">
      <c r="A32" s="27" t="s">
        <v>172</v>
      </c>
      <c r="D32" s="50"/>
      <c r="E32" s="42">
        <v>64286</v>
      </c>
      <c r="F32" s="42"/>
      <c r="G32" s="42">
        <v>1798</v>
      </c>
      <c r="H32" s="42"/>
      <c r="I32" s="42">
        <v>2536</v>
      </c>
      <c r="J32" s="42"/>
      <c r="K32" s="42">
        <v>799</v>
      </c>
      <c r="L32" s="42"/>
      <c r="M32" s="42">
        <v>0</v>
      </c>
      <c r="N32" s="42"/>
      <c r="O32" s="42">
        <v>51</v>
      </c>
      <c r="P32" s="42"/>
      <c r="Q32" s="42">
        <v>-17905</v>
      </c>
      <c r="R32" s="42"/>
      <c r="S32" s="42">
        <f>SUM(E32:Q32)</f>
        <v>51565</v>
      </c>
      <c r="T32" s="2"/>
    </row>
    <row r="33" spans="1:20" s="17" customFormat="1" ht="15">
      <c r="A33" s="27"/>
      <c r="D33" s="50"/>
      <c r="E33" s="42"/>
      <c r="F33" s="42"/>
      <c r="G33" s="42"/>
      <c r="H33" s="42"/>
      <c r="I33" s="42"/>
      <c r="J33" s="42"/>
      <c r="K33" s="42"/>
      <c r="L33" s="42"/>
      <c r="M33" s="42"/>
      <c r="N33" s="42"/>
      <c r="O33" s="42"/>
      <c r="P33" s="42"/>
      <c r="Q33" s="42"/>
      <c r="R33" s="42"/>
      <c r="S33" s="42"/>
      <c r="T33" s="2"/>
    </row>
    <row r="34" spans="1:20" s="17" customFormat="1" ht="15">
      <c r="A34" s="17" t="s">
        <v>182</v>
      </c>
      <c r="D34" s="50"/>
      <c r="E34" s="2">
        <v>0</v>
      </c>
      <c r="F34" s="2"/>
      <c r="G34" s="2">
        <v>0</v>
      </c>
      <c r="H34" s="2"/>
      <c r="I34" s="2">
        <v>0</v>
      </c>
      <c r="J34" s="2"/>
      <c r="K34" s="11">
        <v>-31</v>
      </c>
      <c r="L34" s="2"/>
      <c r="M34" s="2">
        <v>0</v>
      </c>
      <c r="N34" s="2"/>
      <c r="O34" s="87">
        <v>0</v>
      </c>
      <c r="P34" s="2"/>
      <c r="Q34" s="2">
        <v>5630</v>
      </c>
      <c r="R34" s="2"/>
      <c r="S34" s="2">
        <f>SUM(E34:Q34)</f>
        <v>5599</v>
      </c>
      <c r="T34" s="2"/>
    </row>
    <row r="35" spans="4:20" s="17" customFormat="1" ht="15">
      <c r="D35" s="50"/>
      <c r="E35" s="2"/>
      <c r="F35" s="2"/>
      <c r="G35" s="2"/>
      <c r="H35" s="2"/>
      <c r="I35" s="2"/>
      <c r="J35" s="2"/>
      <c r="K35" s="2"/>
      <c r="L35" s="2"/>
      <c r="M35" s="2"/>
      <c r="N35" s="2"/>
      <c r="O35" s="87"/>
      <c r="P35" s="2"/>
      <c r="Q35" s="2"/>
      <c r="R35" s="2"/>
      <c r="S35" s="2"/>
      <c r="T35" s="2"/>
    </row>
    <row r="36" spans="1:20" s="17" customFormat="1" ht="15.75" thickBot="1">
      <c r="A36" s="27" t="s">
        <v>336</v>
      </c>
      <c r="D36" s="50"/>
      <c r="E36" s="53">
        <f>SUM(E32:E35)</f>
        <v>64286</v>
      </c>
      <c r="F36" s="53">
        <f aca="true" t="shared" si="2" ref="F36:Q36">SUM(F32:F35)</f>
        <v>0</v>
      </c>
      <c r="G36" s="53">
        <f t="shared" si="2"/>
        <v>1798</v>
      </c>
      <c r="H36" s="53">
        <f t="shared" si="2"/>
        <v>0</v>
      </c>
      <c r="I36" s="53">
        <f t="shared" si="2"/>
        <v>2536</v>
      </c>
      <c r="J36" s="53">
        <f t="shared" si="2"/>
        <v>0</v>
      </c>
      <c r="K36" s="53">
        <f t="shared" si="2"/>
        <v>768</v>
      </c>
      <c r="L36" s="53">
        <f t="shared" si="2"/>
        <v>0</v>
      </c>
      <c r="M36" s="53">
        <f t="shared" si="2"/>
        <v>0</v>
      </c>
      <c r="N36" s="53">
        <f t="shared" si="2"/>
        <v>0</v>
      </c>
      <c r="O36" s="91">
        <f>SUM(O32:O35)</f>
        <v>51</v>
      </c>
      <c r="P36" s="53"/>
      <c r="Q36" s="53">
        <f t="shared" si="2"/>
        <v>-12275</v>
      </c>
      <c r="R36" s="53">
        <f>SUM(R32:R35)</f>
        <v>0</v>
      </c>
      <c r="S36" s="53">
        <f>SUM(S32:S35)</f>
        <v>57164</v>
      </c>
      <c r="T36" s="2"/>
    </row>
    <row r="37" spans="4:19" s="17" customFormat="1" ht="15.75" thickTop="1">
      <c r="D37" s="50"/>
      <c r="E37" s="83"/>
      <c r="F37" s="83"/>
      <c r="G37" s="83"/>
      <c r="H37" s="83"/>
      <c r="I37" s="83"/>
      <c r="J37" s="83"/>
      <c r="K37" s="83"/>
      <c r="L37" s="83"/>
      <c r="M37" s="83"/>
      <c r="N37" s="83"/>
      <c r="O37" s="20"/>
      <c r="P37" s="83"/>
      <c r="Q37" s="92"/>
      <c r="R37" s="83"/>
      <c r="S37" s="92"/>
    </row>
    <row r="38" spans="1:20" s="17" customFormat="1" ht="15">
      <c r="A38" s="27"/>
      <c r="D38" s="50"/>
      <c r="E38" s="11"/>
      <c r="F38" s="11"/>
      <c r="G38" s="11"/>
      <c r="H38" s="11"/>
      <c r="I38" s="11"/>
      <c r="J38" s="11"/>
      <c r="K38" s="11"/>
      <c r="L38" s="11"/>
      <c r="M38" s="11"/>
      <c r="N38" s="11"/>
      <c r="O38" s="46"/>
      <c r="P38" s="11"/>
      <c r="Q38" s="11"/>
      <c r="R38" s="11"/>
      <c r="S38" s="11"/>
      <c r="T38" s="2"/>
    </row>
    <row r="39" spans="1:20" s="17" customFormat="1" ht="15">
      <c r="A39" s="27"/>
      <c r="D39" s="50"/>
      <c r="E39" s="11"/>
      <c r="F39" s="11"/>
      <c r="G39" s="11"/>
      <c r="H39" s="11"/>
      <c r="I39" s="11"/>
      <c r="J39" s="11"/>
      <c r="K39" s="11"/>
      <c r="L39" s="11"/>
      <c r="M39" s="11"/>
      <c r="N39" s="11"/>
      <c r="O39" s="46"/>
      <c r="P39" s="11"/>
      <c r="Q39" s="11"/>
      <c r="R39" s="11"/>
      <c r="S39" s="11"/>
      <c r="T39" s="2"/>
    </row>
    <row r="40" spans="1:20" s="17" customFormat="1" ht="15">
      <c r="A40" s="27"/>
      <c r="D40" s="50"/>
      <c r="E40" s="11"/>
      <c r="F40" s="11"/>
      <c r="G40" s="11"/>
      <c r="H40" s="11"/>
      <c r="I40" s="11"/>
      <c r="J40" s="11"/>
      <c r="K40" s="11"/>
      <c r="L40" s="11"/>
      <c r="M40" s="11"/>
      <c r="N40" s="11"/>
      <c r="O40" s="46"/>
      <c r="P40" s="11"/>
      <c r="Q40" s="11"/>
      <c r="R40" s="11"/>
      <c r="S40" s="11"/>
      <c r="T40" s="2"/>
    </row>
    <row r="41" spans="1:20" s="17" customFormat="1" ht="15">
      <c r="A41" s="27"/>
      <c r="D41" s="50"/>
      <c r="E41" s="11"/>
      <c r="F41" s="11"/>
      <c r="G41" s="11"/>
      <c r="H41" s="11"/>
      <c r="I41" s="11"/>
      <c r="J41" s="11"/>
      <c r="K41" s="11"/>
      <c r="L41" s="11"/>
      <c r="M41" s="11"/>
      <c r="N41" s="11"/>
      <c r="O41" s="46"/>
      <c r="P41" s="11"/>
      <c r="Q41" s="11"/>
      <c r="R41" s="11"/>
      <c r="S41" s="11"/>
      <c r="T41" s="2"/>
    </row>
    <row r="42" spans="1:20" s="17" customFormat="1" ht="15">
      <c r="A42" s="27"/>
      <c r="D42" s="50"/>
      <c r="E42" s="11"/>
      <c r="F42" s="11"/>
      <c r="G42" s="11"/>
      <c r="H42" s="11"/>
      <c r="I42" s="11"/>
      <c r="J42" s="11"/>
      <c r="K42" s="11"/>
      <c r="L42" s="11"/>
      <c r="M42" s="11"/>
      <c r="N42" s="11"/>
      <c r="O42" s="46"/>
      <c r="P42" s="11"/>
      <c r="Q42" s="11"/>
      <c r="R42" s="11"/>
      <c r="S42" s="11"/>
      <c r="T42" s="2"/>
    </row>
    <row r="43" spans="1:20" s="17" customFormat="1" ht="15">
      <c r="A43" s="27"/>
      <c r="D43" s="50"/>
      <c r="E43" s="11"/>
      <c r="F43" s="11"/>
      <c r="G43" s="11"/>
      <c r="H43" s="11"/>
      <c r="I43" s="11"/>
      <c r="J43" s="11"/>
      <c r="K43" s="11"/>
      <c r="L43" s="11"/>
      <c r="M43" s="11"/>
      <c r="N43" s="11"/>
      <c r="O43" s="46"/>
      <c r="P43" s="11"/>
      <c r="Q43" s="11"/>
      <c r="R43" s="11"/>
      <c r="S43" s="11"/>
      <c r="T43" s="2"/>
    </row>
    <row r="44" spans="1:20" s="17" customFormat="1" ht="15">
      <c r="A44" s="27"/>
      <c r="D44" s="50"/>
      <c r="E44" s="11"/>
      <c r="F44" s="11"/>
      <c r="G44" s="11"/>
      <c r="H44" s="11"/>
      <c r="I44" s="11"/>
      <c r="J44" s="11"/>
      <c r="K44" s="11"/>
      <c r="L44" s="11"/>
      <c r="M44" s="11"/>
      <c r="N44" s="11"/>
      <c r="O44" s="46"/>
      <c r="P44" s="11"/>
      <c r="Q44" s="11"/>
      <c r="R44" s="11"/>
      <c r="S44" s="11"/>
      <c r="T44" s="2"/>
    </row>
    <row r="45" spans="1:20" s="17" customFormat="1" ht="15">
      <c r="A45" s="27"/>
      <c r="D45" s="50"/>
      <c r="E45" s="11"/>
      <c r="F45" s="11"/>
      <c r="G45" s="11"/>
      <c r="H45" s="11"/>
      <c r="I45" s="11"/>
      <c r="J45" s="11"/>
      <c r="K45" s="11"/>
      <c r="L45" s="11"/>
      <c r="M45" s="11"/>
      <c r="N45" s="11"/>
      <c r="O45" s="46"/>
      <c r="P45" s="11"/>
      <c r="Q45" s="11"/>
      <c r="R45" s="11"/>
      <c r="S45" s="11"/>
      <c r="T45" s="2"/>
    </row>
    <row r="46" spans="1:20" s="17" customFormat="1" ht="15">
      <c r="A46" s="27"/>
      <c r="D46" s="50"/>
      <c r="E46" s="11"/>
      <c r="F46" s="11"/>
      <c r="G46" s="11"/>
      <c r="H46" s="11"/>
      <c r="I46" s="11"/>
      <c r="J46" s="11"/>
      <c r="K46" s="11"/>
      <c r="L46" s="11"/>
      <c r="M46" s="11"/>
      <c r="N46" s="11"/>
      <c r="O46" s="46"/>
      <c r="P46" s="11"/>
      <c r="Q46" s="11"/>
      <c r="R46" s="11"/>
      <c r="S46" s="11"/>
      <c r="T46" s="2"/>
    </row>
    <row r="47" spans="1:20" s="17" customFormat="1" ht="15">
      <c r="A47" s="27"/>
      <c r="D47" s="50"/>
      <c r="E47" s="11"/>
      <c r="F47" s="11"/>
      <c r="G47" s="11"/>
      <c r="H47" s="11"/>
      <c r="I47" s="11"/>
      <c r="J47" s="11"/>
      <c r="K47" s="11"/>
      <c r="L47" s="11"/>
      <c r="M47" s="11"/>
      <c r="N47" s="11"/>
      <c r="O47" s="46"/>
      <c r="P47" s="11"/>
      <c r="Q47" s="11"/>
      <c r="R47" s="11"/>
      <c r="S47" s="11"/>
      <c r="T47" s="2"/>
    </row>
    <row r="48" spans="1:20" s="17" customFormat="1" ht="15">
      <c r="A48" s="27"/>
      <c r="D48" s="50"/>
      <c r="E48" s="11"/>
      <c r="F48" s="11"/>
      <c r="G48" s="11"/>
      <c r="H48" s="11"/>
      <c r="I48" s="11"/>
      <c r="J48" s="11"/>
      <c r="K48" s="11"/>
      <c r="L48" s="11"/>
      <c r="M48" s="11"/>
      <c r="N48" s="11"/>
      <c r="O48" s="46"/>
      <c r="P48" s="11"/>
      <c r="Q48" s="11"/>
      <c r="R48" s="11"/>
      <c r="S48" s="11"/>
      <c r="T48" s="2"/>
    </row>
    <row r="49" spans="1:20" s="17" customFormat="1" ht="15">
      <c r="A49" s="27"/>
      <c r="D49" s="50"/>
      <c r="E49" s="11"/>
      <c r="F49" s="11"/>
      <c r="G49" s="11"/>
      <c r="H49" s="11"/>
      <c r="I49" s="11"/>
      <c r="J49" s="11"/>
      <c r="K49" s="11"/>
      <c r="L49" s="11"/>
      <c r="M49" s="11"/>
      <c r="N49" s="11"/>
      <c r="O49" s="46"/>
      <c r="P49" s="11"/>
      <c r="Q49" s="11"/>
      <c r="R49" s="11"/>
      <c r="S49" s="11"/>
      <c r="T49" s="2"/>
    </row>
    <row r="50" spans="1:20" s="17" customFormat="1" ht="15">
      <c r="A50" s="27"/>
      <c r="D50" s="50"/>
      <c r="E50" s="11"/>
      <c r="F50" s="11"/>
      <c r="G50" s="11"/>
      <c r="H50" s="11"/>
      <c r="I50" s="11"/>
      <c r="J50" s="11"/>
      <c r="K50" s="11"/>
      <c r="L50" s="11"/>
      <c r="M50" s="11"/>
      <c r="N50" s="11"/>
      <c r="O50" s="46"/>
      <c r="P50" s="11"/>
      <c r="Q50" s="11"/>
      <c r="R50" s="11"/>
      <c r="S50" s="11"/>
      <c r="T50" s="2"/>
    </row>
    <row r="51" spans="1:20" s="17" customFormat="1" ht="15">
      <c r="A51" s="27"/>
      <c r="D51" s="50"/>
      <c r="E51" s="11"/>
      <c r="F51" s="11"/>
      <c r="G51" s="11"/>
      <c r="H51" s="11"/>
      <c r="I51" s="11"/>
      <c r="J51" s="11"/>
      <c r="K51" s="11"/>
      <c r="L51" s="11"/>
      <c r="M51" s="11"/>
      <c r="N51" s="11"/>
      <c r="O51" s="46"/>
      <c r="P51" s="11"/>
      <c r="Q51" s="11"/>
      <c r="R51" s="11"/>
      <c r="S51" s="11"/>
      <c r="T51" s="2"/>
    </row>
    <row r="52" spans="1:20" s="17" customFormat="1" ht="15">
      <c r="A52" s="27"/>
      <c r="D52" s="50"/>
      <c r="E52" s="11"/>
      <c r="F52" s="11"/>
      <c r="G52" s="11"/>
      <c r="H52" s="11"/>
      <c r="I52" s="11"/>
      <c r="J52" s="11"/>
      <c r="K52" s="11"/>
      <c r="L52" s="11"/>
      <c r="M52" s="11"/>
      <c r="N52" s="11"/>
      <c r="O52" s="46"/>
      <c r="P52" s="11"/>
      <c r="Q52" s="11"/>
      <c r="R52" s="11"/>
      <c r="S52" s="11"/>
      <c r="T52" s="2"/>
    </row>
    <row r="53" spans="1:20" s="17" customFormat="1" ht="15">
      <c r="A53" s="27"/>
      <c r="D53" s="50"/>
      <c r="E53" s="11"/>
      <c r="F53" s="11"/>
      <c r="G53" s="11"/>
      <c r="H53" s="11"/>
      <c r="I53" s="11"/>
      <c r="J53" s="11"/>
      <c r="K53" s="11"/>
      <c r="L53" s="11"/>
      <c r="M53" s="11"/>
      <c r="N53" s="11"/>
      <c r="O53" s="46"/>
      <c r="P53" s="11"/>
      <c r="Q53" s="11"/>
      <c r="R53" s="11"/>
      <c r="S53" s="11"/>
      <c r="T53" s="2"/>
    </row>
    <row r="54" spans="1:20" s="17" customFormat="1" ht="15">
      <c r="A54" s="27"/>
      <c r="D54" s="50"/>
      <c r="E54" s="11"/>
      <c r="F54" s="11"/>
      <c r="G54" s="11"/>
      <c r="H54" s="11"/>
      <c r="I54" s="11"/>
      <c r="J54" s="11"/>
      <c r="K54" s="11"/>
      <c r="L54" s="11"/>
      <c r="M54" s="11"/>
      <c r="N54" s="11"/>
      <c r="O54" s="46"/>
      <c r="P54" s="11"/>
      <c r="Q54" s="11"/>
      <c r="R54" s="11"/>
      <c r="S54" s="11"/>
      <c r="T54" s="2"/>
    </row>
    <row r="55" spans="1:20" s="17" customFormat="1" ht="15">
      <c r="A55" s="27"/>
      <c r="D55" s="50"/>
      <c r="E55" s="11"/>
      <c r="F55" s="11"/>
      <c r="G55" s="11"/>
      <c r="H55" s="11"/>
      <c r="I55" s="11"/>
      <c r="J55" s="11"/>
      <c r="K55" s="11"/>
      <c r="L55" s="11"/>
      <c r="M55" s="11"/>
      <c r="N55" s="11"/>
      <c r="O55" s="46"/>
      <c r="P55" s="11"/>
      <c r="Q55" s="11"/>
      <c r="R55" s="11"/>
      <c r="S55" s="11"/>
      <c r="T55" s="2"/>
    </row>
    <row r="56" spans="1:20" s="17" customFormat="1" ht="15">
      <c r="A56" s="27"/>
      <c r="D56" s="50"/>
      <c r="E56" s="11"/>
      <c r="F56" s="11"/>
      <c r="G56" s="11"/>
      <c r="H56" s="11"/>
      <c r="I56" s="11"/>
      <c r="J56" s="11"/>
      <c r="K56" s="11"/>
      <c r="L56" s="11"/>
      <c r="M56" s="11"/>
      <c r="N56" s="11"/>
      <c r="O56" s="46"/>
      <c r="P56" s="11"/>
      <c r="Q56" s="11"/>
      <c r="R56" s="11"/>
      <c r="S56" s="11"/>
      <c r="T56" s="2"/>
    </row>
    <row r="57" spans="1:20" s="17" customFormat="1" ht="15">
      <c r="A57" s="27"/>
      <c r="D57" s="50"/>
      <c r="E57" s="11"/>
      <c r="F57" s="11"/>
      <c r="G57" s="11"/>
      <c r="H57" s="11"/>
      <c r="I57" s="11"/>
      <c r="J57" s="11"/>
      <c r="K57" s="11"/>
      <c r="L57" s="11"/>
      <c r="M57" s="11"/>
      <c r="N57" s="11"/>
      <c r="O57" s="46"/>
      <c r="P57" s="11"/>
      <c r="Q57" s="11"/>
      <c r="R57" s="11"/>
      <c r="S57" s="11"/>
      <c r="T57" s="2"/>
    </row>
    <row r="58" spans="1:20" s="17" customFormat="1" ht="15">
      <c r="A58" s="27"/>
      <c r="D58" s="50"/>
      <c r="E58" s="11"/>
      <c r="F58" s="11"/>
      <c r="G58" s="11"/>
      <c r="H58" s="11"/>
      <c r="I58" s="11"/>
      <c r="J58" s="11"/>
      <c r="K58" s="11"/>
      <c r="L58" s="11"/>
      <c r="M58" s="11"/>
      <c r="N58" s="11"/>
      <c r="O58" s="46"/>
      <c r="P58" s="11"/>
      <c r="Q58" s="11"/>
      <c r="R58" s="11"/>
      <c r="S58" s="11"/>
      <c r="T58" s="2"/>
    </row>
    <row r="59" spans="1:20" s="17" customFormat="1" ht="15">
      <c r="A59" s="27"/>
      <c r="D59" s="50"/>
      <c r="E59" s="11"/>
      <c r="F59" s="11"/>
      <c r="G59" s="11"/>
      <c r="H59" s="11"/>
      <c r="I59" s="11"/>
      <c r="J59" s="11"/>
      <c r="K59" s="11"/>
      <c r="L59" s="11"/>
      <c r="M59" s="11"/>
      <c r="N59" s="11"/>
      <c r="O59" s="46"/>
      <c r="P59" s="11"/>
      <c r="Q59" s="11"/>
      <c r="R59" s="11"/>
      <c r="S59" s="11"/>
      <c r="T59" s="2"/>
    </row>
    <row r="60" spans="1:20" s="17" customFormat="1" ht="15">
      <c r="A60" s="27"/>
      <c r="D60" s="50"/>
      <c r="E60" s="11"/>
      <c r="F60" s="11"/>
      <c r="G60" s="11"/>
      <c r="H60" s="11"/>
      <c r="I60" s="11"/>
      <c r="J60" s="11"/>
      <c r="K60" s="11"/>
      <c r="L60" s="11"/>
      <c r="M60" s="11"/>
      <c r="N60" s="11"/>
      <c r="O60" s="46"/>
      <c r="P60" s="11"/>
      <c r="Q60" s="11"/>
      <c r="R60" s="11"/>
      <c r="S60" s="11"/>
      <c r="T60" s="2"/>
    </row>
    <row r="61" spans="1:20" s="17" customFormat="1" ht="15">
      <c r="A61" s="27"/>
      <c r="D61" s="50"/>
      <c r="E61" s="11"/>
      <c r="F61" s="11"/>
      <c r="G61" s="11"/>
      <c r="H61" s="11"/>
      <c r="I61" s="11"/>
      <c r="J61" s="11"/>
      <c r="K61" s="11"/>
      <c r="L61" s="11"/>
      <c r="M61" s="11"/>
      <c r="N61" s="11"/>
      <c r="O61" s="46"/>
      <c r="P61" s="11"/>
      <c r="Q61" s="11"/>
      <c r="R61" s="11"/>
      <c r="S61" s="11"/>
      <c r="T61" s="2"/>
    </row>
    <row r="62" spans="1:20" s="17" customFormat="1" ht="15">
      <c r="A62" s="27"/>
      <c r="D62" s="50"/>
      <c r="E62" s="11"/>
      <c r="F62" s="11"/>
      <c r="G62" s="11"/>
      <c r="H62" s="11"/>
      <c r="I62" s="11"/>
      <c r="J62" s="11"/>
      <c r="K62" s="11"/>
      <c r="L62" s="11"/>
      <c r="M62" s="11"/>
      <c r="N62" s="11"/>
      <c r="O62" s="46"/>
      <c r="P62" s="11"/>
      <c r="Q62" s="11"/>
      <c r="R62" s="11"/>
      <c r="S62" s="11"/>
      <c r="T62" s="2"/>
    </row>
    <row r="63" spans="1:15" s="17" customFormat="1" ht="15">
      <c r="A63" s="17" t="s">
        <v>104</v>
      </c>
      <c r="D63" s="50"/>
      <c r="O63" s="50"/>
    </row>
    <row r="64" spans="1:15" s="17" customFormat="1" ht="15">
      <c r="A64" s="17" t="s">
        <v>183</v>
      </c>
      <c r="D64" s="50"/>
      <c r="O64" s="50"/>
    </row>
    <row r="65" spans="4:15" s="17" customFormat="1" ht="15">
      <c r="D65" s="50"/>
      <c r="O65" s="50"/>
    </row>
  </sheetData>
  <sheetProtection/>
  <mergeCells count="2">
    <mergeCell ref="G5:M5"/>
    <mergeCell ref="E4:S4"/>
  </mergeCells>
  <printOptions/>
  <pageMargins left="0.68" right="0.16" top="0.5" bottom="0.5" header="0.5" footer="0.25"/>
  <pageSetup firstPageNumber="3" useFirstPageNumber="1" fitToHeight="1" fitToWidth="1" horizontalDpi="600" verticalDpi="600" orientation="portrait" paperSize="9" scale="83"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51"/>
  <sheetViews>
    <sheetView tabSelected="1" zoomScalePageLayoutView="0" workbookViewId="0" topLeftCell="A18">
      <selection activeCell="D29" sqref="D29"/>
    </sheetView>
  </sheetViews>
  <sheetFormatPr defaultColWidth="9.00390625" defaultRowHeight="16.5"/>
  <cols>
    <col min="1" max="1" width="5.50390625" style="17" customWidth="1"/>
    <col min="2" max="2" width="7.125" style="17" customWidth="1"/>
    <col min="3" max="3" width="14.375" style="17" customWidth="1"/>
    <col min="4" max="4" width="19.25390625" style="17" customWidth="1"/>
    <col min="5" max="5" width="15.625" style="17" customWidth="1"/>
    <col min="6" max="6" width="3.50390625" style="17" customWidth="1"/>
    <col min="7" max="7" width="14.625" style="17" customWidth="1"/>
    <col min="8" max="8" width="10.625" style="17" customWidth="1"/>
    <col min="9" max="16384" width="9.00390625" style="17" customWidth="1"/>
  </cols>
  <sheetData>
    <row r="1" ht="15">
      <c r="A1" s="12" t="s">
        <v>0</v>
      </c>
    </row>
    <row r="2" ht="15">
      <c r="A2" s="12" t="s">
        <v>184</v>
      </c>
    </row>
    <row r="3" ht="15">
      <c r="A3" s="12" t="str">
        <f>+'income statement'!A3</f>
        <v>FOR THE QUARTER ENDED 30 SEPTEMBER 2010</v>
      </c>
    </row>
    <row r="5" spans="5:7" ht="15">
      <c r="E5" s="20" t="s">
        <v>332</v>
      </c>
      <c r="F5" s="50"/>
      <c r="G5" s="20" t="str">
        <f>E5</f>
        <v>9 months ended</v>
      </c>
    </row>
    <row r="6" spans="5:7" ht="15">
      <c r="E6" s="51">
        <v>40451</v>
      </c>
      <c r="F6" s="50"/>
      <c r="G6" s="51">
        <f>'income statement'!E8</f>
        <v>40086</v>
      </c>
    </row>
    <row r="7" spans="5:7" ht="15">
      <c r="E7" s="20" t="s">
        <v>2</v>
      </c>
      <c r="F7" s="20"/>
      <c r="G7" s="20" t="s">
        <v>2</v>
      </c>
    </row>
    <row r="8" spans="1:7" ht="15">
      <c r="A8" s="9"/>
      <c r="B8" s="2"/>
      <c r="C8" s="4"/>
      <c r="D8" s="4"/>
      <c r="E8" s="11"/>
      <c r="F8" s="21"/>
      <c r="G8" s="11"/>
    </row>
    <row r="9" spans="1:7" ht="15">
      <c r="A9" s="2" t="s">
        <v>337</v>
      </c>
      <c r="B9" s="2"/>
      <c r="C9" s="4"/>
      <c r="D9" s="4"/>
      <c r="E9" s="11">
        <f>2647-2</f>
        <v>2645</v>
      </c>
      <c r="F9" s="21"/>
      <c r="G9" s="11">
        <v>-5551</v>
      </c>
    </row>
    <row r="10" spans="1:7" ht="15">
      <c r="A10" s="9"/>
      <c r="B10" s="2"/>
      <c r="C10" s="4"/>
      <c r="D10" s="4"/>
      <c r="E10" s="11"/>
      <c r="F10" s="21"/>
      <c r="G10" s="11"/>
    </row>
    <row r="11" spans="1:7" ht="15">
      <c r="A11" s="2" t="s">
        <v>326</v>
      </c>
      <c r="B11" s="2"/>
      <c r="C11" s="4"/>
      <c r="D11" s="4"/>
      <c r="E11" s="11">
        <v>5389</v>
      </c>
      <c r="F11" s="21"/>
      <c r="G11" s="11">
        <v>115</v>
      </c>
    </row>
    <row r="12" spans="1:7" ht="15">
      <c r="A12" s="9"/>
      <c r="B12" s="2"/>
      <c r="C12" s="4"/>
      <c r="D12" s="4"/>
      <c r="E12" s="11"/>
      <c r="F12" s="21"/>
      <c r="G12" s="11"/>
    </row>
    <row r="13" spans="1:7" ht="15">
      <c r="A13" s="2" t="s">
        <v>139</v>
      </c>
      <c r="B13" s="2"/>
      <c r="C13" s="4"/>
      <c r="D13" s="4"/>
      <c r="E13" s="52">
        <v>-14732</v>
      </c>
      <c r="F13" s="21"/>
      <c r="G13" s="52">
        <v>-10458</v>
      </c>
    </row>
    <row r="14" spans="1:7" ht="15">
      <c r="A14" s="9"/>
      <c r="B14" s="2"/>
      <c r="C14" s="4"/>
      <c r="D14" s="4"/>
      <c r="E14" s="11"/>
      <c r="F14" s="21"/>
      <c r="G14" s="11"/>
    </row>
    <row r="15" spans="1:7" ht="15">
      <c r="A15" s="2" t="s">
        <v>338</v>
      </c>
      <c r="B15" s="2"/>
      <c r="C15" s="4"/>
      <c r="D15" s="4"/>
      <c r="E15" s="2">
        <f>E9+E11+E13</f>
        <v>-6698</v>
      </c>
      <c r="G15" s="2">
        <f>G9+G11+G13</f>
        <v>-15894</v>
      </c>
    </row>
    <row r="16" spans="1:7" ht="15">
      <c r="A16" s="2" t="s">
        <v>140</v>
      </c>
      <c r="B16" s="2"/>
      <c r="C16" s="4"/>
      <c r="D16" s="4"/>
      <c r="E16" s="2">
        <v>11581</v>
      </c>
      <c r="G16" s="2">
        <v>26784</v>
      </c>
    </row>
    <row r="17" spans="1:7" ht="15">
      <c r="A17" s="2" t="s">
        <v>105</v>
      </c>
      <c r="B17" s="2"/>
      <c r="C17" s="4"/>
      <c r="D17" s="4"/>
      <c r="E17" s="2">
        <v>1335</v>
      </c>
      <c r="G17" s="2">
        <v>-32</v>
      </c>
    </row>
    <row r="18" spans="1:7" ht="15.75" thickBot="1">
      <c r="A18" s="2" t="s">
        <v>141</v>
      </c>
      <c r="B18" s="2"/>
      <c r="C18" s="4"/>
      <c r="D18" s="4"/>
      <c r="E18" s="53">
        <f>SUM(E15:E17)</f>
        <v>6218</v>
      </c>
      <c r="G18" s="53">
        <f>SUM(G15:G17)</f>
        <v>10858</v>
      </c>
    </row>
    <row r="19" spans="1:7" ht="15.75" thickTop="1">
      <c r="A19" s="2"/>
      <c r="B19" s="2"/>
      <c r="C19" s="4"/>
      <c r="D19" s="4"/>
      <c r="E19" s="2"/>
      <c r="G19" s="2"/>
    </row>
    <row r="20" spans="1:7" ht="15">
      <c r="A20" s="2" t="s">
        <v>117</v>
      </c>
      <c r="B20" s="2"/>
      <c r="C20" s="4"/>
      <c r="D20" s="4"/>
      <c r="E20" s="2"/>
      <c r="G20" s="2"/>
    </row>
    <row r="21" spans="1:7" ht="15.75" thickBot="1">
      <c r="A21" s="2" t="s">
        <v>18</v>
      </c>
      <c r="B21" s="2"/>
      <c r="C21" s="4"/>
      <c r="D21" s="4"/>
      <c r="E21" s="54">
        <f>+'balance sheet'!H25</f>
        <v>6218</v>
      </c>
      <c r="F21" s="21"/>
      <c r="G21" s="54">
        <v>10858</v>
      </c>
    </row>
    <row r="22" spans="1:7" ht="15.75" hidden="1" thickTop="1">
      <c r="A22" s="2" t="s">
        <v>145</v>
      </c>
      <c r="B22" s="2"/>
      <c r="C22" s="4"/>
      <c r="D22" s="4"/>
      <c r="E22" s="2">
        <v>0</v>
      </c>
      <c r="G22" s="2">
        <v>0</v>
      </c>
    </row>
    <row r="23" spans="1:7" ht="15.75" hidden="1" thickBot="1">
      <c r="A23" s="2"/>
      <c r="B23" s="2"/>
      <c r="C23" s="4"/>
      <c r="D23" s="4"/>
      <c r="E23" s="53">
        <f>SUM(E21:E22)</f>
        <v>6218</v>
      </c>
      <c r="G23" s="53">
        <f>SUM(G21:G22)</f>
        <v>10858</v>
      </c>
    </row>
    <row r="24" spans="1:7" ht="15.75" thickTop="1">
      <c r="A24" s="2"/>
      <c r="B24" s="2"/>
      <c r="C24" s="4"/>
      <c r="D24" s="4"/>
      <c r="E24" s="2"/>
      <c r="G24" s="2"/>
    </row>
    <row r="25" spans="1:7" ht="15">
      <c r="A25" s="2"/>
      <c r="B25" s="2"/>
      <c r="C25" s="4"/>
      <c r="D25" s="4"/>
      <c r="E25" s="2">
        <f>E18-E21</f>
        <v>0</v>
      </c>
      <c r="G25" s="2"/>
    </row>
    <row r="26" spans="1:7" ht="15">
      <c r="A26" s="2"/>
      <c r="B26" s="2"/>
      <c r="C26" s="4"/>
      <c r="D26" s="4"/>
      <c r="E26" s="2"/>
      <c r="G26" s="2"/>
    </row>
    <row r="27" spans="1:7" ht="15">
      <c r="A27" s="2"/>
      <c r="B27" s="2"/>
      <c r="C27" s="4"/>
      <c r="D27" s="4"/>
      <c r="E27" s="2"/>
      <c r="G27" s="2"/>
    </row>
    <row r="28" spans="1:7" ht="15">
      <c r="A28" s="2"/>
      <c r="B28" s="2"/>
      <c r="C28" s="4"/>
      <c r="D28" s="4"/>
      <c r="E28" s="2"/>
      <c r="G28" s="2"/>
    </row>
    <row r="29" spans="1:7" ht="15">
      <c r="A29" s="2"/>
      <c r="B29" s="2"/>
      <c r="C29" s="4"/>
      <c r="D29" s="4"/>
      <c r="E29" s="2"/>
      <c r="G29" s="2"/>
    </row>
    <row r="30" spans="1:7" ht="15">
      <c r="A30" s="2"/>
      <c r="B30" s="2"/>
      <c r="C30" s="4"/>
      <c r="D30" s="4"/>
      <c r="E30" s="2"/>
      <c r="G30" s="2"/>
    </row>
    <row r="31" spans="1:7" ht="15">
      <c r="A31" s="2"/>
      <c r="B31" s="2"/>
      <c r="C31" s="4"/>
      <c r="D31" s="4"/>
      <c r="E31" s="2"/>
      <c r="G31" s="2"/>
    </row>
    <row r="32" spans="1:7" ht="15">
      <c r="A32" s="2"/>
      <c r="B32" s="2"/>
      <c r="C32" s="4"/>
      <c r="D32" s="4"/>
      <c r="E32" s="2"/>
      <c r="G32" s="2"/>
    </row>
    <row r="33" spans="1:7" ht="15">
      <c r="A33" s="2"/>
      <c r="B33" s="2"/>
      <c r="C33" s="4"/>
      <c r="D33" s="4"/>
      <c r="E33" s="2"/>
      <c r="G33" s="2"/>
    </row>
    <row r="34" spans="1:7" ht="15">
      <c r="A34" s="2"/>
      <c r="B34" s="2"/>
      <c r="C34" s="4"/>
      <c r="D34" s="4"/>
      <c r="E34" s="2"/>
      <c r="G34" s="2"/>
    </row>
    <row r="35" spans="1:7" ht="15">
      <c r="A35" s="2"/>
      <c r="B35" s="2"/>
      <c r="C35" s="4"/>
      <c r="D35" s="4"/>
      <c r="E35" s="2"/>
      <c r="G35" s="2"/>
    </row>
    <row r="36" spans="1:7" ht="15">
      <c r="A36" s="2"/>
      <c r="B36" s="2"/>
      <c r="C36" s="4"/>
      <c r="D36" s="4"/>
      <c r="E36" s="2"/>
      <c r="G36" s="2"/>
    </row>
    <row r="37" spans="1:7" ht="15">
      <c r="A37" s="2"/>
      <c r="B37" s="2"/>
      <c r="C37" s="4"/>
      <c r="D37" s="4"/>
      <c r="E37" s="2"/>
      <c r="G37" s="2"/>
    </row>
    <row r="38" spans="1:7" ht="15">
      <c r="A38" s="2"/>
      <c r="B38" s="2"/>
      <c r="C38" s="4"/>
      <c r="D38" s="4"/>
      <c r="E38" s="2"/>
      <c r="G38" s="2"/>
    </row>
    <row r="39" spans="1:7" ht="15">
      <c r="A39" s="2"/>
      <c r="B39" s="2"/>
      <c r="C39" s="4"/>
      <c r="D39" s="4"/>
      <c r="E39" s="2"/>
      <c r="G39" s="2"/>
    </row>
    <row r="40" spans="1:7" ht="15">
      <c r="A40" s="2"/>
      <c r="B40" s="2"/>
      <c r="C40" s="4"/>
      <c r="D40" s="4"/>
      <c r="E40" s="2"/>
      <c r="G40" s="2"/>
    </row>
    <row r="41" spans="1:7" ht="15">
      <c r="A41" s="2"/>
      <c r="B41" s="2"/>
      <c r="C41" s="4"/>
      <c r="D41" s="4"/>
      <c r="E41" s="2"/>
      <c r="G41" s="2"/>
    </row>
    <row r="42" spans="1:7" ht="15">
      <c r="A42" s="2"/>
      <c r="B42" s="2"/>
      <c r="C42" s="4"/>
      <c r="D42" s="4"/>
      <c r="E42" s="2"/>
      <c r="G42" s="2"/>
    </row>
    <row r="43" spans="1:7" ht="15">
      <c r="A43" s="2"/>
      <c r="B43" s="2"/>
      <c r="C43" s="4"/>
      <c r="D43" s="4"/>
      <c r="E43" s="2"/>
      <c r="G43" s="2"/>
    </row>
    <row r="44" spans="1:7" ht="15">
      <c r="A44" s="2"/>
      <c r="B44" s="2"/>
      <c r="C44" s="4"/>
      <c r="D44" s="4"/>
      <c r="E44" s="2"/>
      <c r="G44" s="2"/>
    </row>
    <row r="45" spans="1:7" ht="15">
      <c r="A45" s="2"/>
      <c r="B45" s="2"/>
      <c r="C45" s="4"/>
      <c r="D45" s="4"/>
      <c r="E45" s="2"/>
      <c r="G45" s="2"/>
    </row>
    <row r="46" spans="1:7" ht="15">
      <c r="A46" s="2"/>
      <c r="B46" s="2"/>
      <c r="C46" s="4"/>
      <c r="D46" s="4"/>
      <c r="E46" s="2"/>
      <c r="G46" s="2"/>
    </row>
    <row r="47" spans="1:7" ht="15">
      <c r="A47" s="2"/>
      <c r="B47" s="2"/>
      <c r="C47" s="4"/>
      <c r="D47" s="4"/>
      <c r="E47" s="2"/>
      <c r="G47" s="2"/>
    </row>
    <row r="48" spans="1:7" ht="15">
      <c r="A48" s="2"/>
      <c r="B48" s="2"/>
      <c r="C48" s="4"/>
      <c r="D48" s="4"/>
      <c r="E48" s="2"/>
      <c r="G48" s="2"/>
    </row>
    <row r="49" spans="1:7" ht="15">
      <c r="A49" s="2"/>
      <c r="B49" s="2"/>
      <c r="C49" s="4"/>
      <c r="D49" s="4"/>
      <c r="E49" s="2"/>
      <c r="G49" s="2"/>
    </row>
    <row r="50" spans="1:7" ht="15">
      <c r="A50" s="2"/>
      <c r="B50" s="2"/>
      <c r="C50" s="4"/>
      <c r="D50" s="4"/>
      <c r="E50" s="2"/>
      <c r="G50" s="2"/>
    </row>
    <row r="51" spans="1:7" ht="15">
      <c r="A51" s="2"/>
      <c r="B51" s="2"/>
      <c r="C51" s="4"/>
      <c r="D51" s="4"/>
      <c r="E51" s="2"/>
      <c r="G51" s="2"/>
    </row>
  </sheetData>
  <sheetProtection/>
  <printOptions/>
  <pageMargins left="0.8" right="0.16" top="0.5" bottom="0.5" header="0.5" footer="0.25"/>
  <pageSetup firstPageNumber="4" useFirstPageNumber="1" fitToHeight="1" fitToWidth="1" horizontalDpi="600" verticalDpi="600" orientation="portrait" paperSize="9" r:id="rId2"/>
  <headerFooter alignWithMargins="0">
    <oddFooter>&amp;C&amp;"Times New Roman,標準"&amp;P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774"/>
  <sheetViews>
    <sheetView view="pageBreakPreview" zoomScaleSheetLayoutView="100" zoomScalePageLayoutView="0" workbookViewId="0" topLeftCell="C418">
      <selection activeCell="A1" sqref="A1:J480"/>
    </sheetView>
  </sheetViews>
  <sheetFormatPr defaultColWidth="9.00390625" defaultRowHeight="16.5"/>
  <cols>
    <col min="1" max="1" width="2.875" style="17" customWidth="1"/>
    <col min="2" max="2" width="3.75390625" style="17" customWidth="1"/>
    <col min="3" max="3" width="2.375" style="17" customWidth="1"/>
    <col min="4" max="4" width="29.375" style="17" customWidth="1"/>
    <col min="5" max="5" width="10.625" style="17" customWidth="1"/>
    <col min="6" max="6" width="10.50390625" style="17" customWidth="1"/>
    <col min="7" max="7" width="14.625" style="2" customWidth="1"/>
    <col min="8" max="8" width="14.50390625" style="17" customWidth="1"/>
    <col min="9" max="9" width="10.625" style="17" customWidth="1"/>
    <col min="10" max="10" width="8.75390625" style="17" customWidth="1"/>
    <col min="11" max="11" width="10.00390625" style="17" bestFit="1" customWidth="1"/>
    <col min="12" max="12" width="9.125" style="17" bestFit="1" customWidth="1"/>
    <col min="13" max="16384" width="9.00390625" style="17" customWidth="1"/>
  </cols>
  <sheetData>
    <row r="1" ht="15">
      <c r="A1" s="6" t="s">
        <v>19</v>
      </c>
    </row>
    <row r="2" ht="15">
      <c r="A2" s="6" t="s">
        <v>339</v>
      </c>
    </row>
    <row r="3" ht="15">
      <c r="A3" s="6"/>
    </row>
    <row r="4" ht="15">
      <c r="A4" s="16" t="s">
        <v>287</v>
      </c>
    </row>
    <row r="5" ht="15">
      <c r="A5" s="16"/>
    </row>
    <row r="6" spans="1:5" ht="15">
      <c r="A6" s="26" t="s">
        <v>20</v>
      </c>
      <c r="B6" s="27" t="s">
        <v>21</v>
      </c>
      <c r="E6" s="28"/>
    </row>
    <row r="7" ht="15">
      <c r="A7" s="27"/>
    </row>
    <row r="8" ht="15">
      <c r="A8" s="27"/>
    </row>
    <row r="9" ht="11.25" customHeight="1">
      <c r="A9" s="27"/>
    </row>
    <row r="10" ht="15">
      <c r="A10" s="27"/>
    </row>
    <row r="11" ht="15">
      <c r="A11" s="27"/>
    </row>
    <row r="12" ht="15">
      <c r="A12" s="27"/>
    </row>
    <row r="13" ht="15">
      <c r="A13" s="27"/>
    </row>
    <row r="14" ht="15">
      <c r="A14" s="27"/>
    </row>
    <row r="15" ht="15">
      <c r="A15" s="27"/>
    </row>
    <row r="16" ht="15">
      <c r="A16" s="27"/>
    </row>
    <row r="17" spans="1:5" ht="15">
      <c r="A17" s="26" t="s">
        <v>22</v>
      </c>
      <c r="B17" s="27" t="s">
        <v>109</v>
      </c>
      <c r="E17" s="28"/>
    </row>
    <row r="18" spans="1:5" ht="15">
      <c r="A18" s="26"/>
      <c r="B18" s="27"/>
      <c r="E18" s="28"/>
    </row>
    <row r="19" spans="1:5" ht="15">
      <c r="A19" s="26"/>
      <c r="B19" s="27"/>
      <c r="E19" s="28"/>
    </row>
    <row r="20" spans="1:5" ht="15">
      <c r="A20" s="26"/>
      <c r="B20" s="27"/>
      <c r="E20" s="28"/>
    </row>
    <row r="21" spans="1:5" ht="15">
      <c r="A21" s="26"/>
      <c r="B21" s="27"/>
      <c r="E21" s="28"/>
    </row>
    <row r="22" ht="15">
      <c r="A22" s="27"/>
    </row>
    <row r="23" ht="15">
      <c r="A23" s="27"/>
    </row>
    <row r="24" spans="1:2" ht="15">
      <c r="A24" s="27"/>
      <c r="B24" s="27" t="s">
        <v>315</v>
      </c>
    </row>
    <row r="25" ht="15">
      <c r="A25" s="27"/>
    </row>
    <row r="26" spans="1:5" ht="15">
      <c r="A26" s="27"/>
      <c r="B26" s="93" t="s">
        <v>185</v>
      </c>
      <c r="C26" s="93"/>
      <c r="D26" s="93"/>
      <c r="E26" s="93" t="s">
        <v>225</v>
      </c>
    </row>
    <row r="27" spans="1:5" ht="15">
      <c r="A27" s="27"/>
      <c r="B27" s="93" t="s">
        <v>345</v>
      </c>
      <c r="C27" s="93"/>
      <c r="D27" s="93"/>
      <c r="E27" s="93" t="s">
        <v>346</v>
      </c>
    </row>
    <row r="28" spans="1:5" ht="15">
      <c r="A28" s="27"/>
      <c r="B28" s="93" t="s">
        <v>186</v>
      </c>
      <c r="C28" s="93"/>
      <c r="D28" s="93"/>
      <c r="E28" s="93" t="s">
        <v>226</v>
      </c>
    </row>
    <row r="29" spans="1:5" ht="15">
      <c r="A29" s="27"/>
      <c r="B29" s="93" t="s">
        <v>187</v>
      </c>
      <c r="C29" s="93"/>
      <c r="D29" s="93"/>
      <c r="E29" s="93" t="s">
        <v>227</v>
      </c>
    </row>
    <row r="30" spans="1:5" ht="15">
      <c r="A30" s="27"/>
      <c r="B30" s="93" t="s">
        <v>188</v>
      </c>
      <c r="C30" s="93"/>
      <c r="D30" s="93"/>
      <c r="E30" s="93" t="s">
        <v>228</v>
      </c>
    </row>
    <row r="31" spans="1:5" ht="15">
      <c r="A31" s="27"/>
      <c r="B31" s="93" t="s">
        <v>189</v>
      </c>
      <c r="C31" s="93"/>
      <c r="D31" s="93"/>
      <c r="E31" s="93" t="s">
        <v>229</v>
      </c>
    </row>
    <row r="32" spans="1:5" ht="15">
      <c r="A32" s="27"/>
      <c r="B32" s="93" t="s">
        <v>190</v>
      </c>
      <c r="C32" s="93"/>
      <c r="D32" s="93"/>
      <c r="E32" s="93" t="s">
        <v>218</v>
      </c>
    </row>
    <row r="33" spans="1:5" ht="15">
      <c r="A33" s="27"/>
      <c r="C33" s="93"/>
      <c r="D33" s="93"/>
      <c r="E33" s="93" t="s">
        <v>288</v>
      </c>
    </row>
    <row r="34" spans="1:5" ht="15">
      <c r="A34" s="27"/>
      <c r="C34" s="93"/>
      <c r="D34" s="93"/>
      <c r="E34" s="93" t="s">
        <v>289</v>
      </c>
    </row>
    <row r="35" spans="1:5" ht="15">
      <c r="A35" s="27"/>
      <c r="B35" s="93" t="s">
        <v>208</v>
      </c>
      <c r="C35" s="93"/>
      <c r="D35" s="93"/>
      <c r="E35" s="93" t="s">
        <v>230</v>
      </c>
    </row>
    <row r="36" spans="1:5" ht="15">
      <c r="A36" s="27"/>
      <c r="B36" s="93" t="s">
        <v>191</v>
      </c>
      <c r="C36" s="93"/>
      <c r="D36" s="93"/>
      <c r="E36" s="93" t="s">
        <v>231</v>
      </c>
    </row>
    <row r="37" spans="1:5" ht="15">
      <c r="A37" s="27"/>
      <c r="B37" s="93" t="s">
        <v>192</v>
      </c>
      <c r="C37" s="93"/>
      <c r="D37" s="93"/>
      <c r="E37" s="93" t="s">
        <v>232</v>
      </c>
    </row>
    <row r="38" spans="1:5" ht="15">
      <c r="A38" s="27"/>
      <c r="B38" s="93" t="s">
        <v>193</v>
      </c>
      <c r="C38" s="93"/>
      <c r="D38" s="93"/>
      <c r="E38" s="93" t="s">
        <v>233</v>
      </c>
    </row>
    <row r="39" spans="1:5" ht="15">
      <c r="A39" s="27"/>
      <c r="B39" s="93" t="s">
        <v>194</v>
      </c>
      <c r="C39" s="93"/>
      <c r="D39" s="93"/>
      <c r="E39" s="93" t="s">
        <v>234</v>
      </c>
    </row>
    <row r="40" spans="1:5" ht="15">
      <c r="A40" s="27"/>
      <c r="B40" s="93" t="s">
        <v>195</v>
      </c>
      <c r="C40" s="93"/>
      <c r="D40" s="93"/>
      <c r="E40" s="93" t="s">
        <v>235</v>
      </c>
    </row>
    <row r="41" spans="1:5" ht="15">
      <c r="A41" s="27"/>
      <c r="B41" s="93" t="s">
        <v>196</v>
      </c>
      <c r="C41" s="93"/>
      <c r="D41" s="93"/>
      <c r="E41" s="93" t="s">
        <v>236</v>
      </c>
    </row>
    <row r="42" spans="1:5" ht="15">
      <c r="A42" s="27"/>
      <c r="B42" s="93" t="s">
        <v>197</v>
      </c>
      <c r="C42" s="93"/>
      <c r="D42" s="93"/>
      <c r="E42" s="93" t="s">
        <v>237</v>
      </c>
    </row>
    <row r="43" spans="1:5" ht="15">
      <c r="A43" s="27"/>
      <c r="B43" s="93" t="s">
        <v>198</v>
      </c>
      <c r="C43" s="93"/>
      <c r="D43" s="93"/>
      <c r="E43" s="93" t="s">
        <v>3</v>
      </c>
    </row>
    <row r="44" spans="1:5" ht="15">
      <c r="A44" s="27"/>
      <c r="B44" s="93" t="s">
        <v>199</v>
      </c>
      <c r="C44" s="93"/>
      <c r="D44" s="93"/>
      <c r="E44" s="93" t="s">
        <v>238</v>
      </c>
    </row>
    <row r="45" spans="1:5" ht="15">
      <c r="A45" s="27"/>
      <c r="B45" s="93" t="s">
        <v>200</v>
      </c>
      <c r="C45" s="93"/>
      <c r="D45" s="93"/>
      <c r="E45" s="93" t="s">
        <v>290</v>
      </c>
    </row>
    <row r="46" spans="1:5" ht="15">
      <c r="A46" s="27"/>
      <c r="B46" s="93"/>
      <c r="C46" s="93"/>
      <c r="D46" s="93"/>
      <c r="E46" s="93" t="s">
        <v>291</v>
      </c>
    </row>
    <row r="47" spans="1:5" ht="15">
      <c r="A47" s="27"/>
      <c r="B47" s="93" t="s">
        <v>201</v>
      </c>
      <c r="C47" s="93"/>
      <c r="D47" s="93"/>
      <c r="E47" s="93" t="s">
        <v>228</v>
      </c>
    </row>
    <row r="48" spans="1:5" ht="15">
      <c r="A48" s="27"/>
      <c r="B48" s="93" t="s">
        <v>219</v>
      </c>
      <c r="C48" s="93"/>
      <c r="D48" s="93"/>
      <c r="E48" s="93" t="s">
        <v>209</v>
      </c>
    </row>
    <row r="49" spans="1:5" ht="15">
      <c r="A49" s="27"/>
      <c r="B49" s="93" t="s">
        <v>202</v>
      </c>
      <c r="C49" s="93"/>
      <c r="D49" s="93"/>
      <c r="E49" s="93" t="s">
        <v>239</v>
      </c>
    </row>
    <row r="50" spans="1:5" ht="15">
      <c r="A50" s="27"/>
      <c r="B50" s="93" t="s">
        <v>203</v>
      </c>
      <c r="C50" s="93"/>
      <c r="D50" s="93"/>
      <c r="E50" s="93" t="s">
        <v>240</v>
      </c>
    </row>
    <row r="51" spans="1:5" ht="15">
      <c r="A51" s="27"/>
      <c r="B51" s="93" t="s">
        <v>204</v>
      </c>
      <c r="C51" s="93"/>
      <c r="D51" s="93"/>
      <c r="E51" s="93" t="s">
        <v>241</v>
      </c>
    </row>
    <row r="52" spans="1:5" ht="15">
      <c r="A52" s="27"/>
      <c r="B52" s="93" t="s">
        <v>220</v>
      </c>
      <c r="C52" s="93"/>
      <c r="D52" s="93"/>
      <c r="E52" s="93" t="s">
        <v>242</v>
      </c>
    </row>
    <row r="53" spans="1:5" ht="15">
      <c r="A53" s="27"/>
      <c r="B53" s="93" t="s">
        <v>205</v>
      </c>
      <c r="C53" s="93"/>
      <c r="D53" s="93"/>
      <c r="E53" s="93" t="s">
        <v>243</v>
      </c>
    </row>
    <row r="54" spans="1:5" ht="15">
      <c r="A54" s="27"/>
      <c r="B54" s="93" t="s">
        <v>206</v>
      </c>
      <c r="C54" s="93"/>
      <c r="D54" s="93"/>
      <c r="E54" s="93" t="s">
        <v>244</v>
      </c>
    </row>
    <row r="55" spans="1:5" ht="15">
      <c r="A55" s="27"/>
      <c r="B55" s="93" t="s">
        <v>207</v>
      </c>
      <c r="C55" s="93"/>
      <c r="D55" s="93"/>
      <c r="E55" s="93" t="s">
        <v>245</v>
      </c>
    </row>
    <row r="56" spans="1:5" ht="15">
      <c r="A56" s="27"/>
      <c r="B56" s="93" t="s">
        <v>330</v>
      </c>
      <c r="C56" s="93"/>
      <c r="D56" s="93"/>
      <c r="E56" s="93" t="s">
        <v>292</v>
      </c>
    </row>
    <row r="57" spans="1:5" ht="15">
      <c r="A57" s="27"/>
      <c r="C57" s="93"/>
      <c r="D57" s="93"/>
      <c r="E57" s="93" t="s">
        <v>293</v>
      </c>
    </row>
    <row r="58" spans="1:5" ht="15">
      <c r="A58" s="27"/>
      <c r="C58" s="93"/>
      <c r="D58" s="93"/>
      <c r="E58" s="93" t="s">
        <v>294</v>
      </c>
    </row>
    <row r="59" spans="1:5" ht="15">
      <c r="A59" s="27"/>
      <c r="B59" s="93" t="s">
        <v>221</v>
      </c>
      <c r="C59" s="93"/>
      <c r="D59" s="93"/>
      <c r="E59" s="93" t="s">
        <v>246</v>
      </c>
    </row>
    <row r="60" spans="1:5" ht="15">
      <c r="A60" s="27"/>
      <c r="B60" s="93" t="s">
        <v>210</v>
      </c>
      <c r="C60" s="93"/>
      <c r="D60" s="93"/>
      <c r="E60" s="93" t="s">
        <v>211</v>
      </c>
    </row>
    <row r="61" spans="1:5" ht="15">
      <c r="A61" s="27"/>
      <c r="B61" s="93" t="s">
        <v>212</v>
      </c>
      <c r="C61" s="93"/>
      <c r="D61" s="93"/>
      <c r="E61" s="93" t="s">
        <v>213</v>
      </c>
    </row>
    <row r="62" spans="1:5" ht="15">
      <c r="A62" s="27"/>
      <c r="B62" s="93" t="s">
        <v>214</v>
      </c>
      <c r="C62" s="93"/>
      <c r="D62" s="93"/>
      <c r="E62" s="93" t="s">
        <v>247</v>
      </c>
    </row>
    <row r="63" spans="1:5" ht="15">
      <c r="A63" s="27"/>
      <c r="B63" s="93" t="s">
        <v>215</v>
      </c>
      <c r="C63" s="93"/>
      <c r="D63" s="93"/>
      <c r="E63" s="93" t="s">
        <v>216</v>
      </c>
    </row>
    <row r="64" spans="1:5" ht="15">
      <c r="A64" s="27"/>
      <c r="B64" s="93" t="s">
        <v>217</v>
      </c>
      <c r="C64" s="93"/>
      <c r="D64" s="93"/>
      <c r="E64" s="93" t="s">
        <v>222</v>
      </c>
    </row>
    <row r="65" spans="1:5" ht="15">
      <c r="A65" s="27"/>
      <c r="C65" s="93"/>
      <c r="D65" s="93"/>
      <c r="E65" s="93" t="s">
        <v>316</v>
      </c>
    </row>
    <row r="66" spans="1:5" ht="15">
      <c r="A66" s="27"/>
      <c r="B66" s="17" t="s">
        <v>224</v>
      </c>
      <c r="E66" s="17" t="s">
        <v>223</v>
      </c>
    </row>
    <row r="67" spans="1:5" ht="15">
      <c r="A67" s="27"/>
      <c r="B67" s="93" t="s">
        <v>347</v>
      </c>
      <c r="E67" s="17" t="s">
        <v>350</v>
      </c>
    </row>
    <row r="68" spans="1:5" ht="15">
      <c r="A68" s="27"/>
      <c r="B68" s="93" t="s">
        <v>348</v>
      </c>
      <c r="E68" s="17" t="s">
        <v>279</v>
      </c>
    </row>
    <row r="69" spans="1:5" ht="15">
      <c r="A69" s="27"/>
      <c r="B69" s="93" t="s">
        <v>349</v>
      </c>
      <c r="E69" s="17" t="s">
        <v>351</v>
      </c>
    </row>
    <row r="70" ht="15">
      <c r="A70" s="27"/>
    </row>
    <row r="71" ht="15">
      <c r="A71" s="27"/>
    </row>
    <row r="72" ht="15">
      <c r="A72" s="27"/>
    </row>
    <row r="73" ht="15">
      <c r="A73" s="27"/>
    </row>
    <row r="74" ht="15">
      <c r="A74" s="27"/>
    </row>
    <row r="75" ht="15">
      <c r="A75" s="27"/>
    </row>
    <row r="76" ht="15">
      <c r="A76" s="27"/>
    </row>
    <row r="77" ht="15">
      <c r="A77" s="27"/>
    </row>
    <row r="78" ht="15">
      <c r="A78" s="27"/>
    </row>
    <row r="79" spans="1:3" ht="15">
      <c r="A79" s="27"/>
      <c r="C79" s="29"/>
    </row>
    <row r="80" spans="1:3" ht="15">
      <c r="A80" s="27"/>
      <c r="C80" s="29"/>
    </row>
    <row r="81" spans="1:3" ht="15">
      <c r="A81" s="27"/>
      <c r="C81" s="29"/>
    </row>
    <row r="82" spans="1:3" ht="15">
      <c r="A82" s="27"/>
      <c r="C82" s="29"/>
    </row>
    <row r="83" spans="1:3" ht="15">
      <c r="A83" s="27"/>
      <c r="C83" s="29"/>
    </row>
    <row r="84" spans="1:3" ht="15">
      <c r="A84" s="27"/>
      <c r="C84" s="29"/>
    </row>
    <row r="85" spans="1:3" ht="15">
      <c r="A85" s="27"/>
      <c r="C85" s="29"/>
    </row>
    <row r="86" spans="1:3" ht="15">
      <c r="A86" s="27"/>
      <c r="C86" s="29"/>
    </row>
    <row r="87" spans="1:3" ht="15">
      <c r="A87" s="27"/>
      <c r="C87" s="29"/>
    </row>
    <row r="88" spans="1:3" ht="15">
      <c r="A88" s="27"/>
      <c r="C88" s="29"/>
    </row>
    <row r="89" spans="1:3" ht="15">
      <c r="A89" s="27"/>
      <c r="C89" s="29"/>
    </row>
    <row r="90" spans="1:3" ht="15">
      <c r="A90" s="27"/>
      <c r="C90" s="29"/>
    </row>
    <row r="91" spans="1:3" ht="15">
      <c r="A91" s="27"/>
      <c r="C91" s="29"/>
    </row>
    <row r="92" spans="1:3" ht="15">
      <c r="A92" s="27"/>
      <c r="C92" s="29"/>
    </row>
    <row r="93" spans="1:3" ht="15">
      <c r="A93" s="27"/>
      <c r="C93" s="29"/>
    </row>
    <row r="94" spans="1:3" ht="15">
      <c r="A94" s="27"/>
      <c r="C94" s="29"/>
    </row>
    <row r="95" spans="1:3" ht="15">
      <c r="A95" s="27"/>
      <c r="C95" s="29"/>
    </row>
    <row r="96" spans="1:3" ht="15">
      <c r="A96" s="27"/>
      <c r="C96" s="29"/>
    </row>
    <row r="97" spans="1:3" ht="15">
      <c r="A97" s="27"/>
      <c r="C97" s="29"/>
    </row>
    <row r="98" spans="1:3" ht="15">
      <c r="A98" s="27"/>
      <c r="C98" s="29"/>
    </row>
    <row r="99" spans="1:3" ht="15">
      <c r="A99" s="27"/>
      <c r="C99" s="29"/>
    </row>
    <row r="100" spans="1:3" ht="15">
      <c r="A100" s="27"/>
      <c r="C100" s="29"/>
    </row>
    <row r="101" spans="1:3" ht="15">
      <c r="A101" s="27"/>
      <c r="C101" s="29"/>
    </row>
    <row r="102" spans="1:3" ht="15">
      <c r="A102" s="27"/>
      <c r="C102" s="29"/>
    </row>
    <row r="103" spans="1:3" ht="15">
      <c r="A103" s="27"/>
      <c r="C103" s="29"/>
    </row>
    <row r="104" spans="1:3" ht="15">
      <c r="A104" s="27"/>
      <c r="C104" s="29"/>
    </row>
    <row r="105" spans="1:3" ht="15">
      <c r="A105" s="27"/>
      <c r="C105" s="29"/>
    </row>
    <row r="106" spans="1:3" ht="15">
      <c r="A106" s="27"/>
      <c r="C106" s="29"/>
    </row>
    <row r="107" spans="1:3" ht="15">
      <c r="A107" s="27"/>
      <c r="C107" s="29"/>
    </row>
    <row r="108" spans="1:3" ht="15">
      <c r="A108" s="27"/>
      <c r="C108" s="29"/>
    </row>
    <row r="109" spans="1:3" ht="15">
      <c r="A109" s="27"/>
      <c r="C109" s="29"/>
    </row>
    <row r="110" spans="1:3" ht="15">
      <c r="A110" s="27"/>
      <c r="C110" s="29"/>
    </row>
    <row r="111" spans="1:3" ht="15">
      <c r="A111" s="27"/>
      <c r="C111" s="29"/>
    </row>
    <row r="112" spans="1:3" ht="15">
      <c r="A112" s="27"/>
      <c r="C112" s="29"/>
    </row>
    <row r="113" spans="1:3" ht="15">
      <c r="A113" s="27"/>
      <c r="C113" s="29"/>
    </row>
    <row r="114" spans="1:3" ht="15">
      <c r="A114" s="27"/>
      <c r="C114" s="29"/>
    </row>
    <row r="115" spans="1:8" ht="15">
      <c r="A115" s="27"/>
      <c r="C115" s="29"/>
      <c r="F115" s="127" t="s">
        <v>171</v>
      </c>
      <c r="G115" s="127"/>
      <c r="H115" s="127"/>
    </row>
    <row r="116" spans="1:8" ht="15">
      <c r="A116" s="27"/>
      <c r="C116" s="29"/>
      <c r="F116" s="20" t="s">
        <v>329</v>
      </c>
      <c r="G116" s="1" t="s">
        <v>296</v>
      </c>
      <c r="H116" s="20" t="s">
        <v>254</v>
      </c>
    </row>
    <row r="117" spans="1:8" ht="15">
      <c r="A117" s="27"/>
      <c r="C117" s="29"/>
      <c r="F117" s="20" t="s">
        <v>295</v>
      </c>
      <c r="G117" s="1" t="s">
        <v>297</v>
      </c>
      <c r="H117" s="20" t="s">
        <v>255</v>
      </c>
    </row>
    <row r="118" spans="1:8" ht="15">
      <c r="A118" s="27"/>
      <c r="C118" s="29"/>
      <c r="F118" s="20" t="s">
        <v>2</v>
      </c>
      <c r="G118" s="20" t="s">
        <v>2</v>
      </c>
      <c r="H118" s="1" t="s">
        <v>2</v>
      </c>
    </row>
    <row r="119" spans="1:4" ht="15">
      <c r="A119" s="27"/>
      <c r="C119" s="29"/>
      <c r="D119" s="27" t="s">
        <v>268</v>
      </c>
    </row>
    <row r="120" spans="1:8" ht="15">
      <c r="A120" s="27"/>
      <c r="C120" s="29"/>
      <c r="D120" s="17" t="s">
        <v>298</v>
      </c>
      <c r="F120" s="116">
        <v>6864</v>
      </c>
      <c r="G120" s="115">
        <v>-76</v>
      </c>
      <c r="H120" s="115">
        <f>SUM(F120:G120)</f>
        <v>6788</v>
      </c>
    </row>
    <row r="121" spans="1:8" ht="15">
      <c r="A121" s="27"/>
      <c r="C121" s="29"/>
      <c r="F121" s="61"/>
      <c r="G121" s="61"/>
      <c r="H121" s="61"/>
    </row>
    <row r="122" spans="1:8" ht="15">
      <c r="A122" s="27"/>
      <c r="C122" s="29"/>
      <c r="F122" s="61"/>
      <c r="G122" s="61"/>
      <c r="H122" s="61"/>
    </row>
    <row r="123" spans="1:8" ht="15">
      <c r="A123" s="27"/>
      <c r="C123" s="29"/>
      <c r="F123" s="61"/>
      <c r="G123" s="61"/>
      <c r="H123" s="61"/>
    </row>
    <row r="124" spans="1:8" ht="15">
      <c r="A124" s="27"/>
      <c r="C124" s="29"/>
      <c r="F124" s="61"/>
      <c r="G124" s="61"/>
      <c r="H124" s="61"/>
    </row>
    <row r="125" spans="1:8" ht="15">
      <c r="A125" s="27"/>
      <c r="C125" s="29"/>
      <c r="F125" s="61"/>
      <c r="G125" s="61"/>
      <c r="H125" s="61"/>
    </row>
    <row r="126" spans="1:3" ht="15">
      <c r="A126" s="27"/>
      <c r="C126" s="29"/>
    </row>
    <row r="127" spans="1:3" ht="15.75" customHeight="1">
      <c r="A127" s="27"/>
      <c r="C127" s="29"/>
    </row>
    <row r="128" spans="1:3" ht="15">
      <c r="A128" s="27"/>
      <c r="C128" s="29"/>
    </row>
    <row r="129" spans="1:3" ht="15">
      <c r="A129" s="27"/>
      <c r="C129" s="29"/>
    </row>
    <row r="130" spans="1:3" ht="15">
      <c r="A130" s="27"/>
      <c r="C130" s="29"/>
    </row>
    <row r="131" spans="1:3" ht="15">
      <c r="A131" s="27"/>
      <c r="C131" s="29"/>
    </row>
    <row r="132" spans="1:3" ht="15">
      <c r="A132" s="27"/>
      <c r="C132" s="29"/>
    </row>
    <row r="133" spans="1:3" ht="15">
      <c r="A133" s="27"/>
      <c r="C133" s="29"/>
    </row>
    <row r="134" spans="1:3" ht="15">
      <c r="A134" s="27"/>
      <c r="C134" s="29"/>
    </row>
    <row r="135" spans="1:3" ht="15">
      <c r="A135" s="27"/>
      <c r="C135" s="29"/>
    </row>
    <row r="136" spans="1:3" ht="15">
      <c r="A136" s="27"/>
      <c r="C136" s="29"/>
    </row>
    <row r="137" spans="1:3" ht="15">
      <c r="A137" s="27"/>
      <c r="C137" s="29"/>
    </row>
    <row r="138" spans="1:3" ht="15">
      <c r="A138" s="27"/>
      <c r="C138" s="29"/>
    </row>
    <row r="139" spans="1:3" ht="15">
      <c r="A139" s="27"/>
      <c r="C139" s="29"/>
    </row>
    <row r="140" spans="1:3" ht="15">
      <c r="A140" s="27"/>
      <c r="C140" s="29"/>
    </row>
    <row r="141" spans="1:3" ht="15">
      <c r="A141" s="27"/>
      <c r="C141" s="29"/>
    </row>
    <row r="142" spans="1:3" ht="15">
      <c r="A142" s="27"/>
      <c r="C142" s="29"/>
    </row>
    <row r="143" spans="1:3" ht="15">
      <c r="A143" s="27"/>
      <c r="C143" s="29"/>
    </row>
    <row r="144" spans="1:3" ht="15">
      <c r="A144" s="27"/>
      <c r="C144" s="29"/>
    </row>
    <row r="145" spans="1:3" ht="15">
      <c r="A145" s="27"/>
      <c r="C145" s="29"/>
    </row>
    <row r="146" spans="1:3" ht="15">
      <c r="A146" s="27"/>
      <c r="C146" s="29"/>
    </row>
    <row r="147" spans="1:3" ht="15">
      <c r="A147" s="27"/>
      <c r="C147" s="29"/>
    </row>
    <row r="148" spans="1:3" ht="15">
      <c r="A148" s="27"/>
      <c r="C148" s="29"/>
    </row>
    <row r="149" spans="1:3" ht="15">
      <c r="A149" s="27"/>
      <c r="C149" s="29"/>
    </row>
    <row r="150" spans="1:3" ht="15">
      <c r="A150" s="27"/>
      <c r="C150" s="29"/>
    </row>
    <row r="151" spans="1:3" ht="15">
      <c r="A151" s="27"/>
      <c r="C151" s="29"/>
    </row>
    <row r="152" spans="1:7" ht="15">
      <c r="A152" s="27"/>
      <c r="E152" s="20"/>
      <c r="F152" s="20" t="s">
        <v>250</v>
      </c>
      <c r="G152" s="1"/>
    </row>
    <row r="153" spans="1:7" ht="15">
      <c r="A153" s="27"/>
      <c r="E153" s="20"/>
      <c r="F153" s="20" t="s">
        <v>251</v>
      </c>
      <c r="G153" s="1"/>
    </row>
    <row r="154" spans="1:7" ht="15">
      <c r="A154" s="27"/>
      <c r="E154" s="20" t="s">
        <v>248</v>
      </c>
      <c r="F154" s="20" t="s">
        <v>252</v>
      </c>
      <c r="G154" s="1" t="s">
        <v>254</v>
      </c>
    </row>
    <row r="155" spans="1:7" ht="15">
      <c r="A155" s="27"/>
      <c r="E155" s="20" t="s">
        <v>249</v>
      </c>
      <c r="F155" s="20" t="s">
        <v>253</v>
      </c>
      <c r="G155" s="1" t="s">
        <v>255</v>
      </c>
    </row>
    <row r="156" spans="1:7" ht="15">
      <c r="A156" s="27"/>
      <c r="E156" s="20" t="s">
        <v>2</v>
      </c>
      <c r="F156" s="20" t="s">
        <v>2</v>
      </c>
      <c r="G156" s="1" t="s">
        <v>2</v>
      </c>
    </row>
    <row r="157" ht="15">
      <c r="A157" s="27"/>
    </row>
    <row r="158" spans="1:7" ht="15">
      <c r="A158" s="27"/>
      <c r="D158" s="17" t="s">
        <v>94</v>
      </c>
      <c r="E158" s="34">
        <v>39203</v>
      </c>
      <c r="F158" s="44">
        <f>3951-906</f>
        <v>3045</v>
      </c>
      <c r="G158" s="2">
        <f>SUM(E158:F158)</f>
        <v>42248</v>
      </c>
    </row>
    <row r="159" spans="1:7" ht="15.75" thickBot="1">
      <c r="A159" s="27"/>
      <c r="D159" s="17" t="s">
        <v>299</v>
      </c>
      <c r="E159" s="94">
        <v>3951</v>
      </c>
      <c r="F159" s="95">
        <f>-3951+906</f>
        <v>-3045</v>
      </c>
      <c r="G159" s="58">
        <f>SUM(E159:F159)</f>
        <v>906</v>
      </c>
    </row>
    <row r="160" ht="15">
      <c r="A160" s="27"/>
    </row>
    <row r="161" ht="15">
      <c r="A161" s="27"/>
    </row>
    <row r="162" ht="15">
      <c r="A162" s="27"/>
    </row>
    <row r="163" ht="15">
      <c r="A163" s="27"/>
    </row>
    <row r="164" ht="15">
      <c r="A164" s="27"/>
    </row>
    <row r="165" ht="15">
      <c r="A165" s="27"/>
    </row>
    <row r="166" spans="1:2" ht="15">
      <c r="A166" s="27"/>
      <c r="B166" s="27" t="s">
        <v>277</v>
      </c>
    </row>
    <row r="167" ht="15">
      <c r="A167" s="27"/>
    </row>
    <row r="168" ht="15">
      <c r="A168" s="27"/>
    </row>
    <row r="169" ht="15">
      <c r="A169" s="27"/>
    </row>
    <row r="170" ht="15">
      <c r="A170" s="27"/>
    </row>
    <row r="171" spans="1:5" ht="15">
      <c r="A171" s="27"/>
      <c r="B171" s="17" t="s">
        <v>155</v>
      </c>
      <c r="E171" s="17" t="s">
        <v>156</v>
      </c>
    </row>
    <row r="172" spans="1:5" ht="15">
      <c r="A172" s="27"/>
      <c r="B172" s="17" t="s">
        <v>278</v>
      </c>
      <c r="E172" s="17" t="s">
        <v>157</v>
      </c>
    </row>
    <row r="173" spans="1:5" ht="15">
      <c r="A173" s="27"/>
      <c r="B173" s="17" t="s">
        <v>190</v>
      </c>
      <c r="E173" s="17" t="s">
        <v>158</v>
      </c>
    </row>
    <row r="174" spans="1:5" ht="15">
      <c r="A174" s="27"/>
      <c r="B174" s="17" t="s">
        <v>73</v>
      </c>
      <c r="E174" s="17" t="s">
        <v>159</v>
      </c>
    </row>
    <row r="175" spans="1:5" ht="15">
      <c r="A175" s="27"/>
      <c r="B175" s="17" t="s">
        <v>160</v>
      </c>
      <c r="E175" s="17" t="s">
        <v>161</v>
      </c>
    </row>
    <row r="176" spans="1:5" ht="15">
      <c r="A176" s="27"/>
      <c r="B176" s="17" t="s">
        <v>162</v>
      </c>
      <c r="E176" s="17" t="s">
        <v>163</v>
      </c>
    </row>
    <row r="177" ht="15">
      <c r="A177" s="27"/>
    </row>
    <row r="178" spans="1:2" ht="15">
      <c r="A178" s="30">
        <v>3</v>
      </c>
      <c r="B178" s="27" t="s">
        <v>23</v>
      </c>
    </row>
    <row r="179" ht="15">
      <c r="A179" s="29"/>
    </row>
    <row r="180" ht="15">
      <c r="A180" s="16"/>
    </row>
    <row r="181" ht="15">
      <c r="A181" s="16"/>
    </row>
    <row r="182" spans="1:2" ht="15">
      <c r="A182" s="30" t="s">
        <v>144</v>
      </c>
      <c r="B182" s="27" t="s">
        <v>24</v>
      </c>
    </row>
    <row r="183" ht="15"/>
    <row r="184" ht="15"/>
    <row r="185" ht="15"/>
    <row r="186" ht="15"/>
    <row r="187" spans="1:2" ht="15">
      <c r="A187" s="26" t="s">
        <v>143</v>
      </c>
      <c r="B187" s="27" t="s">
        <v>25</v>
      </c>
    </row>
    <row r="188" ht="15"/>
    <row r="189" ht="15"/>
    <row r="190" ht="15"/>
    <row r="191" spans="1:2" ht="15">
      <c r="A191" s="26" t="s">
        <v>26</v>
      </c>
      <c r="B191" s="27" t="s">
        <v>27</v>
      </c>
    </row>
    <row r="192" ht="15">
      <c r="A192" s="27"/>
    </row>
    <row r="193" ht="15">
      <c r="A193" s="27"/>
    </row>
    <row r="194" ht="15">
      <c r="A194" s="27"/>
    </row>
    <row r="195" ht="15">
      <c r="A195" s="27"/>
    </row>
    <row r="196" ht="15">
      <c r="A196" s="27"/>
    </row>
    <row r="197" spans="1:2" ht="15">
      <c r="A197" s="26" t="s">
        <v>28</v>
      </c>
      <c r="B197" s="27" t="s">
        <v>29</v>
      </c>
    </row>
    <row r="198" ht="15"/>
    <row r="199" ht="15"/>
    <row r="200" ht="15"/>
    <row r="201" spans="1:7" s="27" customFormat="1" ht="14.25">
      <c r="A201" s="26" t="s">
        <v>30</v>
      </c>
      <c r="B201" s="27" t="s">
        <v>150</v>
      </c>
      <c r="G201" s="9"/>
    </row>
    <row r="202" ht="15"/>
    <row r="203" ht="15"/>
    <row r="204" ht="15"/>
    <row r="205" ht="15"/>
    <row r="206" spans="1:7" ht="15">
      <c r="A206" s="26" t="s">
        <v>33</v>
      </c>
      <c r="B206" s="27" t="s">
        <v>31</v>
      </c>
      <c r="E206" s="27"/>
      <c r="G206" s="17"/>
    </row>
    <row r="207" spans="1:7" ht="15">
      <c r="A207" s="26"/>
      <c r="B207" s="27"/>
      <c r="E207" s="27"/>
      <c r="G207" s="17"/>
    </row>
    <row r="208" spans="1:7" ht="15">
      <c r="A208" s="26"/>
      <c r="B208" s="17" t="s">
        <v>340</v>
      </c>
      <c r="E208" s="27"/>
      <c r="G208" s="17"/>
    </row>
    <row r="209" spans="1:7" ht="15">
      <c r="A209" s="26"/>
      <c r="B209" s="27"/>
      <c r="E209" s="27"/>
      <c r="G209" s="17"/>
    </row>
    <row r="210" spans="1:10" ht="15.75" customHeight="1">
      <c r="A210" s="26"/>
      <c r="B210" s="27"/>
      <c r="E210" s="127"/>
      <c r="F210" s="127"/>
      <c r="G210" s="20" t="s">
        <v>257</v>
      </c>
      <c r="H210" s="20"/>
      <c r="I210" s="50"/>
      <c r="J210" s="50"/>
    </row>
    <row r="211" spans="1:10" ht="15.75" customHeight="1">
      <c r="A211" s="26"/>
      <c r="B211" s="27"/>
      <c r="E211" s="20"/>
      <c r="F211" s="20"/>
      <c r="G211" s="20" t="s">
        <v>258</v>
      </c>
      <c r="H211" s="20" t="s">
        <v>280</v>
      </c>
      <c r="I211" s="50"/>
      <c r="J211" s="50"/>
    </row>
    <row r="212" spans="1:10" ht="15.75" customHeight="1">
      <c r="A212" s="26"/>
      <c r="B212" s="27"/>
      <c r="E212" s="20" t="s">
        <v>32</v>
      </c>
      <c r="F212" s="20" t="s">
        <v>256</v>
      </c>
      <c r="G212" s="20" t="s">
        <v>259</v>
      </c>
      <c r="H212" s="20" t="s">
        <v>281</v>
      </c>
      <c r="I212" s="20" t="s">
        <v>260</v>
      </c>
      <c r="J212" s="20" t="s">
        <v>17</v>
      </c>
    </row>
    <row r="213" spans="1:10" ht="15.75" customHeight="1">
      <c r="A213" s="26"/>
      <c r="B213" s="27"/>
      <c r="E213" s="20" t="s">
        <v>2</v>
      </c>
      <c r="F213" s="20" t="s">
        <v>2</v>
      </c>
      <c r="G213" s="20" t="s">
        <v>2</v>
      </c>
      <c r="H213" s="20" t="s">
        <v>2</v>
      </c>
      <c r="I213" s="20" t="s">
        <v>2</v>
      </c>
      <c r="J213" s="20" t="s">
        <v>2</v>
      </c>
    </row>
    <row r="214" spans="2:8" ht="15">
      <c r="B214" s="27" t="s">
        <v>3</v>
      </c>
      <c r="E214" s="96"/>
      <c r="F214" s="96"/>
      <c r="G214" s="96"/>
      <c r="H214" s="96"/>
    </row>
    <row r="215" spans="5:8" ht="15">
      <c r="E215" s="96"/>
      <c r="F215" s="96"/>
      <c r="G215" s="96"/>
      <c r="H215" s="96"/>
    </row>
    <row r="216" spans="2:11" ht="15">
      <c r="B216" s="17" t="s">
        <v>261</v>
      </c>
      <c r="D216" s="97"/>
      <c r="E216" s="33">
        <v>284312</v>
      </c>
      <c r="F216" s="33">
        <v>36649</v>
      </c>
      <c r="G216" s="33">
        <v>52728</v>
      </c>
      <c r="H216" s="33">
        <v>0</v>
      </c>
      <c r="I216" s="34">
        <v>0</v>
      </c>
      <c r="J216" s="34">
        <f>SUM(E216:I216)</f>
        <v>373689</v>
      </c>
      <c r="K216" s="35">
        <f>J216-'income statement'!G12</f>
        <v>0</v>
      </c>
    </row>
    <row r="217" spans="2:10" ht="15">
      <c r="B217" s="17" t="s">
        <v>262</v>
      </c>
      <c r="D217" s="97"/>
      <c r="E217" s="34">
        <v>8577</v>
      </c>
      <c r="F217" s="34"/>
      <c r="G217" s="34">
        <v>0</v>
      </c>
      <c r="H217" s="34">
        <v>0</v>
      </c>
      <c r="I217" s="44">
        <f>-E217</f>
        <v>-8577</v>
      </c>
      <c r="J217" s="34">
        <f>SUM(E217:I217)</f>
        <v>0</v>
      </c>
    </row>
    <row r="218" spans="2:10" ht="15.75" thickBot="1">
      <c r="B218" s="17" t="s">
        <v>263</v>
      </c>
      <c r="E218" s="49">
        <f>SUM(E216:E217)</f>
        <v>292889</v>
      </c>
      <c r="F218" s="49">
        <f>SUM(F216:F217)</f>
        <v>36649</v>
      </c>
      <c r="G218" s="49">
        <f>SUM(G216:G217)</f>
        <v>52728</v>
      </c>
      <c r="H218" s="49">
        <v>0</v>
      </c>
      <c r="I218" s="47">
        <f>SUM(I216:I217)</f>
        <v>-8577</v>
      </c>
      <c r="J218" s="49">
        <f>SUM(J216:J217)</f>
        <v>373689</v>
      </c>
    </row>
    <row r="219" spans="7:10" ht="15">
      <c r="G219" s="17"/>
      <c r="J219" s="97"/>
    </row>
    <row r="220" spans="2:10" ht="15">
      <c r="B220" s="27" t="s">
        <v>264</v>
      </c>
      <c r="G220" s="17"/>
      <c r="J220" s="97"/>
    </row>
    <row r="221" spans="7:10" ht="15">
      <c r="G221" s="17"/>
      <c r="J221" s="97"/>
    </row>
    <row r="222" spans="2:10" ht="15">
      <c r="B222" s="17" t="s">
        <v>265</v>
      </c>
      <c r="E222" s="98">
        <f>-611-10086</f>
        <v>-10697</v>
      </c>
      <c r="F222" s="98">
        <v>8350</v>
      </c>
      <c r="G222" s="98">
        <v>-676</v>
      </c>
      <c r="H222" s="98">
        <v>-112</v>
      </c>
      <c r="J222" s="98">
        <f>SUM(E222:H222)</f>
        <v>-3135</v>
      </c>
    </row>
    <row r="223" spans="2:10" ht="15">
      <c r="B223" s="17" t="s">
        <v>91</v>
      </c>
      <c r="E223" s="98"/>
      <c r="F223" s="98"/>
      <c r="G223" s="98"/>
      <c r="I223" s="98"/>
      <c r="J223" s="99">
        <v>-1923</v>
      </c>
    </row>
    <row r="224" spans="2:10" ht="15">
      <c r="B224" s="17" t="s">
        <v>266</v>
      </c>
      <c r="E224" s="98"/>
      <c r="F224" s="98"/>
      <c r="G224" s="98"/>
      <c r="H224" s="98"/>
      <c r="I224" s="98"/>
      <c r="J224" s="97">
        <f>SUM(J222:J223)</f>
        <v>-5058</v>
      </c>
    </row>
    <row r="225" spans="2:10" ht="15">
      <c r="B225" s="17" t="s">
        <v>267</v>
      </c>
      <c r="E225" s="98"/>
      <c r="F225" s="98"/>
      <c r="G225" s="98"/>
      <c r="H225" s="98"/>
      <c r="I225" s="98"/>
      <c r="J225" s="97">
        <v>0</v>
      </c>
    </row>
    <row r="226" spans="2:10" ht="15.75" thickBot="1">
      <c r="B226" s="17" t="s">
        <v>282</v>
      </c>
      <c r="E226" s="98"/>
      <c r="F226" s="98"/>
      <c r="G226" s="98"/>
      <c r="H226" s="98"/>
      <c r="I226" s="98"/>
      <c r="J226" s="100">
        <f>SUM(J224:J225)</f>
        <v>-5058</v>
      </c>
    </row>
    <row r="227" spans="5:10" ht="15">
      <c r="E227" s="98"/>
      <c r="F227" s="98"/>
      <c r="G227" s="98"/>
      <c r="H227" s="98"/>
      <c r="I227" s="98"/>
      <c r="J227" s="97"/>
    </row>
    <row r="228" spans="2:10" ht="15">
      <c r="B228" s="27" t="s">
        <v>268</v>
      </c>
      <c r="E228" s="98"/>
      <c r="F228" s="98"/>
      <c r="G228" s="98"/>
      <c r="H228" s="98"/>
      <c r="I228" s="98"/>
      <c r="J228" s="97"/>
    </row>
    <row r="229" spans="2:12" ht="15">
      <c r="B229" s="17" t="s">
        <v>269</v>
      </c>
      <c r="E229" s="98">
        <f>94515+144543</f>
        <v>239058</v>
      </c>
      <c r="F229" s="98">
        <v>5556</v>
      </c>
      <c r="G229" s="98">
        <v>42020</v>
      </c>
      <c r="H229" s="98">
        <v>27267</v>
      </c>
      <c r="I229" s="98">
        <f>-169017+2</f>
        <v>-169015</v>
      </c>
      <c r="J229" s="97">
        <f>SUM(E229:I229)</f>
        <v>144886</v>
      </c>
      <c r="K229" s="34">
        <f>J229-'balance sheet'!H27</f>
        <v>0</v>
      </c>
      <c r="L229" s="34"/>
    </row>
    <row r="230" spans="5:12" ht="15">
      <c r="E230" s="98"/>
      <c r="F230" s="98"/>
      <c r="G230" s="98"/>
      <c r="H230" s="98"/>
      <c r="I230" s="98"/>
      <c r="J230" s="97"/>
      <c r="K230" s="34"/>
      <c r="L230" s="34"/>
    </row>
    <row r="231" spans="2:12" ht="15">
      <c r="B231" s="27" t="s">
        <v>270</v>
      </c>
      <c r="E231" s="98"/>
      <c r="F231" s="98"/>
      <c r="G231" s="98"/>
      <c r="H231" s="98"/>
      <c r="I231" s="98"/>
      <c r="J231" s="97"/>
      <c r="K231" s="34"/>
      <c r="L231" s="34"/>
    </row>
    <row r="232" spans="2:12" ht="15">
      <c r="B232" s="17" t="s">
        <v>271</v>
      </c>
      <c r="E232" s="44">
        <f>109+67770</f>
        <v>67879</v>
      </c>
      <c r="F232" s="44">
        <v>27098</v>
      </c>
      <c r="G232" s="44">
        <v>10290</v>
      </c>
      <c r="H232" s="34">
        <v>30</v>
      </c>
      <c r="I232" s="44">
        <f>-16184-1</f>
        <v>-16185</v>
      </c>
      <c r="J232" s="44">
        <f>SUM(E232:I232)</f>
        <v>89112</v>
      </c>
      <c r="K232" s="34">
        <f>J232-'balance sheet'!H46</f>
        <v>0</v>
      </c>
      <c r="L232" s="34"/>
    </row>
    <row r="233" spans="5:12" ht="15">
      <c r="E233" s="44"/>
      <c r="F233" s="44"/>
      <c r="G233" s="44"/>
      <c r="H233" s="44"/>
      <c r="I233" s="44"/>
      <c r="J233" s="44"/>
      <c r="K233" s="34"/>
      <c r="L233" s="34"/>
    </row>
    <row r="234" spans="2:12" ht="15" hidden="1">
      <c r="B234" s="27">
        <v>2009</v>
      </c>
      <c r="E234" s="44"/>
      <c r="F234" s="44"/>
      <c r="G234" s="44"/>
      <c r="H234" s="44"/>
      <c r="I234" s="44"/>
      <c r="J234" s="44"/>
      <c r="K234" s="34"/>
      <c r="L234" s="34"/>
    </row>
    <row r="235" spans="2:12" ht="15" hidden="1">
      <c r="B235" s="27" t="s">
        <v>3</v>
      </c>
      <c r="E235" s="44"/>
      <c r="F235" s="44"/>
      <c r="G235" s="44"/>
      <c r="H235" s="44"/>
      <c r="I235" s="44"/>
      <c r="J235" s="44"/>
      <c r="K235" s="34"/>
      <c r="L235" s="34"/>
    </row>
    <row r="236" spans="5:12" ht="15" hidden="1">
      <c r="E236" s="44"/>
      <c r="F236" s="44"/>
      <c r="G236" s="44"/>
      <c r="H236" s="44"/>
      <c r="I236" s="44"/>
      <c r="J236" s="44"/>
      <c r="K236" s="34"/>
      <c r="L236" s="34"/>
    </row>
    <row r="237" spans="2:12" ht="15" hidden="1">
      <c r="B237" s="17" t="s">
        <v>261</v>
      </c>
      <c r="E237" s="44">
        <f>66088-E238</f>
        <v>63364</v>
      </c>
      <c r="F237" s="44">
        <v>7496</v>
      </c>
      <c r="G237" s="44">
        <v>4455</v>
      </c>
      <c r="H237" s="44">
        <v>0</v>
      </c>
      <c r="I237" s="44"/>
      <c r="J237" s="44">
        <f>SUM(E237:I237)</f>
        <v>75315</v>
      </c>
      <c r="K237" s="34"/>
      <c r="L237" s="34"/>
    </row>
    <row r="238" spans="2:12" ht="15" hidden="1">
      <c r="B238" s="17" t="s">
        <v>262</v>
      </c>
      <c r="E238" s="44">
        <v>2724</v>
      </c>
      <c r="F238" s="44"/>
      <c r="G238" s="44"/>
      <c r="H238" s="44"/>
      <c r="I238" s="44">
        <f>-E238</f>
        <v>-2724</v>
      </c>
      <c r="J238" s="44">
        <f>SUM(E238:I238)</f>
        <v>0</v>
      </c>
      <c r="K238" s="34"/>
      <c r="L238" s="34"/>
    </row>
    <row r="239" spans="2:12" ht="15.75" hidden="1" thickBot="1">
      <c r="B239" s="17" t="s">
        <v>263</v>
      </c>
      <c r="E239" s="47">
        <f>SUM(E237:E238)</f>
        <v>66088</v>
      </c>
      <c r="F239" s="47">
        <f>SUM(F237:F238)</f>
        <v>7496</v>
      </c>
      <c r="G239" s="47">
        <f>SUM(G237:G238)</f>
        <v>4455</v>
      </c>
      <c r="H239" s="47">
        <f>SUM(H237:H238)</f>
        <v>0</v>
      </c>
      <c r="I239" s="47">
        <f>SUM(I237:I238)</f>
        <v>-2724</v>
      </c>
      <c r="J239" s="47">
        <f>SUM(E239:I239)</f>
        <v>75315</v>
      </c>
      <c r="K239" s="34"/>
      <c r="L239" s="34"/>
    </row>
    <row r="240" spans="5:12" ht="15" hidden="1">
      <c r="E240" s="44"/>
      <c r="F240" s="44"/>
      <c r="G240" s="44"/>
      <c r="H240" s="44"/>
      <c r="I240" s="44"/>
      <c r="J240" s="44"/>
      <c r="K240" s="34"/>
      <c r="L240" s="34"/>
    </row>
    <row r="241" spans="2:12" ht="15" hidden="1">
      <c r="B241" s="27" t="s">
        <v>264</v>
      </c>
      <c r="E241" s="44"/>
      <c r="F241" s="44"/>
      <c r="G241" s="44"/>
      <c r="H241" s="44"/>
      <c r="I241" s="44"/>
      <c r="J241" s="44"/>
      <c r="K241" s="34"/>
      <c r="L241" s="34"/>
    </row>
    <row r="242" spans="5:12" ht="15" hidden="1">
      <c r="E242" s="44"/>
      <c r="F242" s="44"/>
      <c r="G242" s="44"/>
      <c r="H242" s="44"/>
      <c r="I242" s="44"/>
      <c r="J242" s="44"/>
      <c r="K242" s="34"/>
      <c r="L242" s="34"/>
    </row>
    <row r="243" spans="2:12" ht="15" hidden="1">
      <c r="B243" s="17" t="s">
        <v>265</v>
      </c>
      <c r="E243" s="44">
        <f>-99+2442+400</f>
        <v>2743</v>
      </c>
      <c r="F243" s="44">
        <f>810+190</f>
        <v>1000</v>
      </c>
      <c r="G243" s="44">
        <f>-205+124</f>
        <v>-81</v>
      </c>
      <c r="H243" s="44">
        <v>-16</v>
      </c>
      <c r="I243" s="44">
        <v>-113</v>
      </c>
      <c r="J243" s="44">
        <f>SUM(E243:I243)</f>
        <v>3533</v>
      </c>
      <c r="K243" s="34"/>
      <c r="L243" s="34"/>
    </row>
    <row r="244" spans="2:12" ht="15" hidden="1">
      <c r="B244" s="17" t="s">
        <v>91</v>
      </c>
      <c r="E244" s="44"/>
      <c r="F244" s="44"/>
      <c r="G244" s="44"/>
      <c r="H244" s="44"/>
      <c r="I244" s="44"/>
      <c r="J244" s="48">
        <v>-714</v>
      </c>
      <c r="K244" s="34"/>
      <c r="L244" s="34"/>
    </row>
    <row r="245" spans="2:12" ht="15" hidden="1">
      <c r="B245" s="17" t="s">
        <v>266</v>
      </c>
      <c r="E245" s="44"/>
      <c r="F245" s="44"/>
      <c r="G245" s="44"/>
      <c r="H245" s="44"/>
      <c r="I245" s="44"/>
      <c r="J245" s="44">
        <f>SUM(J243:J244)</f>
        <v>2819</v>
      </c>
      <c r="K245" s="34"/>
      <c r="L245" s="34"/>
    </row>
    <row r="246" spans="2:12" ht="15" hidden="1">
      <c r="B246" s="17" t="s">
        <v>267</v>
      </c>
      <c r="E246" s="44"/>
      <c r="F246" s="44"/>
      <c r="G246" s="44"/>
      <c r="H246" s="44"/>
      <c r="I246" s="44"/>
      <c r="J246" s="34">
        <v>0</v>
      </c>
      <c r="K246" s="34"/>
      <c r="L246" s="34"/>
    </row>
    <row r="247" spans="2:12" ht="15.75" hidden="1" thickBot="1">
      <c r="B247" s="17" t="s">
        <v>282</v>
      </c>
      <c r="E247" s="44"/>
      <c r="F247" s="44"/>
      <c r="G247" s="44"/>
      <c r="H247" s="44"/>
      <c r="I247" s="44"/>
      <c r="J247" s="49">
        <f>SUM(J245:J246)</f>
        <v>2819</v>
      </c>
      <c r="K247" s="34"/>
      <c r="L247" s="34"/>
    </row>
    <row r="248" spans="5:12" ht="15" hidden="1">
      <c r="E248" s="44"/>
      <c r="F248" s="44"/>
      <c r="G248" s="44"/>
      <c r="H248" s="44"/>
      <c r="I248" s="44"/>
      <c r="J248" s="44"/>
      <c r="K248" s="34"/>
      <c r="L248" s="34"/>
    </row>
    <row r="249" spans="2:12" ht="15" hidden="1">
      <c r="B249" s="27" t="s">
        <v>268</v>
      </c>
      <c r="E249" s="44"/>
      <c r="F249" s="44"/>
      <c r="G249" s="44"/>
      <c r="H249" s="44"/>
      <c r="I249" s="44"/>
      <c r="J249" s="44"/>
      <c r="K249" s="34"/>
      <c r="L249" s="34"/>
    </row>
    <row r="250" spans="2:12" ht="15" hidden="1">
      <c r="B250" s="17" t="s">
        <v>269</v>
      </c>
      <c r="E250" s="44"/>
      <c r="F250" s="44"/>
      <c r="G250" s="44"/>
      <c r="H250" s="44"/>
      <c r="I250" s="44"/>
      <c r="J250" s="44"/>
      <c r="K250" s="34"/>
      <c r="L250" s="34"/>
    </row>
    <row r="251" spans="5:12" ht="15" hidden="1">
      <c r="E251" s="44"/>
      <c r="F251" s="44"/>
      <c r="G251" s="44"/>
      <c r="H251" s="44"/>
      <c r="I251" s="44"/>
      <c r="J251" s="44"/>
      <c r="K251" s="34"/>
      <c r="L251" s="34"/>
    </row>
    <row r="252" spans="2:12" ht="15" hidden="1">
      <c r="B252" s="27" t="s">
        <v>270</v>
      </c>
      <c r="E252" s="44"/>
      <c r="F252" s="44"/>
      <c r="G252" s="44"/>
      <c r="H252" s="44"/>
      <c r="I252" s="44"/>
      <c r="J252" s="44"/>
      <c r="K252" s="34"/>
      <c r="L252" s="34"/>
    </row>
    <row r="253" spans="2:12" ht="15" hidden="1">
      <c r="B253" s="17" t="s">
        <v>271</v>
      </c>
      <c r="E253" s="44"/>
      <c r="F253" s="44"/>
      <c r="G253" s="44"/>
      <c r="H253" s="44"/>
      <c r="I253" s="44"/>
      <c r="J253" s="44"/>
      <c r="K253" s="34"/>
      <c r="L253" s="34"/>
    </row>
    <row r="254" spans="5:12" ht="15" hidden="1">
      <c r="E254" s="44"/>
      <c r="F254" s="44"/>
      <c r="G254" s="44"/>
      <c r="H254" s="44"/>
      <c r="I254" s="44"/>
      <c r="J254" s="44"/>
      <c r="K254" s="34"/>
      <c r="L254" s="34"/>
    </row>
    <row r="255" spans="5:12" ht="15" hidden="1">
      <c r="E255" s="44"/>
      <c r="F255" s="44"/>
      <c r="G255" s="44"/>
      <c r="H255" s="44"/>
      <c r="I255" s="44"/>
      <c r="J255" s="44"/>
      <c r="K255" s="34"/>
      <c r="L255" s="34"/>
    </row>
    <row r="256" spans="5:12" ht="15" hidden="1">
      <c r="E256" s="44"/>
      <c r="F256" s="44"/>
      <c r="G256" s="44"/>
      <c r="H256" s="44"/>
      <c r="I256" s="44"/>
      <c r="J256" s="44"/>
      <c r="K256" s="34"/>
      <c r="L256" s="34"/>
    </row>
    <row r="257" spans="5:12" ht="15" hidden="1">
      <c r="E257" s="44"/>
      <c r="F257" s="44"/>
      <c r="G257" s="44"/>
      <c r="H257" s="44"/>
      <c r="I257" s="44"/>
      <c r="J257" s="44"/>
      <c r="K257" s="34"/>
      <c r="L257" s="34"/>
    </row>
    <row r="258" spans="5:12" ht="15" hidden="1">
      <c r="E258" s="44"/>
      <c r="F258" s="44"/>
      <c r="G258" s="44"/>
      <c r="H258" s="44"/>
      <c r="I258" s="44"/>
      <c r="J258" s="44"/>
      <c r="K258" s="34"/>
      <c r="L258" s="34"/>
    </row>
    <row r="259" spans="5:12" ht="15" hidden="1">
      <c r="E259" s="44"/>
      <c r="F259" s="44"/>
      <c r="G259" s="44"/>
      <c r="H259" s="44"/>
      <c r="I259" s="44"/>
      <c r="J259" s="44"/>
      <c r="K259" s="34"/>
      <c r="L259" s="34"/>
    </row>
    <row r="260" spans="1:2" ht="15">
      <c r="A260" s="26" t="s">
        <v>34</v>
      </c>
      <c r="B260" s="27" t="s">
        <v>35</v>
      </c>
    </row>
    <row r="261" ht="15">
      <c r="A261" s="27"/>
    </row>
    <row r="262" spans="1:2" ht="33" customHeight="1">
      <c r="A262" s="27"/>
      <c r="B262" s="17" t="s">
        <v>73</v>
      </c>
    </row>
    <row r="263" spans="1:7" ht="15">
      <c r="A263" s="27"/>
      <c r="G263" s="17"/>
    </row>
    <row r="264" spans="1:7" ht="15">
      <c r="A264" s="26" t="s">
        <v>36</v>
      </c>
      <c r="B264" s="27" t="s">
        <v>37</v>
      </c>
      <c r="G264" s="17"/>
    </row>
    <row r="265" spans="1:7" ht="15">
      <c r="A265" s="27"/>
      <c r="G265" s="17"/>
    </row>
    <row r="266" spans="1:7" ht="15">
      <c r="A266" s="27"/>
      <c r="G266" s="17"/>
    </row>
    <row r="267" spans="1:7" ht="15">
      <c r="A267" s="27"/>
      <c r="G267" s="17"/>
    </row>
    <row r="268" spans="1:7" ht="15">
      <c r="A268" s="27"/>
      <c r="G268" s="17"/>
    </row>
    <row r="269" spans="1:7" ht="15">
      <c r="A269" s="27"/>
      <c r="G269" s="17"/>
    </row>
    <row r="270" spans="1:7" ht="15">
      <c r="A270" s="26" t="s">
        <v>38</v>
      </c>
      <c r="B270" s="27" t="s">
        <v>70</v>
      </c>
      <c r="G270" s="17"/>
    </row>
    <row r="271" ht="15"/>
    <row r="272" ht="15"/>
    <row r="273" ht="15"/>
    <row r="274" ht="15"/>
    <row r="275" spans="7:8" ht="15">
      <c r="G275" s="1" t="s">
        <v>341</v>
      </c>
      <c r="H275" s="20" t="s">
        <v>167</v>
      </c>
    </row>
    <row r="276" spans="7:8" ht="15">
      <c r="G276" s="1" t="s">
        <v>2</v>
      </c>
      <c r="H276" s="20" t="s">
        <v>2</v>
      </c>
    </row>
    <row r="277" ht="15"/>
    <row r="278" spans="2:8" ht="15">
      <c r="B278" s="17" t="s">
        <v>164</v>
      </c>
      <c r="G278" s="2">
        <v>900</v>
      </c>
      <c r="H278" s="17">
        <v>900</v>
      </c>
    </row>
    <row r="279" ht="15"/>
    <row r="280" ht="15">
      <c r="B280" s="17" t="s">
        <v>165</v>
      </c>
    </row>
    <row r="281" ht="15"/>
    <row r="282" spans="2:8" ht="16.5" customHeight="1">
      <c r="B282" s="29"/>
      <c r="C282" s="125"/>
      <c r="D282" s="125"/>
      <c r="E282" s="125"/>
      <c r="F282" s="125"/>
      <c r="G282" s="125"/>
      <c r="H282" s="125"/>
    </row>
    <row r="283" ht="18" customHeight="1"/>
    <row r="284" ht="15"/>
    <row r="285" ht="15"/>
    <row r="286" spans="1:7" ht="13.5" customHeight="1">
      <c r="A286" s="26" t="s">
        <v>53</v>
      </c>
      <c r="B286" s="27" t="s">
        <v>54</v>
      </c>
      <c r="G286" s="17"/>
    </row>
    <row r="287" spans="1:7" ht="13.5" customHeight="1">
      <c r="A287" s="26"/>
      <c r="B287" s="27"/>
      <c r="G287" s="17"/>
    </row>
    <row r="288" spans="1:7" ht="13.5" customHeight="1">
      <c r="A288" s="26"/>
      <c r="B288" s="27"/>
      <c r="G288" s="17"/>
    </row>
    <row r="289" spans="1:7" ht="13.5" customHeight="1">
      <c r="A289" s="26"/>
      <c r="B289" s="27"/>
      <c r="G289" s="17"/>
    </row>
    <row r="290" spans="1:2" ht="13.5" customHeight="1">
      <c r="A290" s="26"/>
      <c r="B290" s="27"/>
    </row>
    <row r="291" ht="13.5" customHeight="1">
      <c r="A291" s="16" t="s">
        <v>136</v>
      </c>
    </row>
    <row r="292" ht="13.5" customHeight="1">
      <c r="A292" s="16" t="s">
        <v>137</v>
      </c>
    </row>
    <row r="293" ht="13.5" customHeight="1">
      <c r="A293" s="16"/>
    </row>
    <row r="294" spans="1:2" ht="15">
      <c r="A294" s="26" t="s">
        <v>55</v>
      </c>
      <c r="B294" s="27" t="s">
        <v>39</v>
      </c>
    </row>
    <row r="295" spans="7:8" ht="15">
      <c r="G295" s="20" t="s">
        <v>68</v>
      </c>
      <c r="H295" s="20" t="s">
        <v>68</v>
      </c>
    </row>
    <row r="296" spans="1:8" ht="15">
      <c r="A296" s="27"/>
      <c r="G296" s="20" t="s">
        <v>341</v>
      </c>
      <c r="H296" s="20" t="s">
        <v>342</v>
      </c>
    </row>
    <row r="297" spans="7:8" ht="15">
      <c r="G297" s="20" t="s">
        <v>2</v>
      </c>
      <c r="H297" s="20" t="s">
        <v>2</v>
      </c>
    </row>
    <row r="298" spans="7:8" ht="15">
      <c r="G298" s="83"/>
      <c r="H298" s="83"/>
    </row>
    <row r="299" spans="2:8" ht="15">
      <c r="B299" s="17" t="s">
        <v>3</v>
      </c>
      <c r="G299" s="2">
        <f>+'income statement'!D12</f>
        <v>107754</v>
      </c>
      <c r="H299" s="2">
        <f>+'income statement'!E12</f>
        <v>104241</v>
      </c>
    </row>
    <row r="300" spans="2:8" ht="15">
      <c r="B300" s="17" t="s">
        <v>273</v>
      </c>
      <c r="G300" s="2">
        <f>+'income statement'!D24</f>
        <v>-177</v>
      </c>
      <c r="H300" s="2">
        <f>+'income statement'!E24</f>
        <v>795</v>
      </c>
    </row>
    <row r="301" spans="2:8" ht="15">
      <c r="B301" s="17" t="s">
        <v>274</v>
      </c>
      <c r="G301" s="2">
        <f>+'income statement'!D28</f>
        <v>-757</v>
      </c>
      <c r="H301" s="2">
        <f>+'income statement'!E28</f>
        <v>238</v>
      </c>
    </row>
    <row r="302" spans="2:8" ht="15">
      <c r="B302" s="17" t="s">
        <v>306</v>
      </c>
      <c r="G302" s="2">
        <f>+'income statement'!D32</f>
        <v>-757</v>
      </c>
      <c r="H302" s="2">
        <f>+'income statement'!E32</f>
        <v>238</v>
      </c>
    </row>
    <row r="303" spans="5:6" ht="15.75" customHeight="1">
      <c r="E303" s="2"/>
      <c r="F303" s="2"/>
    </row>
    <row r="304" spans="5:9" ht="15">
      <c r="E304" s="2"/>
      <c r="F304" s="2"/>
      <c r="I304" s="17" t="s">
        <v>168</v>
      </c>
    </row>
    <row r="305" spans="5:6" ht="15">
      <c r="E305" s="2"/>
      <c r="F305" s="2"/>
    </row>
    <row r="306" spans="5:6" ht="15">
      <c r="E306" s="2"/>
      <c r="F306" s="2"/>
    </row>
    <row r="307" spans="5:6" ht="15">
      <c r="E307" s="2"/>
      <c r="F307" s="2"/>
    </row>
    <row r="308" spans="5:6" ht="15">
      <c r="E308" s="2"/>
      <c r="F308" s="2"/>
    </row>
    <row r="309" spans="5:6" ht="15">
      <c r="E309" s="2"/>
      <c r="F309" s="2"/>
    </row>
    <row r="310" spans="5:6" ht="15">
      <c r="E310" s="2"/>
      <c r="F310" s="2"/>
    </row>
    <row r="311" spans="5:6" ht="15">
      <c r="E311" s="2"/>
      <c r="F311" s="2"/>
    </row>
    <row r="312" spans="1:2" ht="14.25" customHeight="1">
      <c r="A312" s="26" t="s">
        <v>56</v>
      </c>
      <c r="B312" s="27" t="s">
        <v>121</v>
      </c>
    </row>
    <row r="313" ht="14.25" customHeight="1"/>
    <row r="314" spans="5:8" ht="15">
      <c r="E314" s="20" t="s">
        <v>341</v>
      </c>
      <c r="F314" s="20" t="s">
        <v>327</v>
      </c>
      <c r="G314" s="117" t="s">
        <v>148</v>
      </c>
      <c r="H314" s="20" t="s">
        <v>40</v>
      </c>
    </row>
    <row r="315" spans="5:8" ht="15">
      <c r="E315" s="20" t="s">
        <v>2</v>
      </c>
      <c r="F315" s="20" t="s">
        <v>2</v>
      </c>
      <c r="G315" s="20" t="s">
        <v>2</v>
      </c>
      <c r="H315" s="20" t="s">
        <v>41</v>
      </c>
    </row>
    <row r="316" spans="5:8" ht="15">
      <c r="E316" s="83"/>
      <c r="F316" s="83"/>
      <c r="G316" s="83"/>
      <c r="H316" s="83"/>
    </row>
    <row r="317" spans="2:8" ht="15">
      <c r="B317" s="17" t="s">
        <v>3</v>
      </c>
      <c r="E317" s="119">
        <f>'income statement'!D12</f>
        <v>107754</v>
      </c>
      <c r="F317" s="120">
        <v>136416</v>
      </c>
      <c r="G317" s="120">
        <f>+E317-F317</f>
        <v>-28662</v>
      </c>
      <c r="H317" s="121">
        <f>(E317-F317)/F317*100</f>
        <v>-21.01073187895848</v>
      </c>
    </row>
    <row r="318" spans="2:8" ht="15">
      <c r="B318" s="17" t="s">
        <v>328</v>
      </c>
      <c r="E318" s="119">
        <f>'income statement'!D28</f>
        <v>-757</v>
      </c>
      <c r="F318" s="121">
        <v>-2633</v>
      </c>
      <c r="G318" s="120">
        <f>+E318-F318</f>
        <v>1876</v>
      </c>
      <c r="H318" s="121">
        <f>(E318-F318)/F318*100</f>
        <v>-71.24952525636157</v>
      </c>
    </row>
    <row r="319" spans="5:6" ht="15">
      <c r="E319" s="31"/>
      <c r="F319" s="31"/>
    </row>
    <row r="320" ht="15"/>
    <row r="321" ht="15"/>
    <row r="322" ht="15"/>
    <row r="323" ht="15"/>
    <row r="324" ht="15"/>
    <row r="325" ht="15"/>
    <row r="326" ht="15"/>
    <row r="327" spans="1:2" ht="15">
      <c r="A327" s="26" t="s">
        <v>57</v>
      </c>
      <c r="B327" s="27" t="s">
        <v>42</v>
      </c>
    </row>
    <row r="328" ht="15">
      <c r="A328" s="27"/>
    </row>
    <row r="329" ht="15">
      <c r="A329" s="27"/>
    </row>
    <row r="330" ht="15">
      <c r="A330" s="27"/>
    </row>
    <row r="331" ht="15">
      <c r="A331" s="27"/>
    </row>
    <row r="332" spans="1:2" ht="15">
      <c r="A332" s="26" t="s">
        <v>58</v>
      </c>
      <c r="B332" s="27" t="s">
        <v>43</v>
      </c>
    </row>
    <row r="333" ht="15"/>
    <row r="334" ht="12" customHeight="1"/>
    <row r="335" ht="12" customHeight="1"/>
    <row r="336" ht="15"/>
    <row r="337" spans="1:7" ht="15">
      <c r="A337" s="26" t="s">
        <v>59</v>
      </c>
      <c r="B337" s="27" t="s">
        <v>106</v>
      </c>
      <c r="G337" s="17"/>
    </row>
    <row r="338" spans="5:8" ht="15">
      <c r="E338" s="102"/>
      <c r="F338" s="101"/>
      <c r="G338" s="102"/>
      <c r="H338" s="101"/>
    </row>
    <row r="339" ht="15">
      <c r="I339" s="103"/>
    </row>
    <row r="340" ht="15"/>
    <row r="341" ht="15"/>
    <row r="342" spans="1:2" ht="15">
      <c r="A342" s="26" t="s">
        <v>60</v>
      </c>
      <c r="B342" s="27" t="s">
        <v>44</v>
      </c>
    </row>
    <row r="343" ht="15"/>
    <row r="344" ht="15"/>
    <row r="345" ht="15"/>
    <row r="346" ht="15"/>
    <row r="347" spans="1:2" ht="15">
      <c r="A347" s="26" t="s">
        <v>61</v>
      </c>
      <c r="B347" s="27" t="s">
        <v>300</v>
      </c>
    </row>
    <row r="348" spans="5:8" ht="15">
      <c r="E348" s="104"/>
      <c r="F348" s="104"/>
      <c r="G348" s="118" t="s">
        <v>122</v>
      </c>
      <c r="H348" s="118" t="s">
        <v>122</v>
      </c>
    </row>
    <row r="349" spans="5:8" ht="15">
      <c r="E349" s="104"/>
      <c r="F349" s="104"/>
      <c r="G349" s="118" t="s">
        <v>341</v>
      </c>
      <c r="H349" s="118" t="s">
        <v>342</v>
      </c>
    </row>
    <row r="350" spans="5:8" ht="15">
      <c r="E350" s="104"/>
      <c r="F350" s="104"/>
      <c r="G350" s="118" t="s">
        <v>2</v>
      </c>
      <c r="H350" s="118" t="s">
        <v>2</v>
      </c>
    </row>
    <row r="351" spans="2:7" ht="15">
      <c r="B351" s="17" t="s">
        <v>301</v>
      </c>
      <c r="E351" s="46"/>
      <c r="F351" s="21"/>
      <c r="G351" s="50"/>
    </row>
    <row r="352" spans="2:8" ht="15">
      <c r="B352" s="17" t="s">
        <v>302</v>
      </c>
      <c r="E352" s="11"/>
      <c r="F352" s="105"/>
      <c r="G352" s="106"/>
      <c r="H352" s="107"/>
    </row>
    <row r="353" spans="2:8" ht="15">
      <c r="B353" s="17" t="s">
        <v>303</v>
      </c>
      <c r="E353" s="11"/>
      <c r="F353" s="101"/>
      <c r="G353" s="11">
        <v>0</v>
      </c>
      <c r="H353" s="108">
        <v>32</v>
      </c>
    </row>
    <row r="354" spans="5:9" ht="15">
      <c r="E354" s="11"/>
      <c r="F354" s="33"/>
      <c r="G354" s="108"/>
      <c r="H354" s="34"/>
      <c r="I354" s="27"/>
    </row>
    <row r="355" spans="2:9" ht="15">
      <c r="B355" s="17" t="s">
        <v>304</v>
      </c>
      <c r="E355" s="11"/>
      <c r="F355" s="33"/>
      <c r="G355" s="108"/>
      <c r="H355" s="34"/>
      <c r="I355" s="27"/>
    </row>
    <row r="356" spans="2:9" ht="15">
      <c r="B356" s="17" t="s">
        <v>305</v>
      </c>
      <c r="E356" s="11"/>
      <c r="F356" s="33"/>
      <c r="G356" s="33">
        <v>0</v>
      </c>
      <c r="H356" s="34">
        <f>6921-H353</f>
        <v>6889</v>
      </c>
      <c r="I356" s="27"/>
    </row>
    <row r="357" spans="5:8" ht="15">
      <c r="E357" s="11"/>
      <c r="F357" s="33"/>
      <c r="G357" s="33"/>
      <c r="H357" s="34"/>
    </row>
    <row r="358" spans="5:8" ht="15.75" thickBot="1">
      <c r="E358" s="11"/>
      <c r="F358" s="33"/>
      <c r="G358" s="109">
        <f>SUM(G353:G357)</f>
        <v>0</v>
      </c>
      <c r="H358" s="109">
        <f>SUM(H353:H357)</f>
        <v>6921</v>
      </c>
    </row>
    <row r="359" spans="5:6" ht="15.75" thickTop="1">
      <c r="E359" s="21"/>
      <c r="F359" s="21"/>
    </row>
    <row r="360" spans="1:2" ht="15">
      <c r="A360" s="26" t="s">
        <v>62</v>
      </c>
      <c r="B360" s="27" t="s">
        <v>45</v>
      </c>
    </row>
    <row r="361" spans="1:8" ht="15">
      <c r="A361" s="26"/>
      <c r="B361" s="27"/>
      <c r="H361" s="35"/>
    </row>
    <row r="362" spans="1:2" ht="15">
      <c r="A362" s="27"/>
      <c r="B362" s="27" t="s">
        <v>46</v>
      </c>
    </row>
    <row r="363" spans="1:2" ht="15">
      <c r="A363" s="27"/>
      <c r="B363" s="27"/>
    </row>
    <row r="364" ht="15">
      <c r="A364" s="27"/>
    </row>
    <row r="365" spans="1:2" ht="15">
      <c r="A365" s="26" t="s">
        <v>63</v>
      </c>
      <c r="B365" s="27" t="s">
        <v>47</v>
      </c>
    </row>
    <row r="366" spans="1:8" ht="15">
      <c r="A366" s="26"/>
      <c r="B366" s="27"/>
      <c r="G366" s="118" t="s">
        <v>122</v>
      </c>
      <c r="H366" s="118" t="s">
        <v>122</v>
      </c>
    </row>
    <row r="367" spans="1:8" ht="15">
      <c r="A367" s="26"/>
      <c r="B367" s="27"/>
      <c r="G367" s="118" t="s">
        <v>341</v>
      </c>
      <c r="H367" s="118" t="s">
        <v>342</v>
      </c>
    </row>
    <row r="368" spans="1:8" ht="15">
      <c r="A368" s="26"/>
      <c r="B368" s="27"/>
      <c r="G368" s="118" t="s">
        <v>2</v>
      </c>
      <c r="H368" s="118" t="s">
        <v>2</v>
      </c>
    </row>
    <row r="369" spans="1:2" ht="15">
      <c r="A369" s="26"/>
      <c r="B369" s="27" t="s">
        <v>133</v>
      </c>
    </row>
    <row r="370" spans="1:8" ht="15">
      <c r="A370" s="26"/>
      <c r="B370" s="17" t="s">
        <v>48</v>
      </c>
      <c r="G370" s="2">
        <v>0</v>
      </c>
      <c r="H370" s="2">
        <v>9984</v>
      </c>
    </row>
    <row r="371" spans="1:8" ht="15">
      <c r="A371" s="26"/>
      <c r="B371" s="17" t="s">
        <v>49</v>
      </c>
      <c r="G371" s="2">
        <f>56753+5621</f>
        <v>62374</v>
      </c>
      <c r="H371" s="2">
        <v>72038</v>
      </c>
    </row>
    <row r="372" spans="1:8" ht="15">
      <c r="A372" s="26"/>
      <c r="B372" s="27"/>
      <c r="G372" s="76">
        <f>SUM(G370:G371)</f>
        <v>62374</v>
      </c>
      <c r="H372" s="76">
        <f>SUM(H370:H371)</f>
        <v>82022</v>
      </c>
    </row>
    <row r="373" spans="1:8" ht="15">
      <c r="A373" s="26"/>
      <c r="B373" s="27"/>
      <c r="H373" s="2"/>
    </row>
    <row r="374" spans="1:8" ht="15">
      <c r="A374" s="26"/>
      <c r="B374" s="27" t="s">
        <v>134</v>
      </c>
      <c r="H374" s="2"/>
    </row>
    <row r="375" spans="1:8" ht="15">
      <c r="A375" s="26"/>
      <c r="B375" s="17" t="s">
        <v>48</v>
      </c>
      <c r="G375" s="2">
        <v>0</v>
      </c>
      <c r="H375" s="2">
        <v>2</v>
      </c>
    </row>
    <row r="376" spans="1:8" ht="15.75" thickBot="1">
      <c r="A376" s="26"/>
      <c r="G376" s="53">
        <f>G375+G372</f>
        <v>62374</v>
      </c>
      <c r="H376" s="53">
        <f>H375+H372</f>
        <v>82024</v>
      </c>
    </row>
    <row r="377" spans="1:8" ht="15.75" thickTop="1">
      <c r="A377" s="26"/>
      <c r="B377" s="27"/>
      <c r="G377" s="97"/>
      <c r="H377" s="110"/>
    </row>
    <row r="378" spans="2:8" ht="15">
      <c r="B378" s="17" t="s">
        <v>108</v>
      </c>
      <c r="G378" s="20" t="s">
        <v>110</v>
      </c>
      <c r="H378" s="50"/>
    </row>
    <row r="379" spans="7:8" ht="15">
      <c r="G379" s="122" t="s">
        <v>118</v>
      </c>
      <c r="H379" s="20" t="s">
        <v>2</v>
      </c>
    </row>
    <row r="380" spans="7:8" ht="15">
      <c r="G380" s="123" t="s">
        <v>138</v>
      </c>
      <c r="H380" s="112" t="s">
        <v>107</v>
      </c>
    </row>
    <row r="381" spans="7:8" ht="15">
      <c r="G381" s="112"/>
      <c r="H381" s="112"/>
    </row>
    <row r="382" spans="2:8" ht="15">
      <c r="B382" s="27" t="s">
        <v>48</v>
      </c>
      <c r="G382" s="112"/>
      <c r="H382" s="112"/>
    </row>
    <row r="383" spans="2:8" ht="15">
      <c r="B383" s="17" t="s">
        <v>119</v>
      </c>
      <c r="G383" s="33">
        <f>+H383/0.42</f>
        <v>0</v>
      </c>
      <c r="H383" s="33">
        <v>0</v>
      </c>
    </row>
    <row r="384" spans="2:8" ht="15">
      <c r="B384" s="17" t="s">
        <v>146</v>
      </c>
      <c r="G384" s="33">
        <f>+H384/0.46</f>
        <v>12219.565217391304</v>
      </c>
      <c r="H384" s="33">
        <v>5621</v>
      </c>
    </row>
    <row r="385" spans="7:8" ht="15" hidden="1">
      <c r="G385" s="33"/>
      <c r="H385" s="33"/>
    </row>
    <row r="386" spans="2:8" ht="15" hidden="1">
      <c r="B386" s="27" t="s">
        <v>49</v>
      </c>
      <c r="G386" s="112"/>
      <c r="H386" s="112"/>
    </row>
    <row r="387" spans="2:8" ht="15" hidden="1">
      <c r="B387" s="17" t="s">
        <v>119</v>
      </c>
      <c r="G387" s="33">
        <f>+H387/0.47</f>
        <v>6974.468085106383</v>
      </c>
      <c r="H387" s="33">
        <v>3278</v>
      </c>
    </row>
    <row r="388" spans="7:8" ht="15">
      <c r="G388" s="33"/>
      <c r="H388" s="33"/>
    </row>
    <row r="389" spans="2:8" ht="15.75" thickBot="1">
      <c r="B389" s="17" t="s">
        <v>17</v>
      </c>
      <c r="G389" s="33"/>
      <c r="H389" s="109">
        <f>SUM(H383:H384)</f>
        <v>5621</v>
      </c>
    </row>
    <row r="390" spans="7:8" ht="15.75" thickTop="1">
      <c r="G390" s="33"/>
      <c r="H390" s="33"/>
    </row>
    <row r="391" spans="1:2" ht="15">
      <c r="A391" s="26" t="s">
        <v>64</v>
      </c>
      <c r="B391" s="27" t="s">
        <v>318</v>
      </c>
    </row>
    <row r="392" ht="15"/>
    <row r="393" ht="15"/>
    <row r="394" ht="15"/>
    <row r="395" ht="15"/>
    <row r="396" spans="1:2" ht="15">
      <c r="A396" s="26" t="s">
        <v>65</v>
      </c>
      <c r="B396" s="27" t="s">
        <v>50</v>
      </c>
    </row>
    <row r="397" ht="15">
      <c r="A397" s="27"/>
    </row>
    <row r="398" ht="15">
      <c r="A398" s="27"/>
    </row>
    <row r="399" ht="15">
      <c r="A399" s="27"/>
    </row>
    <row r="400" ht="15">
      <c r="A400" s="27"/>
    </row>
    <row r="401" ht="15">
      <c r="A401" s="27"/>
    </row>
    <row r="402" ht="15">
      <c r="A402" s="27"/>
    </row>
    <row r="403" ht="15">
      <c r="A403" s="27"/>
    </row>
    <row r="404" ht="15">
      <c r="A404" s="27"/>
    </row>
    <row r="405" ht="15">
      <c r="A405" s="27"/>
    </row>
    <row r="406" ht="15">
      <c r="A406" s="27"/>
    </row>
    <row r="407" ht="15">
      <c r="A407" s="27"/>
    </row>
    <row r="408" ht="15">
      <c r="A408" s="27"/>
    </row>
    <row r="409" ht="15">
      <c r="A409" s="27"/>
    </row>
    <row r="410" ht="15">
      <c r="A410" s="27"/>
    </row>
    <row r="411" ht="15">
      <c r="A411" s="27"/>
    </row>
    <row r="412" ht="15">
      <c r="A412" s="27"/>
    </row>
    <row r="413" ht="15">
      <c r="A413" s="27"/>
    </row>
    <row r="414" ht="15">
      <c r="A414" s="27"/>
    </row>
    <row r="415" ht="15">
      <c r="A415" s="27"/>
    </row>
    <row r="416" ht="15">
      <c r="A416" s="27"/>
    </row>
    <row r="417" ht="15">
      <c r="A417" s="27"/>
    </row>
    <row r="418" ht="15">
      <c r="A418" s="27"/>
    </row>
    <row r="419" ht="15">
      <c r="A419" s="27"/>
    </row>
    <row r="420" ht="15">
      <c r="A420" s="27"/>
    </row>
    <row r="421" ht="15">
      <c r="A421" s="27"/>
    </row>
    <row r="422" ht="15">
      <c r="A422" s="27"/>
    </row>
    <row r="423" ht="15">
      <c r="A423" s="27"/>
    </row>
    <row r="424" ht="15">
      <c r="A424" s="27"/>
    </row>
    <row r="425" ht="15">
      <c r="A425" s="27"/>
    </row>
    <row r="426" ht="15">
      <c r="A426" s="27"/>
    </row>
    <row r="427" ht="15">
      <c r="A427" s="27"/>
    </row>
    <row r="428" ht="15">
      <c r="A428" s="27"/>
    </row>
    <row r="429" ht="15">
      <c r="A429" s="27"/>
    </row>
    <row r="430" ht="15">
      <c r="A430" s="27"/>
    </row>
    <row r="431" ht="15">
      <c r="A431" s="27"/>
    </row>
    <row r="432" ht="15">
      <c r="A432" s="27"/>
    </row>
    <row r="433" ht="15">
      <c r="A433" s="27"/>
    </row>
    <row r="434" ht="15">
      <c r="A434" s="27"/>
    </row>
    <row r="435" spans="1:2" ht="13.5" customHeight="1">
      <c r="A435" s="26" t="s">
        <v>66</v>
      </c>
      <c r="B435" s="27" t="s">
        <v>51</v>
      </c>
    </row>
    <row r="436" ht="13.5" customHeight="1"/>
    <row r="437" ht="13.5" customHeight="1"/>
    <row r="438" ht="13.5" customHeight="1"/>
    <row r="439" spans="1:2" ht="13.5" customHeight="1">
      <c r="A439" s="26" t="s">
        <v>67</v>
      </c>
      <c r="B439" s="27" t="s">
        <v>77</v>
      </c>
    </row>
    <row r="440" spans="5:8" ht="13.5" customHeight="1">
      <c r="E440" s="2"/>
      <c r="F440" s="2"/>
      <c r="H440" s="9"/>
    </row>
    <row r="441" spans="2:8" ht="13.5" customHeight="1">
      <c r="B441" s="27" t="s">
        <v>71</v>
      </c>
      <c r="C441" s="27" t="s">
        <v>78</v>
      </c>
      <c r="G441" s="83"/>
      <c r="H441" s="83"/>
    </row>
    <row r="442" spans="3:8" ht="13.5" customHeight="1">
      <c r="C442" s="17" t="s">
        <v>308</v>
      </c>
      <c r="G442" s="111"/>
      <c r="H442" s="111"/>
    </row>
    <row r="443" spans="3:8" ht="13.5" customHeight="1">
      <c r="C443" s="17" t="s">
        <v>307</v>
      </c>
      <c r="G443" s="111"/>
      <c r="H443" s="111"/>
    </row>
    <row r="444" spans="5:8" ht="13.5" customHeight="1">
      <c r="E444" s="126" t="s">
        <v>68</v>
      </c>
      <c r="F444" s="126"/>
      <c r="G444" s="126" t="s">
        <v>332</v>
      </c>
      <c r="H444" s="126"/>
    </row>
    <row r="445" spans="5:8" ht="13.5" customHeight="1">
      <c r="E445" s="3" t="s">
        <v>343</v>
      </c>
      <c r="F445" s="3" t="s">
        <v>344</v>
      </c>
      <c r="G445" s="3" t="str">
        <f>E445</f>
        <v>30/09/2010</v>
      </c>
      <c r="H445" s="3" t="str">
        <f>F445</f>
        <v>30/09/2009</v>
      </c>
    </row>
    <row r="446" spans="7:8" ht="13.5" customHeight="1">
      <c r="G446" s="83"/>
      <c r="H446" s="83"/>
    </row>
    <row r="447" spans="3:8" ht="13.5" customHeight="1">
      <c r="C447" s="17" t="s">
        <v>317</v>
      </c>
      <c r="G447" s="83"/>
      <c r="H447" s="83"/>
    </row>
    <row r="448" spans="3:8" ht="13.5" customHeight="1">
      <c r="C448" s="17" t="s">
        <v>120</v>
      </c>
      <c r="E448" s="113">
        <f>'income statement'!D32</f>
        <v>-757</v>
      </c>
      <c r="F448" s="113">
        <f>'income statement'!E32</f>
        <v>238</v>
      </c>
      <c r="G448" s="113">
        <f>'income statement'!G32</f>
        <v>-5058</v>
      </c>
      <c r="H448" s="113">
        <f>'income statement'!H32</f>
        <v>5630</v>
      </c>
    </row>
    <row r="449" spans="5:8" ht="13.5" customHeight="1">
      <c r="E449" s="114"/>
      <c r="F449" s="34"/>
      <c r="G449" s="34"/>
      <c r="H449" s="34"/>
    </row>
    <row r="450" spans="3:8" ht="13.5" customHeight="1">
      <c r="C450" s="17" t="s">
        <v>113</v>
      </c>
      <c r="E450" s="114"/>
      <c r="F450" s="34"/>
      <c r="G450" s="34"/>
      <c r="H450" s="34"/>
    </row>
    <row r="451" spans="3:8" ht="13.5" customHeight="1">
      <c r="C451" s="17" t="s">
        <v>114</v>
      </c>
      <c r="E451" s="2">
        <v>64286</v>
      </c>
      <c r="F451" s="2">
        <v>64286</v>
      </c>
      <c r="G451" s="2">
        <f>+E451</f>
        <v>64286</v>
      </c>
      <c r="H451" s="34">
        <v>64286</v>
      </c>
    </row>
    <row r="452" spans="5:8" ht="13.5" customHeight="1">
      <c r="E452" s="2"/>
      <c r="F452" s="2"/>
      <c r="H452" s="34"/>
    </row>
    <row r="453" spans="3:8" ht="13.5" customHeight="1" thickBot="1">
      <c r="C453" s="27" t="s">
        <v>81</v>
      </c>
      <c r="E453" s="62">
        <f>E448/E451*100</f>
        <v>-1.1775503219985688</v>
      </c>
      <c r="F453" s="62">
        <f>F448/F451*100</f>
        <v>0.3702205767974365</v>
      </c>
      <c r="G453" s="62">
        <f>G448/G451*100</f>
        <v>-7.867965031266527</v>
      </c>
      <c r="H453" s="62">
        <f>H448/H451*100</f>
        <v>8.75773885449398</v>
      </c>
    </row>
    <row r="454" spans="5:8" ht="13.5" customHeight="1" thickTop="1">
      <c r="E454" s="61"/>
      <c r="F454" s="61"/>
      <c r="G454" s="61"/>
      <c r="H454" s="61"/>
    </row>
    <row r="455" spans="2:8" ht="13.5" customHeight="1">
      <c r="B455" s="27" t="s">
        <v>80</v>
      </c>
      <c r="C455" s="27" t="s">
        <v>79</v>
      </c>
      <c r="G455" s="83"/>
      <c r="H455" s="83"/>
    </row>
    <row r="456" spans="3:8" ht="13.5" customHeight="1">
      <c r="C456" s="17" t="s">
        <v>309</v>
      </c>
      <c r="G456" s="83"/>
      <c r="H456" s="83"/>
    </row>
    <row r="457" spans="3:8" ht="13.5" customHeight="1">
      <c r="C457" s="17" t="s">
        <v>310</v>
      </c>
      <c r="G457" s="83"/>
      <c r="H457" s="83"/>
    </row>
    <row r="458" spans="3:8" ht="13.5" customHeight="1">
      <c r="C458" s="17" t="s">
        <v>311</v>
      </c>
      <c r="G458" s="83"/>
      <c r="H458" s="83"/>
    </row>
    <row r="459" spans="7:8" ht="12.75" customHeight="1">
      <c r="G459" s="83"/>
      <c r="H459" s="83"/>
    </row>
    <row r="460" spans="5:8" ht="12.75" customHeight="1">
      <c r="E460" s="126" t="str">
        <f>+E444</f>
        <v>3 months ended</v>
      </c>
      <c r="F460" s="126"/>
      <c r="G460" s="126" t="str">
        <f>+G444</f>
        <v>9 months ended</v>
      </c>
      <c r="H460" s="126"/>
    </row>
    <row r="461" spans="5:8" ht="12.75" customHeight="1">
      <c r="E461" s="3" t="str">
        <f>+E445</f>
        <v>30/09/2010</v>
      </c>
      <c r="F461" s="3" t="str">
        <f>+F445</f>
        <v>30/09/2009</v>
      </c>
      <c r="G461" s="3" t="str">
        <f>+G445</f>
        <v>30/09/2010</v>
      </c>
      <c r="H461" s="3" t="str">
        <f>+H445</f>
        <v>30/09/2009</v>
      </c>
    </row>
    <row r="462" spans="7:8" ht="12.75" customHeight="1">
      <c r="G462" s="83"/>
      <c r="H462" s="83"/>
    </row>
    <row r="463" spans="3:8" ht="12.75" customHeight="1">
      <c r="C463" s="17" t="s">
        <v>317</v>
      </c>
      <c r="G463" s="83"/>
      <c r="H463" s="83"/>
    </row>
    <row r="464" spans="3:8" ht="13.5" customHeight="1">
      <c r="C464" s="17" t="s">
        <v>120</v>
      </c>
      <c r="E464" s="113">
        <f>E448</f>
        <v>-757</v>
      </c>
      <c r="F464" s="113">
        <f>F448</f>
        <v>238</v>
      </c>
      <c r="G464" s="113">
        <f>G448</f>
        <v>-5058</v>
      </c>
      <c r="H464" s="113">
        <f>H448</f>
        <v>5630</v>
      </c>
    </row>
    <row r="465" spans="5:8" ht="13.5" customHeight="1">
      <c r="E465" s="114"/>
      <c r="F465" s="34"/>
      <c r="G465" s="34"/>
      <c r="H465" s="34"/>
    </row>
    <row r="466" spans="3:8" ht="13.5" customHeight="1">
      <c r="C466" s="17" t="s">
        <v>113</v>
      </c>
      <c r="E466" s="114"/>
      <c r="F466" s="34"/>
      <c r="G466" s="34"/>
      <c r="H466" s="34"/>
    </row>
    <row r="467" spans="3:8" ht="13.5" customHeight="1">
      <c r="C467" s="17" t="s">
        <v>114</v>
      </c>
      <c r="E467" s="34">
        <f>E451</f>
        <v>64286</v>
      </c>
      <c r="F467" s="2">
        <f>+F451</f>
        <v>64286</v>
      </c>
      <c r="G467" s="34">
        <f>G451</f>
        <v>64286</v>
      </c>
      <c r="H467" s="34">
        <f>+H451</f>
        <v>64286</v>
      </c>
    </row>
    <row r="468" spans="5:8" ht="13.5" customHeight="1">
      <c r="E468" s="2"/>
      <c r="F468" s="2"/>
      <c r="H468" s="34"/>
    </row>
    <row r="469" spans="3:8" ht="13.5" customHeight="1">
      <c r="C469" s="17" t="s">
        <v>74</v>
      </c>
      <c r="E469" s="2">
        <v>0</v>
      </c>
      <c r="F469" s="2">
        <v>0</v>
      </c>
      <c r="G469" s="2">
        <v>0</v>
      </c>
      <c r="H469" s="34">
        <v>0</v>
      </c>
    </row>
    <row r="470" spans="5:8" ht="13.5" customHeight="1">
      <c r="E470" s="2"/>
      <c r="F470" s="2"/>
      <c r="H470" s="34"/>
    </row>
    <row r="471" spans="3:8" ht="13.5" customHeight="1">
      <c r="C471" s="17" t="s">
        <v>115</v>
      </c>
      <c r="E471" s="2"/>
      <c r="F471" s="2"/>
      <c r="H471" s="34"/>
    </row>
    <row r="472" spans="3:8" ht="13.5" customHeight="1">
      <c r="C472" s="17" t="s">
        <v>116</v>
      </c>
      <c r="E472" s="76">
        <f>SUM(E467:E471)</f>
        <v>64286</v>
      </c>
      <c r="F472" s="76">
        <f>SUM(F467:F471)</f>
        <v>64286</v>
      </c>
      <c r="G472" s="76">
        <f>SUM(G467:G471)</f>
        <v>64286</v>
      </c>
      <c r="H472" s="76">
        <f>SUM(H467:H471)</f>
        <v>64286</v>
      </c>
    </row>
    <row r="473" spans="5:8" ht="13.5" customHeight="1">
      <c r="E473" s="2"/>
      <c r="F473" s="2"/>
      <c r="H473" s="34"/>
    </row>
    <row r="474" spans="3:8" ht="13.5" customHeight="1" thickBot="1">
      <c r="C474" s="27" t="s">
        <v>82</v>
      </c>
      <c r="E474" s="62">
        <f>E464/E472*100</f>
        <v>-1.1775503219985688</v>
      </c>
      <c r="F474" s="62">
        <f>F464/F472*100</f>
        <v>0.3702205767974365</v>
      </c>
      <c r="G474" s="62">
        <f>G464/G472*100</f>
        <v>-7.867965031266527</v>
      </c>
      <c r="H474" s="62">
        <f>H464/H472*100</f>
        <v>8.75773885449398</v>
      </c>
    </row>
    <row r="475" spans="3:8" ht="13.5" customHeight="1" thickTop="1">
      <c r="C475" s="27"/>
      <c r="E475" s="63"/>
      <c r="F475" s="63"/>
      <c r="G475" s="63"/>
      <c r="H475" s="63"/>
    </row>
    <row r="476" spans="1:7" ht="13.5" customHeight="1">
      <c r="A476" s="26" t="s">
        <v>151</v>
      </c>
      <c r="B476" s="27" t="s">
        <v>52</v>
      </c>
      <c r="G476" s="36"/>
    </row>
    <row r="477" spans="1:7" ht="13.5" customHeight="1">
      <c r="A477" s="26"/>
      <c r="B477" s="27"/>
      <c r="G477" s="36"/>
    </row>
    <row r="478" ht="13.5" customHeight="1"/>
    <row r="479" ht="13.5" customHeight="1"/>
    <row r="480" ht="13.5" customHeight="1"/>
    <row r="591" s="21" customFormat="1" ht="15">
      <c r="G591" s="11"/>
    </row>
    <row r="592" spans="1:7" s="21" customFormat="1" ht="15">
      <c r="A592" s="37"/>
      <c r="G592" s="11"/>
    </row>
    <row r="593" s="21" customFormat="1" ht="15">
      <c r="G593" s="11"/>
    </row>
    <row r="594" s="21" customFormat="1" ht="15">
      <c r="G594" s="11"/>
    </row>
    <row r="595" s="21" customFormat="1" ht="15">
      <c r="G595" s="11"/>
    </row>
    <row r="596" s="21" customFormat="1" ht="15">
      <c r="G596" s="11"/>
    </row>
    <row r="597" spans="1:7" s="21" customFormat="1" ht="15">
      <c r="A597" s="37"/>
      <c r="G597" s="11"/>
    </row>
    <row r="598" s="21" customFormat="1" ht="15">
      <c r="G598" s="11"/>
    </row>
    <row r="599" s="21" customFormat="1" ht="15">
      <c r="G599" s="11"/>
    </row>
    <row r="600" s="21" customFormat="1" ht="15">
      <c r="G600" s="11"/>
    </row>
    <row r="601" spans="1:7" s="21" customFormat="1" ht="15">
      <c r="A601" s="37"/>
      <c r="G601" s="11"/>
    </row>
    <row r="602" spans="1:7" s="21" customFormat="1" ht="15">
      <c r="A602" s="37"/>
      <c r="E602" s="38"/>
      <c r="F602" s="38"/>
      <c r="G602" s="11"/>
    </row>
    <row r="603" spans="5:7" s="21" customFormat="1" ht="15">
      <c r="E603" s="39"/>
      <c r="F603" s="39"/>
      <c r="G603" s="11"/>
    </row>
    <row r="604" spans="5:7" s="21" customFormat="1" ht="15">
      <c r="E604" s="32"/>
      <c r="F604" s="11"/>
      <c r="G604" s="11"/>
    </row>
    <row r="605" s="21" customFormat="1" ht="15">
      <c r="G605" s="11"/>
    </row>
    <row r="606" s="21" customFormat="1" ht="15">
      <c r="G606" s="11"/>
    </row>
    <row r="607" s="21" customFormat="1" ht="15">
      <c r="G607" s="11"/>
    </row>
    <row r="608" s="21" customFormat="1" ht="15">
      <c r="G608" s="11"/>
    </row>
    <row r="609" s="21" customFormat="1" ht="15">
      <c r="G609" s="11"/>
    </row>
    <row r="610" s="21" customFormat="1" ht="15">
      <c r="G610" s="11"/>
    </row>
    <row r="611" s="21" customFormat="1" ht="15">
      <c r="G611" s="11"/>
    </row>
    <row r="612" s="21" customFormat="1" ht="15">
      <c r="G612" s="11"/>
    </row>
    <row r="613" s="21" customFormat="1" ht="15">
      <c r="G613" s="11"/>
    </row>
    <row r="614" s="21" customFormat="1" ht="15">
      <c r="G614" s="11"/>
    </row>
    <row r="615" s="21" customFormat="1" ht="15">
      <c r="G615" s="11"/>
    </row>
    <row r="616" s="21" customFormat="1" ht="15">
      <c r="G616" s="11"/>
    </row>
    <row r="617" s="21" customFormat="1" ht="15">
      <c r="G617" s="11"/>
    </row>
    <row r="618" s="21" customFormat="1" ht="15">
      <c r="G618" s="11"/>
    </row>
    <row r="619" s="21" customFormat="1" ht="15">
      <c r="G619" s="11"/>
    </row>
    <row r="620" s="21" customFormat="1" ht="15">
      <c r="G620" s="11"/>
    </row>
    <row r="621" s="21" customFormat="1" ht="15">
      <c r="G621" s="11"/>
    </row>
    <row r="622" s="21" customFormat="1" ht="15">
      <c r="G622" s="11"/>
    </row>
    <row r="623" s="21" customFormat="1" ht="15">
      <c r="G623" s="11"/>
    </row>
    <row r="624" spans="1:7" s="21" customFormat="1" ht="15">
      <c r="A624" s="37"/>
      <c r="G624" s="11"/>
    </row>
    <row r="625" s="21" customFormat="1" ht="15">
      <c r="G625" s="11"/>
    </row>
    <row r="626" spans="1:7" s="21" customFormat="1" ht="15">
      <c r="A626" s="37"/>
      <c r="G626" s="11"/>
    </row>
    <row r="627" spans="1:7" s="21" customFormat="1" ht="15">
      <c r="A627" s="37"/>
      <c r="G627" s="11"/>
    </row>
    <row r="628" s="21" customFormat="1" ht="15">
      <c r="G628" s="11"/>
    </row>
    <row r="629" s="21" customFormat="1" ht="15">
      <c r="G629" s="11"/>
    </row>
    <row r="630" spans="6:7" s="21" customFormat="1" ht="15">
      <c r="F630" s="39"/>
      <c r="G630" s="11"/>
    </row>
    <row r="631" s="21" customFormat="1" ht="15">
      <c r="G631" s="11"/>
    </row>
    <row r="632" spans="1:7" s="21" customFormat="1" ht="15">
      <c r="A632" s="37"/>
      <c r="G632" s="11"/>
    </row>
    <row r="633" s="21" customFormat="1" ht="15">
      <c r="G633" s="11"/>
    </row>
    <row r="634" s="21" customFormat="1" ht="15">
      <c r="G634" s="11"/>
    </row>
    <row r="635" s="21" customFormat="1" ht="15">
      <c r="G635" s="11"/>
    </row>
    <row r="636" s="21" customFormat="1" ht="15">
      <c r="G636" s="11"/>
    </row>
    <row r="637" s="21" customFormat="1" ht="15">
      <c r="G637" s="11"/>
    </row>
    <row r="638" s="21" customFormat="1" ht="15">
      <c r="G638" s="11"/>
    </row>
    <row r="639" s="21" customFormat="1" ht="15">
      <c r="G639" s="11"/>
    </row>
    <row r="640" s="21" customFormat="1" ht="15">
      <c r="G640" s="11"/>
    </row>
    <row r="641" s="21" customFormat="1" ht="15">
      <c r="G641" s="11"/>
    </row>
    <row r="642" s="21" customFormat="1" ht="15">
      <c r="G642" s="11"/>
    </row>
    <row r="643" s="21" customFormat="1" ht="15">
      <c r="G643" s="11"/>
    </row>
    <row r="644" s="21" customFormat="1" ht="15">
      <c r="G644" s="11"/>
    </row>
    <row r="645" s="21" customFormat="1" ht="15">
      <c r="G645" s="11"/>
    </row>
    <row r="646" s="21" customFormat="1" ht="15">
      <c r="G646" s="11"/>
    </row>
    <row r="647" spans="1:7" s="21" customFormat="1" ht="15">
      <c r="A647" s="37"/>
      <c r="G647" s="11"/>
    </row>
    <row r="648" spans="6:7" s="21" customFormat="1" ht="15">
      <c r="F648" s="39"/>
      <c r="G648" s="11"/>
    </row>
    <row r="649" s="21" customFormat="1" ht="15">
      <c r="G649" s="11"/>
    </row>
    <row r="650" s="21" customFormat="1" ht="15">
      <c r="G650" s="11"/>
    </row>
    <row r="651" s="21" customFormat="1" ht="15">
      <c r="G651" s="11"/>
    </row>
    <row r="652" spans="4:7" s="21" customFormat="1" ht="15">
      <c r="D652" s="38"/>
      <c r="E652" s="38"/>
      <c r="F652" s="38"/>
      <c r="G652" s="11"/>
    </row>
    <row r="653" spans="4:7" s="21" customFormat="1" ht="15">
      <c r="D653" s="38"/>
      <c r="E653" s="38"/>
      <c r="F653" s="38"/>
      <c r="G653" s="11"/>
    </row>
    <row r="654" spans="1:7" s="21" customFormat="1" ht="15">
      <c r="A654" s="40"/>
      <c r="D654" s="11"/>
      <c r="E654" s="11"/>
      <c r="F654" s="41"/>
      <c r="G654" s="11"/>
    </row>
    <row r="655" spans="1:8" s="21" customFormat="1" ht="15">
      <c r="A655" s="40"/>
      <c r="D655" s="11"/>
      <c r="E655" s="11"/>
      <c r="F655" s="41"/>
      <c r="G655" s="11"/>
      <c r="H655" s="41"/>
    </row>
    <row r="656" spans="1:8" s="21" customFormat="1" ht="15">
      <c r="A656" s="40"/>
      <c r="D656" s="11"/>
      <c r="E656" s="11"/>
      <c r="F656" s="41"/>
      <c r="G656" s="11"/>
      <c r="H656" s="41"/>
    </row>
    <row r="657" spans="1:7" s="21" customFormat="1" ht="15">
      <c r="A657" s="40"/>
      <c r="D657" s="11"/>
      <c r="E657" s="11"/>
      <c r="F657" s="41"/>
      <c r="G657" s="11"/>
    </row>
    <row r="658" spans="1:8" s="21" customFormat="1" ht="15">
      <c r="A658" s="40"/>
      <c r="D658" s="11"/>
      <c r="E658" s="11"/>
      <c r="F658" s="11"/>
      <c r="G658" s="11"/>
      <c r="H658" s="41"/>
    </row>
    <row r="659" spans="1:7" s="21" customFormat="1" ht="15">
      <c r="A659" s="40"/>
      <c r="D659" s="40"/>
      <c r="E659" s="32"/>
      <c r="F659" s="11"/>
      <c r="G659" s="11"/>
    </row>
    <row r="660" spans="4:7" s="21" customFormat="1" ht="15">
      <c r="D660" s="11"/>
      <c r="E660" s="41"/>
      <c r="F660" s="11"/>
      <c r="G660" s="11"/>
    </row>
    <row r="661" spans="4:7" s="21" customFormat="1" ht="15">
      <c r="D661" s="41"/>
      <c r="G661" s="11"/>
    </row>
    <row r="662" spans="4:7" s="21" customFormat="1" ht="15">
      <c r="D662" s="41"/>
      <c r="G662" s="11"/>
    </row>
    <row r="663" spans="1:7" s="21" customFormat="1" ht="15">
      <c r="A663" s="40"/>
      <c r="D663" s="41"/>
      <c r="F663" s="41"/>
      <c r="G663" s="11"/>
    </row>
    <row r="664" spans="4:7" s="21" customFormat="1" ht="15">
      <c r="D664" s="41"/>
      <c r="E664" s="41"/>
      <c r="F664" s="41"/>
      <c r="G664" s="11"/>
    </row>
    <row r="665" spans="4:7" s="21" customFormat="1" ht="15">
      <c r="D665" s="41"/>
      <c r="E665" s="41"/>
      <c r="F665" s="41"/>
      <c r="G665" s="11"/>
    </row>
    <row r="666" spans="6:7" s="21" customFormat="1" ht="15">
      <c r="F666" s="41"/>
      <c r="G666" s="11"/>
    </row>
    <row r="667" spans="6:7" s="21" customFormat="1" ht="15">
      <c r="F667" s="41"/>
      <c r="G667" s="11"/>
    </row>
    <row r="668" spans="6:7" s="21" customFormat="1" ht="15">
      <c r="F668" s="41"/>
      <c r="G668" s="11"/>
    </row>
    <row r="669" spans="6:7" s="21" customFormat="1" ht="15">
      <c r="F669" s="41"/>
      <c r="G669" s="11"/>
    </row>
    <row r="670" s="21" customFormat="1" ht="15">
      <c r="G670" s="11"/>
    </row>
    <row r="671" s="21" customFormat="1" ht="15">
      <c r="G671" s="11"/>
    </row>
    <row r="672" s="21" customFormat="1" ht="15">
      <c r="G672" s="11"/>
    </row>
    <row r="673" s="21" customFormat="1" ht="15">
      <c r="G673" s="11"/>
    </row>
    <row r="674" s="21" customFormat="1" ht="15">
      <c r="G674" s="11"/>
    </row>
    <row r="675" s="21" customFormat="1" ht="15">
      <c r="G675" s="11"/>
    </row>
    <row r="676" s="21" customFormat="1" ht="15">
      <c r="G676" s="11"/>
    </row>
    <row r="677" s="21" customFormat="1" ht="15">
      <c r="G677" s="11"/>
    </row>
    <row r="678" s="21" customFormat="1" ht="15">
      <c r="G678" s="11"/>
    </row>
    <row r="679" s="21" customFormat="1" ht="15">
      <c r="G679" s="11"/>
    </row>
    <row r="680" s="21" customFormat="1" ht="15">
      <c r="G680" s="11"/>
    </row>
    <row r="681" s="21" customFormat="1" ht="15">
      <c r="G681" s="11"/>
    </row>
    <row r="682" s="21" customFormat="1" ht="15">
      <c r="G682" s="11"/>
    </row>
    <row r="683" s="21" customFormat="1" ht="15">
      <c r="G683" s="11"/>
    </row>
    <row r="684" s="21" customFormat="1" ht="15">
      <c r="G684" s="11"/>
    </row>
    <row r="685" s="21" customFormat="1" ht="15">
      <c r="G685" s="11"/>
    </row>
    <row r="686" s="21" customFormat="1" ht="15">
      <c r="G686" s="11"/>
    </row>
    <row r="687" s="21" customFormat="1" ht="15">
      <c r="G687" s="11"/>
    </row>
    <row r="688" s="21" customFormat="1" ht="15">
      <c r="G688" s="11"/>
    </row>
    <row r="689" s="21" customFormat="1" ht="15">
      <c r="G689" s="11"/>
    </row>
    <row r="690" s="21" customFormat="1" ht="15">
      <c r="G690" s="11"/>
    </row>
    <row r="691" s="21" customFormat="1" ht="15">
      <c r="G691" s="11"/>
    </row>
    <row r="692" s="21" customFormat="1" ht="15">
      <c r="G692" s="11"/>
    </row>
    <row r="693" spans="4:7" s="21" customFormat="1" ht="15">
      <c r="D693" s="11"/>
      <c r="E693" s="11"/>
      <c r="F693" s="11"/>
      <c r="G693" s="11"/>
    </row>
    <row r="694" spans="4:7" s="21" customFormat="1" ht="15">
      <c r="D694" s="11"/>
      <c r="E694" s="42"/>
      <c r="F694" s="11"/>
      <c r="G694" s="11"/>
    </row>
    <row r="695" spans="1:7" s="21" customFormat="1" ht="15">
      <c r="A695" s="37"/>
      <c r="G695" s="11"/>
    </row>
    <row r="696" s="21" customFormat="1" ht="15">
      <c r="G696" s="11"/>
    </row>
    <row r="697" spans="4:7" s="21" customFormat="1" ht="15">
      <c r="D697" s="39"/>
      <c r="E697" s="39"/>
      <c r="F697" s="39"/>
      <c r="G697" s="11"/>
    </row>
    <row r="698" spans="4:7" s="21" customFormat="1" ht="15">
      <c r="D698" s="39"/>
      <c r="E698" s="39"/>
      <c r="F698" s="39"/>
      <c r="G698" s="11"/>
    </row>
    <row r="699" spans="4:7" s="21" customFormat="1" ht="15">
      <c r="D699" s="11"/>
      <c r="E699" s="11"/>
      <c r="F699" s="43"/>
      <c r="G699" s="11"/>
    </row>
    <row r="700" s="21" customFormat="1" ht="15">
      <c r="G700" s="11"/>
    </row>
    <row r="701" s="21" customFormat="1" ht="15">
      <c r="G701" s="11"/>
    </row>
    <row r="702" s="21" customFormat="1" ht="15">
      <c r="G702" s="11"/>
    </row>
    <row r="703" s="21" customFormat="1" ht="15">
      <c r="G703" s="11"/>
    </row>
    <row r="704" s="21" customFormat="1" ht="15">
      <c r="G704" s="11"/>
    </row>
    <row r="705" s="21" customFormat="1" ht="15">
      <c r="G705" s="11"/>
    </row>
    <row r="706" s="21" customFormat="1" ht="15">
      <c r="G706" s="11"/>
    </row>
    <row r="707" s="21" customFormat="1" ht="15">
      <c r="G707" s="11"/>
    </row>
    <row r="708" s="21" customFormat="1" ht="15">
      <c r="G708" s="11"/>
    </row>
    <row r="709" s="21" customFormat="1" ht="15">
      <c r="G709" s="11"/>
    </row>
    <row r="710" spans="1:7" s="21" customFormat="1" ht="15">
      <c r="A710" s="37"/>
      <c r="G710" s="11"/>
    </row>
    <row r="711" spans="5:7" s="21" customFormat="1" ht="15">
      <c r="E711" s="39"/>
      <c r="F711" s="39"/>
      <c r="G711" s="11"/>
    </row>
    <row r="712" spans="1:7" s="21" customFormat="1" ht="15">
      <c r="A712" s="37"/>
      <c r="E712" s="39"/>
      <c r="F712" s="39"/>
      <c r="G712" s="11"/>
    </row>
    <row r="713" spans="5:7" s="21" customFormat="1" ht="15">
      <c r="E713" s="39"/>
      <c r="F713" s="39"/>
      <c r="G713" s="11"/>
    </row>
    <row r="714" spans="5:7" s="21" customFormat="1" ht="15">
      <c r="E714" s="11"/>
      <c r="F714" s="11"/>
      <c r="G714" s="11"/>
    </row>
    <row r="715" s="21" customFormat="1" ht="15">
      <c r="G715" s="11"/>
    </row>
    <row r="716" s="21" customFormat="1" ht="15">
      <c r="G716" s="11"/>
    </row>
    <row r="717" spans="5:7" s="21" customFormat="1" ht="15">
      <c r="E717" s="11"/>
      <c r="F717" s="11"/>
      <c r="G717" s="11"/>
    </row>
    <row r="718" spans="5:7" s="21" customFormat="1" ht="15">
      <c r="E718" s="11"/>
      <c r="F718" s="11"/>
      <c r="G718" s="11"/>
    </row>
    <row r="719" spans="5:7" s="21" customFormat="1" ht="15">
      <c r="E719" s="11"/>
      <c r="F719" s="11"/>
      <c r="G719" s="11"/>
    </row>
    <row r="720" s="21" customFormat="1" ht="15">
      <c r="G720" s="11"/>
    </row>
    <row r="721" s="21" customFormat="1" ht="15">
      <c r="G721" s="11"/>
    </row>
    <row r="722" s="21" customFormat="1" ht="15">
      <c r="G722" s="11"/>
    </row>
    <row r="723" s="21" customFormat="1" ht="15">
      <c r="G723" s="11"/>
    </row>
    <row r="724" s="21" customFormat="1" ht="15">
      <c r="G724" s="11"/>
    </row>
    <row r="725" s="21" customFormat="1" ht="15">
      <c r="G725" s="11"/>
    </row>
    <row r="726" s="21" customFormat="1" ht="15">
      <c r="G726" s="11"/>
    </row>
    <row r="727" s="21" customFormat="1" ht="15">
      <c r="G727" s="11"/>
    </row>
    <row r="728" s="21" customFormat="1" ht="15">
      <c r="G728" s="11"/>
    </row>
    <row r="729" spans="1:7" s="21" customFormat="1" ht="15">
      <c r="A729" s="37"/>
      <c r="G729" s="11"/>
    </row>
    <row r="730" s="21" customFormat="1" ht="15">
      <c r="G730" s="11"/>
    </row>
    <row r="731" s="21" customFormat="1" ht="15">
      <c r="G731" s="11"/>
    </row>
    <row r="732" s="21" customFormat="1" ht="15">
      <c r="G732" s="11"/>
    </row>
    <row r="733" s="21" customFormat="1" ht="15">
      <c r="G733" s="11"/>
    </row>
    <row r="734" s="21" customFormat="1" ht="15">
      <c r="G734" s="11"/>
    </row>
    <row r="735" spans="1:7" s="21" customFormat="1" ht="15">
      <c r="A735" s="37"/>
      <c r="G735" s="11"/>
    </row>
    <row r="736" spans="1:7" s="21" customFormat="1" ht="15">
      <c r="A736" s="37"/>
      <c r="G736" s="11"/>
    </row>
    <row r="737" s="21" customFormat="1" ht="15">
      <c r="G737" s="11"/>
    </row>
    <row r="738" s="21" customFormat="1" ht="15">
      <c r="G738" s="11"/>
    </row>
    <row r="739" s="21" customFormat="1" ht="15">
      <c r="G739" s="11"/>
    </row>
    <row r="740" s="21" customFormat="1" ht="15">
      <c r="G740" s="11"/>
    </row>
    <row r="741" s="21" customFormat="1" ht="15">
      <c r="G741" s="11"/>
    </row>
    <row r="742" spans="1:7" s="21" customFormat="1" ht="15">
      <c r="A742" s="37"/>
      <c r="G742" s="11"/>
    </row>
    <row r="743" s="21" customFormat="1" ht="15">
      <c r="G743" s="11"/>
    </row>
    <row r="744" s="21" customFormat="1" ht="15">
      <c r="G744" s="11"/>
    </row>
    <row r="745" s="21" customFormat="1" ht="15">
      <c r="G745" s="11"/>
    </row>
    <row r="746" s="21" customFormat="1" ht="15">
      <c r="G746" s="11"/>
    </row>
    <row r="747" s="21" customFormat="1" ht="15">
      <c r="G747" s="11"/>
    </row>
    <row r="748" s="21" customFormat="1" ht="15">
      <c r="G748" s="11"/>
    </row>
    <row r="749" s="21" customFormat="1" ht="15">
      <c r="G749" s="11"/>
    </row>
    <row r="750" s="21" customFormat="1" ht="15">
      <c r="G750" s="11"/>
    </row>
    <row r="751" spans="1:7" s="21" customFormat="1" ht="15">
      <c r="A751" s="37"/>
      <c r="G751" s="11"/>
    </row>
    <row r="752" s="21" customFormat="1" ht="15">
      <c r="G752" s="11"/>
    </row>
    <row r="753" s="21" customFormat="1" ht="15">
      <c r="G753" s="11"/>
    </row>
    <row r="754" s="21" customFormat="1" ht="15">
      <c r="G754" s="11"/>
    </row>
    <row r="755" s="21" customFormat="1" ht="15">
      <c r="G755" s="11"/>
    </row>
    <row r="756" spans="1:7" s="21" customFormat="1" ht="15">
      <c r="A756" s="37"/>
      <c r="G756" s="11"/>
    </row>
    <row r="757" spans="1:7" s="21" customFormat="1" ht="15">
      <c r="A757" s="37"/>
      <c r="G757" s="11"/>
    </row>
    <row r="758" s="21" customFormat="1" ht="15">
      <c r="G758" s="11"/>
    </row>
    <row r="759" s="21" customFormat="1" ht="15">
      <c r="G759" s="11"/>
    </row>
    <row r="760" s="21" customFormat="1" ht="15">
      <c r="G760" s="11"/>
    </row>
    <row r="761" s="21" customFormat="1" ht="15">
      <c r="G761" s="11"/>
    </row>
    <row r="762" s="21" customFormat="1" ht="15">
      <c r="G762" s="11"/>
    </row>
    <row r="763" s="21" customFormat="1" ht="15">
      <c r="G763" s="11"/>
    </row>
    <row r="764" s="21" customFormat="1" ht="15">
      <c r="G764" s="11"/>
    </row>
    <row r="765" s="21" customFormat="1" ht="15">
      <c r="G765" s="11"/>
    </row>
    <row r="766" s="21" customFormat="1" ht="15">
      <c r="G766" s="11"/>
    </row>
    <row r="767" s="21" customFormat="1" ht="15">
      <c r="G767" s="11"/>
    </row>
    <row r="768" s="21" customFormat="1" ht="15">
      <c r="G768" s="11"/>
    </row>
    <row r="769" s="21" customFormat="1" ht="15">
      <c r="G769" s="11"/>
    </row>
    <row r="770" s="21" customFormat="1" ht="15">
      <c r="G770" s="11"/>
    </row>
    <row r="771" s="21" customFormat="1" ht="15">
      <c r="G771" s="11"/>
    </row>
    <row r="772" s="21" customFormat="1" ht="15">
      <c r="G772" s="11"/>
    </row>
    <row r="773" spans="1:7" s="21" customFormat="1" ht="15">
      <c r="A773" s="37"/>
      <c r="G773" s="11"/>
    </row>
    <row r="774" s="21" customFormat="1" ht="15">
      <c r="G774" s="11"/>
    </row>
  </sheetData>
  <sheetProtection/>
  <mergeCells count="6">
    <mergeCell ref="F115:H115"/>
    <mergeCell ref="E460:F460"/>
    <mergeCell ref="G460:H460"/>
    <mergeCell ref="E210:F210"/>
    <mergeCell ref="E444:F444"/>
    <mergeCell ref="G444:H444"/>
  </mergeCells>
  <printOptions/>
  <pageMargins left="0.68" right="0.16" top="0.4" bottom="0.5" header="0.21" footer="0.25"/>
  <pageSetup firstPageNumber="5" useFirstPageNumber="1" fitToHeight="0" fitToWidth="1" horizontalDpi="600" verticalDpi="600" orientation="portrait" paperSize="9" scale="87" r:id="rId4"/>
  <headerFooter alignWithMargins="0">
    <oddFooter>&amp;C&amp;"Times New Roman,標準"&amp;P</oddFooter>
  </headerFooter>
  <rowBreaks count="8" manualBreakCount="8">
    <brk id="55" max="9" man="1"/>
    <brk id="113" max="9" man="1"/>
    <brk id="164" max="9" man="1"/>
    <brk id="219" max="9" man="1"/>
    <brk id="303" max="9" man="1"/>
    <brk id="359" max="9" man="1"/>
    <brk id="422" max="9" man="1"/>
    <brk id="480"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2010-11-26T06:44:53Z</cp:lastPrinted>
  <dcterms:created xsi:type="dcterms:W3CDTF">2004-06-09T09:00:43Z</dcterms:created>
  <dcterms:modified xsi:type="dcterms:W3CDTF">2010-11-26T06:46:49Z</dcterms:modified>
  <cp:category/>
  <cp:version/>
  <cp:contentType/>
  <cp:contentStatus/>
</cp:coreProperties>
</file>