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570" windowHeight="9030" tabRatio="739" activeTab="0"/>
  </bookViews>
  <sheets>
    <sheet name="income statement" sheetId="1" r:id="rId1"/>
    <sheet name="balance sheet" sheetId="2" r:id="rId2"/>
    <sheet name="statement of changes in equ" sheetId="3" r:id="rId3"/>
    <sheet name="cash flows statements" sheetId="4" r:id="rId4"/>
    <sheet name="explanatory notes" sheetId="5" r:id="rId5"/>
  </sheets>
  <externalReferences>
    <externalReference r:id="rId8"/>
    <externalReference r:id="rId9"/>
    <externalReference r:id="rId10"/>
    <externalReference r:id="rId11"/>
    <externalReference r:id="rId12"/>
  </externalReferences>
  <definedNames>
    <definedName name="Chargeable">'[5]FF-1'!#REF!</definedName>
    <definedName name="Coy_cell">#REF!</definedName>
    <definedName name="Coy_name">#REF!</definedName>
    <definedName name="INPUTGRID">#REF!</definedName>
    <definedName name="LASTCOLUMNCELL">#REF!</definedName>
    <definedName name="NUM_DOCS">#REF!</definedName>
    <definedName name="PARTNERS_INITIALS">#REF!</definedName>
    <definedName name="_xlnm.Print_Area" localSheetId="1">'balance sheet'!$A$1:$K$64</definedName>
    <definedName name="_xlnm.Print_Area" localSheetId="3">'cash flows statements'!$A$1:$G$57</definedName>
    <definedName name="_xlnm.Print_Area" localSheetId="4">'explanatory notes'!$A$1:$J$490</definedName>
    <definedName name="_xlnm.Print_Area" localSheetId="0">'income statement'!$A$1:$I$71</definedName>
    <definedName name="_xlnm.Print_Area" localSheetId="2">'statement of changes in equ'!$A$1:$S$73</definedName>
    <definedName name="Title">'[3]5 Analysis'!#REF!</definedName>
    <definedName name="TotalCA">'[4]FF-2'!#REF!</definedName>
    <definedName name="TOTALS">#REF!</definedName>
    <definedName name="VALID01234">#REF!,#REF!</definedName>
    <definedName name="you">'[5]FF-1'!#REF!</definedName>
  </definedNames>
  <calcPr fullCalcOnLoad="1"/>
</workbook>
</file>

<file path=xl/comments5.xml><?xml version="1.0" encoding="utf-8"?>
<comments xmlns="http://schemas.openxmlformats.org/spreadsheetml/2006/main">
  <authors>
    <author>winxp</author>
    <author>User</author>
  </authors>
  <commentList>
    <comment ref="G365" authorId="0">
      <text>
        <r>
          <rPr>
            <b/>
            <sz val="10"/>
            <rFont val="Tahoma"/>
            <family val="2"/>
          </rPr>
          <t>winxp:</t>
        </r>
        <r>
          <rPr>
            <sz val="10"/>
            <rFont val="Tahoma"/>
            <family val="2"/>
          </rPr>
          <t xml:space="preserve">
xin hai ne yuan bal. cost remain same , take balance frigure less with cost(fix)</t>
        </r>
      </text>
    </comment>
    <comment ref="G373" authorId="0">
      <text>
        <r>
          <rPr>
            <b/>
            <sz val="10"/>
            <rFont val="Tahoma"/>
            <family val="2"/>
          </rPr>
          <t>winxp:</t>
        </r>
        <r>
          <rPr>
            <sz val="10"/>
            <rFont val="Tahoma"/>
            <family val="2"/>
          </rPr>
          <t xml:space="preserve">
tally with b/s</t>
        </r>
      </text>
    </comment>
    <comment ref="G371" authorId="0">
      <text>
        <r>
          <rPr>
            <b/>
            <sz val="10"/>
            <rFont val="Tahoma"/>
            <family val="2"/>
          </rPr>
          <t>winxp:</t>
        </r>
        <r>
          <rPr>
            <sz val="10"/>
            <rFont val="Tahoma"/>
            <family val="2"/>
          </rPr>
          <t xml:space="preserve">
保本基金投資(HKD171,600-take out to capital reserve)+ KBS Asian Star Capital fund</t>
        </r>
      </text>
    </comment>
    <comment ref="H399" authorId="1">
      <text>
        <r>
          <rPr>
            <b/>
            <sz val="8"/>
            <rFont val="Tahoma"/>
            <family val="2"/>
          </rPr>
          <t>User:</t>
        </r>
        <r>
          <rPr>
            <sz val="8"/>
            <rFont val="Tahoma"/>
            <family val="2"/>
          </rPr>
          <t xml:space="preserve">
From Consol note 5.bank borrowing-Twin</t>
        </r>
      </text>
    </comment>
  </commentList>
</comments>
</file>

<file path=xl/sharedStrings.xml><?xml version="1.0" encoding="utf-8"?>
<sst xmlns="http://schemas.openxmlformats.org/spreadsheetml/2006/main" count="482" uniqueCount="370">
  <si>
    <t xml:space="preserve">     31 December 2009</t>
  </si>
  <si>
    <t>8</t>
  </si>
  <si>
    <t>AS AT 31 MARCH 2010</t>
  </si>
  <si>
    <t>At 1 January 2010</t>
  </si>
  <si>
    <t>At 1 January 2009</t>
  </si>
  <si>
    <t>At 31 March 2009</t>
  </si>
  <si>
    <t>NOTES TO INTERIM FINANCIAL REPORT ENDED 31 MARCH 2010</t>
  </si>
  <si>
    <t>31.03.2010</t>
  </si>
  <si>
    <t>31.03.2009</t>
  </si>
  <si>
    <t>31/03/2010</t>
  </si>
  <si>
    <t>31/03/2009</t>
  </si>
  <si>
    <t>CONDENSED CONSOLIDATED STATEMENT OF COMPREHENSIVE INCOME</t>
  </si>
  <si>
    <t>FOR THE QUARTER ENDED 31 MARCH 2010</t>
  </si>
  <si>
    <t>Other comprehensive income, net of tax</t>
  </si>
  <si>
    <t>Foreign currency translation differences for</t>
  </si>
  <si>
    <t xml:space="preserve">   foreign operations</t>
  </si>
  <si>
    <t>net of tax</t>
  </si>
  <si>
    <t>Equity holders of the parent</t>
  </si>
  <si>
    <t>Earning per share (sen)</t>
  </si>
  <si>
    <t>CONDENSED CONSOLIDATED STATEMENT OF FINANCIAL POSITION</t>
  </si>
  <si>
    <t xml:space="preserve">CONDENSED CONSOLIDATED STATEMENTS OF  CHANGES IN EQUITY </t>
  </si>
  <si>
    <t>Total comprehensive income for the period</t>
  </si>
  <si>
    <t>year ended 31 December 2009 and the accompanying explanatory notes attached to the interim financial statements.</t>
  </si>
  <si>
    <t>CONDENSED CONSOLIDATED STATEMENT OF CASH FLOWS</t>
  </si>
  <si>
    <t>FRS 4</t>
  </si>
  <si>
    <t>FRS 7</t>
  </si>
  <si>
    <t>FRS 101</t>
  </si>
  <si>
    <t>FRS 123</t>
  </si>
  <si>
    <t>FRS 139</t>
  </si>
  <si>
    <t>Amendments to FRS 1</t>
  </si>
  <si>
    <t>Amendment to FRS 5</t>
  </si>
  <si>
    <t>Amendment to FRS 8</t>
  </si>
  <si>
    <t>Amendment to FRS 107</t>
  </si>
  <si>
    <t>Amendment to FRS 108</t>
  </si>
  <si>
    <t>Amendment to FRS 110</t>
  </si>
  <si>
    <t>Amendment to FRS 116</t>
  </si>
  <si>
    <t>Amendment to FRS 117</t>
  </si>
  <si>
    <t>Amendment to FRS 118</t>
  </si>
  <si>
    <t>Amendment to FRS 119</t>
  </si>
  <si>
    <t>Amendment to FRS 120</t>
  </si>
  <si>
    <t>Amendment to FRS 123</t>
  </si>
  <si>
    <t>Amendment to FRS 128</t>
  </si>
  <si>
    <t>Amendment to FRS 129</t>
  </si>
  <si>
    <t>Amendment to FRS 131</t>
  </si>
  <si>
    <t>Amendment to FRS 134</t>
  </si>
  <si>
    <t>Amendment to FRS 136</t>
  </si>
  <si>
    <t>Amendment to FRS 138</t>
  </si>
  <si>
    <t>Amendments to FRS 2</t>
  </si>
  <si>
    <t xml:space="preserve">Consolidated and Separate Financial Statements: </t>
  </si>
  <si>
    <t>IC Interpretation 9</t>
  </si>
  <si>
    <t>Reassessment of Embedded Derivatives</t>
  </si>
  <si>
    <t>IC Interpretation 10</t>
  </si>
  <si>
    <t>Interim Financial Reporting and Impairment</t>
  </si>
  <si>
    <t>IC Interpretation 11</t>
  </si>
  <si>
    <t>IC Interpretation 13</t>
  </si>
  <si>
    <t>Customer Loyalty Programmes</t>
  </si>
  <si>
    <t>IC Interpretation 14</t>
  </si>
  <si>
    <t xml:space="preserve">First-time Adoption of Financial Reporting Standards and FRS 127: </t>
  </si>
  <si>
    <t>Amendment to FRS 127</t>
  </si>
  <si>
    <t>Amendments to FRS 132</t>
  </si>
  <si>
    <t>Amendment to FRS 140</t>
  </si>
  <si>
    <t xml:space="preserve">FRS 119 The Limit on a Defined Benefit Asset, Minimum Funding </t>
  </si>
  <si>
    <t>Presentation of Financial Statements of Islamic Financial Institutions</t>
  </si>
  <si>
    <t>TR i-3</t>
  </si>
  <si>
    <t>Insurance Contracts</t>
  </si>
  <si>
    <t>Financial Instruments: Disclosures</t>
  </si>
  <si>
    <t>Presentation of Financial Statements (revised)</t>
  </si>
  <si>
    <t>Borrowing Costs</t>
  </si>
  <si>
    <t>Financial Instruments: Recognition and Measurement</t>
  </si>
  <si>
    <t>Share-based Payments-Vesting Conditions and Cancellations</t>
  </si>
  <si>
    <t>Non-current Assets Held for Sale and Discontinued Operations</t>
  </si>
  <si>
    <t>Operating Segments</t>
  </si>
  <si>
    <t>Cash Flow Statements</t>
  </si>
  <si>
    <t>Accounting Policies, Changes in Accounting Estimates and Errors</t>
  </si>
  <si>
    <t>Events after the Reporting Period</t>
  </si>
  <si>
    <t>Property, Plant and Equipment</t>
  </si>
  <si>
    <t>Leases</t>
  </si>
  <si>
    <t>Employee Benefits</t>
  </si>
  <si>
    <t>Investments in Associates</t>
  </si>
  <si>
    <t>Financial Reporting in Hyperinflationary Economies</t>
  </si>
  <si>
    <t>Interests in Joint Ventures</t>
  </si>
  <si>
    <t>Financial Instruments: Presentation</t>
  </si>
  <si>
    <t>Interim Financial Reporting</t>
  </si>
  <si>
    <t>Impairment of Assets</t>
  </si>
  <si>
    <t>Intangible Assets</t>
  </si>
  <si>
    <t>Investment Property</t>
  </si>
  <si>
    <t>FRS 2 : Group and Treasury Share Transactions</t>
  </si>
  <si>
    <t>As previously</t>
  </si>
  <si>
    <t>reported</t>
  </si>
  <si>
    <t>Effects of</t>
  </si>
  <si>
    <t>changes in</t>
  </si>
  <si>
    <t>accounting</t>
  </si>
  <si>
    <t>policy</t>
  </si>
  <si>
    <t>As</t>
  </si>
  <si>
    <t>restated</t>
  </si>
  <si>
    <t>Hong Kong</t>
  </si>
  <si>
    <t>People's</t>
  </si>
  <si>
    <t>Republic</t>
  </si>
  <si>
    <t>of China</t>
  </si>
  <si>
    <t>Eliminations</t>
  </si>
  <si>
    <t>External sales</t>
  </si>
  <si>
    <t>Inter-segment sales</t>
  </si>
  <si>
    <t>Total revenue</t>
  </si>
  <si>
    <t>Results</t>
  </si>
  <si>
    <t>Operating profit/(loss)</t>
  </si>
  <si>
    <t>Profit before tax</t>
  </si>
  <si>
    <t>Income tax expenses</t>
  </si>
  <si>
    <t>Assets</t>
  </si>
  <si>
    <t>Segment assets</t>
  </si>
  <si>
    <t xml:space="preserve">Liabilities </t>
  </si>
  <si>
    <t>Segment liabilities</t>
  </si>
  <si>
    <t>Gross profit</t>
  </si>
  <si>
    <t>(Loss)/Profit from operations</t>
  </si>
  <si>
    <t>(Loss)/Profit before tax</t>
  </si>
  <si>
    <t xml:space="preserve">Net (Loss)/Profit for the year </t>
  </si>
  <si>
    <t>(Restated)</t>
  </si>
  <si>
    <t>Standards and interpretations issued but not yet effective</t>
  </si>
  <si>
    <t>First-time Adoption of Financial Reporting Standards</t>
  </si>
  <si>
    <t xml:space="preserve">FRS 3 </t>
  </si>
  <si>
    <t xml:space="preserve">FRS 127 </t>
  </si>
  <si>
    <t>Consolidated and Separate Financial Statements (amended):</t>
  </si>
  <si>
    <t xml:space="preserve">Amendments to FRS 2 </t>
  </si>
  <si>
    <t xml:space="preserve">Amendment to FRS 5 </t>
  </si>
  <si>
    <t xml:space="preserve">Amendment to FRS 138 </t>
  </si>
  <si>
    <t xml:space="preserve">Amendments to IC Interpretation 9 </t>
  </si>
  <si>
    <t>Distribution of Non-Cash Assets to Owners.</t>
  </si>
  <si>
    <t xml:space="preserve">IC Interpretation 12  </t>
  </si>
  <si>
    <t xml:space="preserve">IC Interpretation 15  </t>
  </si>
  <si>
    <t xml:space="preserve">IC Interpretation 16  </t>
  </si>
  <si>
    <t xml:space="preserve">IC Interpretation 17 </t>
  </si>
  <si>
    <t xml:space="preserve">FRS 1 </t>
  </si>
  <si>
    <t>Business Combination</t>
  </si>
  <si>
    <t>Share-based Payments</t>
  </si>
  <si>
    <t>Service Concession Arrangements</t>
  </si>
  <si>
    <t>Agreements for the Construction of Real Estate</t>
  </si>
  <si>
    <t>Hedges of a Net Investment in a Foreign Operation</t>
  </si>
  <si>
    <t xml:space="preserve">Republic of </t>
  </si>
  <si>
    <t>Mauritius</t>
  </si>
  <si>
    <t>Profit for the quarter</t>
  </si>
  <si>
    <t>Net cash generated from operating activities</t>
  </si>
  <si>
    <t>Net cash used in investing activities</t>
  </si>
  <si>
    <t>Other financial assets</t>
  </si>
  <si>
    <t>As previously stated</t>
  </si>
  <si>
    <t>Effect of adoption of FRS139</t>
  </si>
  <si>
    <t>Balance as at 1 January 2010, as restated</t>
  </si>
  <si>
    <t>Part A - Selected explanatory Notes Pursuant to FRS 134</t>
  </si>
  <si>
    <t xml:space="preserve">Consolidated and Separate Financial Statement: Cost of an Investment </t>
  </si>
  <si>
    <t>in a Subsidiary, Jointly Controlled Entity or Associate</t>
  </si>
  <si>
    <t xml:space="preserve">Accounting for Government Grants and Disclosure of </t>
  </si>
  <si>
    <t>Government Assistance</t>
  </si>
  <si>
    <t xml:space="preserve">Financial Instruments: Recognition and Measurement, FRS7:Financial </t>
  </si>
  <si>
    <t xml:space="preserve">Instruments: Disclosures and IC Interpretation 9:Reassessment of </t>
  </si>
  <si>
    <t>Embedded Derivatives</t>
  </si>
  <si>
    <t xml:space="preserve">Previosly </t>
  </si>
  <si>
    <t>stated</t>
  </si>
  <si>
    <t>Effect of</t>
  </si>
  <si>
    <t>FRS139</t>
  </si>
  <si>
    <t>Available-for-sale investments</t>
  </si>
  <si>
    <t>Prepaid lease payments</t>
  </si>
  <si>
    <t>Other Financial Assets</t>
  </si>
  <si>
    <t>Financial assets carried at fair value</t>
  </si>
  <si>
    <t>through profit or loss:-</t>
  </si>
  <si>
    <t>shares listed in Hong Kong</t>
  </si>
  <si>
    <t>Held-to-maturity investments:-</t>
  </si>
  <si>
    <t>Interest rate linked commodity</t>
  </si>
  <si>
    <t>Available-for-sale investments carried at fair value:-</t>
  </si>
  <si>
    <t>Forward Foreign Currency</t>
  </si>
  <si>
    <t>Contracts Designated as</t>
  </si>
  <si>
    <t>Cash Flow Hedges</t>
  </si>
  <si>
    <t>Contract</t>
  </si>
  <si>
    <t>Value</t>
  </si>
  <si>
    <t>(RM'000)</t>
  </si>
  <si>
    <t>Fair</t>
  </si>
  <si>
    <t>Difference</t>
  </si>
  <si>
    <t>US Dollar</t>
  </si>
  <si>
    <t>-Less than 1 year</t>
  </si>
  <si>
    <t>Net (Loss)/Profit for the period</t>
  </si>
  <si>
    <t xml:space="preserve">shares in during the year.  </t>
  </si>
  <si>
    <t xml:space="preserve">Basic EPS is calculated by dividing the net profit for the year by the weighted average number of ordinary issue </t>
  </si>
  <si>
    <t xml:space="preserve">For the purpose of calculating diluted earnings per share, the weighted average number of ordinary shares in </t>
  </si>
  <si>
    <t xml:space="preserve">issue during the year have been adjusted for the dilutive effects of all potential ordinary shares, i.e. share options </t>
  </si>
  <si>
    <t>granted to employees.</t>
  </si>
  <si>
    <t>Changes in fair value of available for sales financial assets</t>
  </si>
  <si>
    <t>option</t>
  </si>
  <si>
    <t>Accumulated</t>
  </si>
  <si>
    <t>losses</t>
  </si>
  <si>
    <t>Requirements and their Interaction</t>
  </si>
  <si>
    <t>Segment informatin for the three months ended 31 March 2010 is as follow:-</t>
  </si>
  <si>
    <t xml:space="preserve">(Loss)/Profit for the period attributable to </t>
  </si>
  <si>
    <t>Derivative Financial Intruments</t>
  </si>
  <si>
    <t>Net Increase/(Decrease) in cash and cash equivalents</t>
  </si>
  <si>
    <t>Total comprehensive (loss)/income attributable to:</t>
  </si>
  <si>
    <t>Total (loss)/profit attributable to:</t>
  </si>
  <si>
    <t>Other comprehensive loss, for the period,</t>
  </si>
  <si>
    <t>Total comprehensive (loss)/income for the period</t>
  </si>
  <si>
    <t>Available</t>
  </si>
  <si>
    <t>for sales</t>
  </si>
  <si>
    <t>Prepaid Lease Payments</t>
  </si>
  <si>
    <t>Available-for-sales reserve</t>
  </si>
  <si>
    <t>At 31 March 2010</t>
  </si>
  <si>
    <t>Unit trusts*</t>
  </si>
  <si>
    <t xml:space="preserve">*NB - was purchased as a condition imposed by Bank Sinopac for the bank loan borrowed by the subsidiary in Hong Kong. </t>
  </si>
  <si>
    <t xml:space="preserve"> equity holders of the parent (RM'000)</t>
  </si>
  <si>
    <t>FRSs, Amendments to FRS and Interpretations</t>
  </si>
  <si>
    <t>Amendment to FRS 139</t>
  </si>
  <si>
    <t xml:space="preserve">                                                                                                                                                                                                                                                                                                                                                                                                                                                                                                                                                                                                                                                                                                                                                                                                                                                                                                                                                                                                                                                                                                                                                                                                                                                                                                                                                                                                                                                                                                                                                                                                                                                                                                                                                                                                                                                                                                                                                                                                                                                                                                                                                                                                                                                                                                                                                                                                                                                                                                                                                                                                                                                                                                                                                                                                                                                                                                                                                                                                                                                                                                                                                                                                                                                                                                                                                                                                                                                                                                                                                     </t>
  </si>
  <si>
    <t>TA WIN HOLDINGS BERHAD (Company No. 291592-U)</t>
  </si>
  <si>
    <t>Note</t>
  </si>
  <si>
    <t>RM'000</t>
  </si>
  <si>
    <t>Revenue</t>
  </si>
  <si>
    <t>AS AT</t>
  </si>
  <si>
    <t xml:space="preserve">AS AT END </t>
  </si>
  <si>
    <t>PRECEDING</t>
  </si>
  <si>
    <t>OF CURRENT</t>
  </si>
  <si>
    <t xml:space="preserve">FINANCIAL </t>
  </si>
  <si>
    <t>QUARTER</t>
  </si>
  <si>
    <t>YEAR END</t>
  </si>
  <si>
    <t>CURRENT ASSETS</t>
  </si>
  <si>
    <t>CURRENT LIABILITIES</t>
  </si>
  <si>
    <t>Share</t>
  </si>
  <si>
    <t xml:space="preserve">Share </t>
  </si>
  <si>
    <t>capital</t>
  </si>
  <si>
    <t>premium</t>
  </si>
  <si>
    <t>Total</t>
  </si>
  <si>
    <t>Cash and bank balances</t>
  </si>
  <si>
    <t>TA WIN HOLDINGS BERHAD (Company No.291592-U)</t>
  </si>
  <si>
    <t>1.</t>
  </si>
  <si>
    <t>Basis of Preparation</t>
  </si>
  <si>
    <t>2.</t>
  </si>
  <si>
    <t>Comments About Seasonal or Cyclical Factors</t>
  </si>
  <si>
    <t>Unusual Items Due to their Nature, Size or Incidence</t>
  </si>
  <si>
    <t>Changes in Estimates</t>
  </si>
  <si>
    <t>6.</t>
  </si>
  <si>
    <t>Debt and Equity Securities</t>
  </si>
  <si>
    <t>7.</t>
  </si>
  <si>
    <t>Dividend Paid</t>
  </si>
  <si>
    <t>8.</t>
  </si>
  <si>
    <t>Segmental Reporting</t>
  </si>
  <si>
    <t>Malaysia</t>
  </si>
  <si>
    <t>9.</t>
  </si>
  <si>
    <t>10.</t>
  </si>
  <si>
    <t>Subsequent Event</t>
  </si>
  <si>
    <t>11.</t>
  </si>
  <si>
    <t>Changes in Composition of the Group</t>
  </si>
  <si>
    <t>12.</t>
  </si>
  <si>
    <t>Performance Review</t>
  </si>
  <si>
    <t>Changes</t>
  </si>
  <si>
    <t>(%)</t>
  </si>
  <si>
    <t>Commentary on Prospects</t>
  </si>
  <si>
    <t>Profit Forecast or Profit Guarantee</t>
  </si>
  <si>
    <t>Deferred tax</t>
  </si>
  <si>
    <t>Sale of Unquoted Investments and Properties</t>
  </si>
  <si>
    <t>Corporate Proposals</t>
  </si>
  <si>
    <t>Status of Corporate Proposals</t>
  </si>
  <si>
    <t>Borrowings and Debt Securities</t>
  </si>
  <si>
    <t>Secured</t>
  </si>
  <si>
    <t>Unsecured</t>
  </si>
  <si>
    <t>Changes in Material Litigation</t>
  </si>
  <si>
    <t>Dividend</t>
  </si>
  <si>
    <t>Authorisation for Issue</t>
  </si>
  <si>
    <t>13.</t>
  </si>
  <si>
    <t>Capital Commitments</t>
  </si>
  <si>
    <t>14.</t>
  </si>
  <si>
    <t>15.</t>
  </si>
  <si>
    <t>16.</t>
  </si>
  <si>
    <t>17.</t>
  </si>
  <si>
    <t>18.</t>
  </si>
  <si>
    <t>19.</t>
  </si>
  <si>
    <t>20.</t>
  </si>
  <si>
    <t>21.</t>
  </si>
  <si>
    <t>22.</t>
  </si>
  <si>
    <t>23.</t>
  </si>
  <si>
    <t>24.</t>
  </si>
  <si>
    <t>25.</t>
  </si>
  <si>
    <t>26.</t>
  </si>
  <si>
    <t>3 months ended</t>
  </si>
  <si>
    <t xml:space="preserve">Non-Distributable </t>
  </si>
  <si>
    <t>Changes in Contingent Liabilities and Contingent Assets</t>
  </si>
  <si>
    <t>(a)</t>
  </si>
  <si>
    <t>Revaluation</t>
  </si>
  <si>
    <t xml:space="preserve"> </t>
  </si>
  <si>
    <t>Adjustment for share options ('000)</t>
  </si>
  <si>
    <t xml:space="preserve">     - Basic</t>
  </si>
  <si>
    <t xml:space="preserve">     - Diluted</t>
  </si>
  <si>
    <t>Earnings Per Share ("EPS")</t>
  </si>
  <si>
    <t>Basic EPS</t>
  </si>
  <si>
    <t>Diluted EPS</t>
  </si>
  <si>
    <t>(b)</t>
  </si>
  <si>
    <t>Basic EPS (sen)</t>
  </si>
  <si>
    <t>Diluted EPS (sen)</t>
  </si>
  <si>
    <t>NON-CURRENT ASSETS</t>
  </si>
  <si>
    <t>Borrowings</t>
  </si>
  <si>
    <t>EQUITY</t>
  </si>
  <si>
    <t>Inventories</t>
  </si>
  <si>
    <t>TOTAL EQUITY</t>
  </si>
  <si>
    <t>TOTAL LIABILITIES</t>
  </si>
  <si>
    <t>TOTAL EQUITY AND LIABILITIES</t>
  </si>
  <si>
    <t>TOTAL ASSETS</t>
  </si>
  <si>
    <t>Finance costs</t>
  </si>
  <si>
    <t>ASSETS</t>
  </si>
  <si>
    <t>Cost of sales</t>
  </si>
  <si>
    <t>Property, plant and equipment</t>
  </si>
  <si>
    <t>Trade receivables</t>
  </si>
  <si>
    <t>Other receivables, prepayment and deposits</t>
  </si>
  <si>
    <t>Equity attributable to equity holders of the parent</t>
  </si>
  <si>
    <t>Deferred tax liabilities</t>
  </si>
  <si>
    <t>Other payables</t>
  </si>
  <si>
    <t>Trade payables</t>
  </si>
  <si>
    <t>Net assets per share</t>
  </si>
  <si>
    <t>Tax recoverable</t>
  </si>
  <si>
    <t>Attributable to Equity Holders of the Parent</t>
  </si>
  <si>
    <t xml:space="preserve">The condensed consolidated statements of changes in equity  should be read in conjunction with the audited financial statements for the </t>
  </si>
  <si>
    <t>Effect of exchange rates changes</t>
  </si>
  <si>
    <t>Income Tax Expense</t>
  </si>
  <si>
    <t>Equivalent</t>
  </si>
  <si>
    <t>Borrowings denominated in foreign currency:</t>
  </si>
  <si>
    <t>Changes in Accounting Policies</t>
  </si>
  <si>
    <t>Foreign</t>
  </si>
  <si>
    <t>Current tax payable</t>
  </si>
  <si>
    <t>Share options granted under ESOS</t>
  </si>
  <si>
    <t xml:space="preserve">Weighted average number of ordinary </t>
  </si>
  <si>
    <t xml:space="preserve">   shares in issue ('000)</t>
  </si>
  <si>
    <t xml:space="preserve">Weighted average number of ordinary shares </t>
  </si>
  <si>
    <t xml:space="preserve">   for diluted earnings per share ('000)</t>
  </si>
  <si>
    <t>Cash and cash equivalents comprise:</t>
  </si>
  <si>
    <t>Currency</t>
  </si>
  <si>
    <t>Hong Kong Dollars ("HKD")</t>
  </si>
  <si>
    <t>Malaysian income tax</t>
  </si>
  <si>
    <t xml:space="preserve">   Overprovision in prior year</t>
  </si>
  <si>
    <t>Comparison with immediate Preceding Quarter's results</t>
  </si>
  <si>
    <t>As at</t>
  </si>
  <si>
    <t xml:space="preserve">    RM'000</t>
  </si>
  <si>
    <t xml:space="preserve">      RM'000</t>
  </si>
  <si>
    <t xml:space="preserve">   Current tax</t>
  </si>
  <si>
    <t>Other income</t>
  </si>
  <si>
    <t>Selling and distribution expenses</t>
  </si>
  <si>
    <t>Administrative expenses</t>
  </si>
  <si>
    <t>Investment property</t>
  </si>
  <si>
    <t>Share capital</t>
  </si>
  <si>
    <t>Share premium</t>
  </si>
  <si>
    <t>Foreign exchange reserve</t>
  </si>
  <si>
    <t>Revaluation reserve</t>
  </si>
  <si>
    <t>reserve</t>
  </si>
  <si>
    <t>exchange</t>
  </si>
  <si>
    <t xml:space="preserve">Short term borrowings </t>
  </si>
  <si>
    <t xml:space="preserve">Long term borrowings </t>
  </si>
  <si>
    <t xml:space="preserve">Dividends for the year ended </t>
  </si>
  <si>
    <t xml:space="preserve">Part B - Explanatory Notes Pursuant to Appendix 9B of the Listing Requirements of Bursa Malaysia </t>
  </si>
  <si>
    <t>Securities Berhad</t>
  </si>
  <si>
    <t xml:space="preserve">   Relating to origination and reversal of temporary </t>
  </si>
  <si>
    <t>difference</t>
  </si>
  <si>
    <t>Total income</t>
  </si>
  <si>
    <t>'000</t>
  </si>
  <si>
    <t>Net cash used in financing activities</t>
  </si>
  <si>
    <t>At beginning of financial year</t>
  </si>
  <si>
    <t>At end of financial year</t>
  </si>
  <si>
    <t>Accumulated losses</t>
  </si>
  <si>
    <t>5.</t>
  </si>
  <si>
    <t>4.</t>
  </si>
  <si>
    <t>Bank overdrafts (Included within short term borrowings in Note 21)</t>
  </si>
  <si>
    <t>Chinese Renminbi ("RMB")</t>
  </si>
  <si>
    <t>Tax Income</t>
  </si>
  <si>
    <t>31.12.2009</t>
  </si>
  <si>
    <t>Increase</t>
  </si>
  <si>
    <t>AUDITED</t>
  </si>
  <si>
    <t>Carrying Amount of Revalued Assets</t>
  </si>
  <si>
    <t>27.</t>
  </si>
  <si>
    <t>20</t>
  </si>
  <si>
    <t>22</t>
  </si>
  <si>
    <t>Revaluation Surplus</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</si>
</sst>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quot;NT$&quot;#,##0;\-&quot;NT$&quot;#,##0"/>
    <numFmt numFmtId="177" formatCode="_-&quot;$&quot;* #,##0_-;\-&quot;$&quot;* #,##0_-;_-&quot;$&quot;* &quot;-&quot;_-;_-@_-"/>
    <numFmt numFmtId="178" formatCode="_-&quot;$&quot;* #,##0.00_-;\-&quot;$&quot;* #,##0.00_-;_-&quot;$&quot;* &quot;-&quot;??_-;_-@_-"/>
    <numFmt numFmtId="179" formatCode="_(* #,##0_);_(* \(#,##0\);_(* &quot;-&quot;??_);_(@_)"/>
    <numFmt numFmtId="180" formatCode="_-* #,##0_-;\-* #,##0_-;_-* &quot;-&quot;??_-;_-@_-"/>
    <numFmt numFmtId="181" formatCode="0_);\(0\)"/>
    <numFmt numFmtId="182" formatCode="0.00_)"/>
    <numFmt numFmtId="183" formatCode="0.000%"/>
    <numFmt numFmtId="184" formatCode="0.00%;\(0.00\)%"/>
    <numFmt numFmtId="185" formatCode="#,##0.000_);[Red]\(#,##0.000\)"/>
    <numFmt numFmtId="186" formatCode="&quot;RM&quot;#,##0_);[Red]\(&quot;RM&quot;#,##0\)"/>
    <numFmt numFmtId="187" formatCode="d/m/yyyy"/>
    <numFmt numFmtId="188" formatCode="&quot;$&quot;#,##0.00"/>
    <numFmt numFmtId="189" formatCode="General_)"/>
    <numFmt numFmtId="190" formatCode="_-* #,##0.0_-;\-* #,##0.0_-;_-* &quot;-&quot;??_-;_-@_-"/>
    <numFmt numFmtId="191" formatCode="_-* #,##0.000_-;\-* #,##0.000_-;_-* &quot;-&quot;??_-;_-@_-"/>
    <numFmt numFmtId="192" formatCode="0.0"/>
    <numFmt numFmtId="193" formatCode="&quot;Yes&quot;;&quot;Yes&quot;;&quot;No&quot;"/>
    <numFmt numFmtId="194" formatCode="&quot;True&quot;;&quot;True&quot;;&quot;False&quot;"/>
    <numFmt numFmtId="195" formatCode="&quot;On&quot;;&quot;On&quot;;&quot;Off&quot;"/>
    <numFmt numFmtId="196" formatCode="[$€-2]\ #,##0.00_);[Red]\([$€-2]\ #,##0.00\)"/>
  </numFmts>
  <fonts count="43">
    <font>
      <sz val="12"/>
      <name val="新細明體"/>
      <family val="1"/>
    </font>
    <font>
      <sz val="10"/>
      <name val="Book Antiqua"/>
      <family val="1"/>
    </font>
    <font>
      <b/>
      <sz val="10"/>
      <name val="Book Antiqua"/>
      <family val="1"/>
    </font>
    <font>
      <sz val="10"/>
      <name val="Arial"/>
      <family val="2"/>
    </font>
    <font>
      <sz val="11"/>
      <name val="Book Antiqua"/>
      <family val="1"/>
    </font>
    <font>
      <b/>
      <i/>
      <sz val="16"/>
      <name val="Helv"/>
      <family val="2"/>
    </font>
    <font>
      <sz val="14"/>
      <name val="Helv"/>
      <family val="2"/>
    </font>
    <font>
      <u val="single"/>
      <sz val="10"/>
      <color indexed="12"/>
      <name val="Arial"/>
      <family val="2"/>
    </font>
    <font>
      <u val="single"/>
      <sz val="10"/>
      <color indexed="36"/>
      <name val="Arial"/>
      <family val="2"/>
    </font>
    <font>
      <b/>
      <sz val="11"/>
      <name val="Times New Roman"/>
      <family val="1"/>
    </font>
    <font>
      <sz val="11"/>
      <name val="Times New Roman"/>
      <family val="1"/>
    </font>
    <font>
      <sz val="11"/>
      <name val="新細明體"/>
      <family val="1"/>
    </font>
    <font>
      <b/>
      <u val="single"/>
      <sz val="11"/>
      <name val="Times New Roman"/>
      <family val="1"/>
    </font>
    <font>
      <sz val="8"/>
      <name val="新細明體"/>
      <family val="1"/>
    </font>
    <font>
      <b/>
      <sz val="10"/>
      <name val="Tahoma"/>
      <family val="2"/>
    </font>
    <font>
      <sz val="10"/>
      <name val="Tahoma"/>
      <family val="2"/>
    </font>
    <font>
      <sz val="11"/>
      <color indexed="10"/>
      <name val="Times New Roman"/>
      <family val="1"/>
    </font>
    <font>
      <sz val="8"/>
      <name val="Tahoma"/>
      <family val="2"/>
    </font>
    <font>
      <b/>
      <sz val="8"/>
      <name val="Tahoma"/>
      <family val="2"/>
    </font>
    <font>
      <b/>
      <sz val="11"/>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indexed="8"/>
      <name val="Times New Roman"/>
      <family val="1"/>
    </font>
    <font>
      <sz val="10.5"/>
      <color indexed="8"/>
      <name val="Times New Roman"/>
      <family val="1"/>
    </font>
    <font>
      <sz val="10"/>
      <color indexed="8"/>
      <name val="Calibri"/>
      <family val="2"/>
    </font>
    <font>
      <sz val="10.5"/>
      <color indexed="8"/>
      <name val="Calibri"/>
      <family val="2"/>
    </font>
    <font>
      <sz val="10"/>
      <color indexed="8"/>
      <name val="Times New Roman"/>
      <family val="1"/>
    </font>
    <font>
      <sz val="5"/>
      <color indexed="8"/>
      <name val="Times New Roman"/>
      <family val="1"/>
    </font>
    <font>
      <b/>
      <sz val="8"/>
      <name val="新細明體"/>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5"/>
        <bgColor indexed="64"/>
      </patternFill>
    </fill>
    <fill>
      <patternFill patternType="gray0625">
        <fgColor indexed="10"/>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8">
    <border>
      <left/>
      <right/>
      <top/>
      <bottom/>
      <diagonal/>
    </border>
    <border>
      <left style="thin"/>
      <right style="thin"/>
      <top style="thin"/>
      <bottom style="thin"/>
    </border>
    <border>
      <left>
        <color indexed="63"/>
      </left>
      <right>
        <color indexed="63"/>
      </right>
      <top>
        <color indexed="63"/>
      </top>
      <bottom style="mediu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bottom style="double"/>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1" fillId="0" borderId="1">
      <alignment horizontal="center"/>
      <protection/>
    </xf>
    <xf numFmtId="0" fontId="2" fillId="0" borderId="0">
      <alignment/>
      <protection/>
    </xf>
    <xf numFmtId="0" fontId="2" fillId="0" borderId="2" applyFill="0">
      <alignment horizontal="center"/>
      <protection locked="0"/>
    </xf>
    <xf numFmtId="0" fontId="1" fillId="0" borderId="0" applyFill="0">
      <alignment horizontal="center"/>
      <protection locked="0"/>
    </xf>
    <xf numFmtId="0" fontId="1" fillId="16" borderId="0">
      <alignment/>
      <protection/>
    </xf>
    <xf numFmtId="0" fontId="1" fillId="0" borderId="0">
      <alignment/>
      <protection locked="0"/>
    </xf>
    <xf numFmtId="0" fontId="1" fillId="0" borderId="0">
      <alignment/>
      <protection/>
    </xf>
    <xf numFmtId="187" fontId="3" fillId="0" borderId="0">
      <alignment/>
      <protection/>
    </xf>
    <xf numFmtId="188" fontId="3" fillId="0" borderId="0">
      <alignment/>
      <protection/>
    </xf>
    <xf numFmtId="0" fontId="2" fillId="17" borderId="0">
      <alignment horizontal="right"/>
      <protection/>
    </xf>
    <xf numFmtId="0" fontId="1" fillId="0" borderId="0">
      <alignment/>
      <protection/>
    </xf>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22" fillId="3" borderId="0" applyNumberFormat="0" applyBorder="0" applyAlignment="0" applyProtection="0"/>
    <xf numFmtId="0" fontId="23" fillId="22" borderId="3" applyNumberFormat="0" applyAlignment="0" applyProtection="0"/>
    <xf numFmtId="0" fontId="24" fillId="23"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8" fontId="0" fillId="0" borderId="0" applyFont="0" applyFill="0" applyBorder="0" applyAlignment="0" applyProtection="0"/>
    <xf numFmtId="177" fontId="0" fillId="0" borderId="0" applyFont="0" applyFill="0" applyBorder="0" applyAlignment="0" applyProtection="0"/>
    <xf numFmtId="184" fontId="4" fillId="0" borderId="0">
      <alignment/>
      <protection locked="0"/>
    </xf>
    <xf numFmtId="0" fontId="25" fillId="0" borderId="0" applyNumberFormat="0" applyFill="0" applyBorder="0" applyAlignment="0" applyProtection="0"/>
    <xf numFmtId="185" fontId="3" fillId="0" borderId="0">
      <alignment/>
      <protection locked="0"/>
    </xf>
    <xf numFmtId="0" fontId="8" fillId="0" borderId="0" applyNumberFormat="0" applyFill="0" applyBorder="0" applyAlignment="0" applyProtection="0"/>
    <xf numFmtId="0" fontId="26" fillId="4" borderId="0" applyNumberFormat="0" applyBorder="0" applyAlignment="0" applyProtection="0"/>
    <xf numFmtId="0" fontId="27" fillId="0" borderId="5" applyNumberFormat="0" applyFill="0" applyAlignment="0" applyProtection="0"/>
    <xf numFmtId="0" fontId="28" fillId="0" borderId="6" applyNumberFormat="0" applyFill="0" applyAlignment="0" applyProtection="0"/>
    <xf numFmtId="0" fontId="29" fillId="0" borderId="7" applyNumberFormat="0" applyFill="0" applyAlignment="0" applyProtection="0"/>
    <xf numFmtId="0" fontId="29" fillId="0" borderId="0" applyNumberFormat="0" applyFill="0" applyBorder="0" applyAlignment="0" applyProtection="0"/>
    <xf numFmtId="183" fontId="3" fillId="0" borderId="0">
      <alignment/>
      <protection locked="0"/>
    </xf>
    <xf numFmtId="183" fontId="3" fillId="0" borderId="0">
      <alignment/>
      <protection locked="0"/>
    </xf>
    <xf numFmtId="0" fontId="7" fillId="0" borderId="0" applyNumberFormat="0" applyFill="0" applyBorder="0" applyAlignment="0" applyProtection="0"/>
    <xf numFmtId="0" fontId="30" fillId="7" borderId="3" applyNumberFormat="0" applyAlignment="0" applyProtection="0"/>
    <xf numFmtId="176" fontId="3" fillId="0" borderId="0">
      <alignment horizontal="center"/>
      <protection/>
    </xf>
    <xf numFmtId="186" fontId="3" fillId="0" borderId="0" applyFont="0" applyFill="0" applyBorder="0" applyAlignment="0" applyProtection="0"/>
    <xf numFmtId="0" fontId="31" fillId="0" borderId="8" applyNumberFormat="0" applyFill="0" applyAlignment="0" applyProtection="0"/>
    <xf numFmtId="0" fontId="32" fillId="24" borderId="0" applyNumberFormat="0" applyBorder="0" applyAlignment="0" applyProtection="0"/>
    <xf numFmtId="182" fontId="5" fillId="0" borderId="0">
      <alignment/>
      <protection/>
    </xf>
    <xf numFmtId="0" fontId="0" fillId="0" borderId="0">
      <alignment/>
      <protection/>
    </xf>
    <xf numFmtId="0" fontId="0" fillId="25" borderId="9" applyNumberFormat="0" applyFont="0" applyAlignment="0" applyProtection="0"/>
    <xf numFmtId="0" fontId="33" fillId="22" borderId="10" applyNumberFormat="0" applyAlignment="0" applyProtection="0"/>
    <xf numFmtId="9" fontId="0" fillId="0" borderId="0" applyFont="0" applyFill="0" applyBorder="0" applyAlignment="0" applyProtection="0"/>
    <xf numFmtId="189" fontId="6" fillId="0" borderId="0">
      <alignment/>
      <protection/>
    </xf>
    <xf numFmtId="0" fontId="34" fillId="0" borderId="0" applyNumberFormat="0" applyFill="0" applyBorder="0" applyAlignment="0" applyProtection="0"/>
    <xf numFmtId="183" fontId="3" fillId="0" borderId="11">
      <alignment/>
      <protection locked="0"/>
    </xf>
    <xf numFmtId="0" fontId="35" fillId="0" borderId="0" applyNumberFormat="0" applyFill="0" applyBorder="0" applyAlignment="0" applyProtection="0"/>
    <xf numFmtId="0" fontId="3" fillId="0" borderId="0">
      <alignment/>
      <protection/>
    </xf>
    <xf numFmtId="169" fontId="3" fillId="0" borderId="0" applyFont="0" applyFill="0" applyBorder="0" applyAlignment="0" applyProtection="0"/>
    <xf numFmtId="171" fontId="3" fillId="0" borderId="0" applyFont="0" applyFill="0" applyBorder="0" applyAlignment="0" applyProtection="0"/>
    <xf numFmtId="168" fontId="3" fillId="0" borderId="0" applyFont="0" applyFill="0" applyBorder="0" applyAlignment="0" applyProtection="0"/>
    <xf numFmtId="170" fontId="3" fillId="0" borderId="0" applyFont="0" applyFill="0" applyBorder="0" applyAlignment="0" applyProtection="0"/>
  </cellStyleXfs>
  <cellXfs count="130">
    <xf numFmtId="0" fontId="0" fillId="0" borderId="0" xfId="0" applyAlignment="1">
      <alignment/>
    </xf>
    <xf numFmtId="179" fontId="9" fillId="0" borderId="0" xfId="85" applyNumberFormat="1" applyFont="1" applyFill="1" applyAlignment="1">
      <alignment horizontal="center"/>
    </xf>
    <xf numFmtId="179" fontId="10" fillId="0" borderId="0" xfId="85" applyNumberFormat="1" applyFont="1" applyFill="1" applyAlignment="1">
      <alignment/>
    </xf>
    <xf numFmtId="15" fontId="9" fillId="0" borderId="0" xfId="85" applyNumberFormat="1" applyFont="1" applyFill="1" applyAlignment="1">
      <alignment horizontal="center"/>
    </xf>
    <xf numFmtId="169" fontId="10" fillId="0" borderId="0" xfId="85" applyNumberFormat="1" applyFont="1" applyFill="1" applyAlignment="1">
      <alignment/>
    </xf>
    <xf numFmtId="169" fontId="10" fillId="0" borderId="0" xfId="85" applyNumberFormat="1" applyFont="1" applyFill="1" applyAlignment="1">
      <alignment horizontal="center"/>
    </xf>
    <xf numFmtId="179" fontId="9" fillId="0" borderId="0" xfId="85" applyNumberFormat="1" applyFont="1" applyFill="1" applyAlignment="1">
      <alignment horizontal="left"/>
    </xf>
    <xf numFmtId="179" fontId="10" fillId="0" borderId="0" xfId="85" applyNumberFormat="1" applyFont="1" applyFill="1" applyAlignment="1">
      <alignment horizontal="center"/>
    </xf>
    <xf numFmtId="171" fontId="10" fillId="0" borderId="0" xfId="53" applyNumberFormat="1" applyFont="1" applyFill="1" applyAlignment="1">
      <alignment/>
    </xf>
    <xf numFmtId="179" fontId="9" fillId="0" borderId="0" xfId="85" applyNumberFormat="1" applyFont="1" applyFill="1" applyAlignment="1">
      <alignment/>
    </xf>
    <xf numFmtId="171" fontId="10" fillId="0" borderId="0" xfId="53" applyNumberFormat="1" applyFont="1" applyFill="1" applyAlignment="1">
      <alignment horizontal="center"/>
    </xf>
    <xf numFmtId="179" fontId="10" fillId="0" borderId="0" xfId="85" applyNumberFormat="1" applyFont="1" applyFill="1" applyBorder="1" applyAlignment="1">
      <alignment/>
    </xf>
    <xf numFmtId="169" fontId="9" fillId="0" borderId="0" xfId="85" applyNumberFormat="1" applyFont="1" applyFill="1" applyAlignment="1">
      <alignment horizontal="left"/>
    </xf>
    <xf numFmtId="169" fontId="10" fillId="0" borderId="0" xfId="85" applyNumberFormat="1" applyFont="1" applyFill="1" applyAlignment="1">
      <alignment horizontal="left"/>
    </xf>
    <xf numFmtId="169" fontId="9" fillId="0" borderId="0" xfId="85" applyNumberFormat="1" applyFont="1" applyFill="1" applyAlignment="1">
      <alignment horizontal="center"/>
    </xf>
    <xf numFmtId="169" fontId="10" fillId="0" borderId="0" xfId="85" applyNumberFormat="1" applyFont="1" applyFill="1" applyBorder="1" applyAlignment="1">
      <alignment/>
    </xf>
    <xf numFmtId="0" fontId="12" fillId="0" borderId="0" xfId="75" applyFont="1" applyFill="1" applyAlignment="1">
      <alignment horizontal="left"/>
      <protection/>
    </xf>
    <xf numFmtId="0" fontId="10" fillId="0" borderId="0" xfId="75" applyFont="1" applyFill="1">
      <alignment/>
      <protection/>
    </xf>
    <xf numFmtId="15" fontId="9" fillId="0" borderId="0" xfId="75" applyNumberFormat="1" applyFont="1" applyFill="1">
      <alignment/>
      <protection/>
    </xf>
    <xf numFmtId="0" fontId="11" fillId="0" borderId="0" xfId="75" applyFont="1" applyFill="1">
      <alignment/>
      <protection/>
    </xf>
    <xf numFmtId="0" fontId="9" fillId="0" borderId="0" xfId="75" applyFont="1" applyFill="1" applyAlignment="1">
      <alignment horizontal="center"/>
      <protection/>
    </xf>
    <xf numFmtId="0" fontId="10" fillId="0" borderId="0" xfId="75" applyFont="1" applyFill="1" applyBorder="1">
      <alignment/>
      <protection/>
    </xf>
    <xf numFmtId="169" fontId="9" fillId="0" borderId="0" xfId="85" applyNumberFormat="1" applyFont="1" applyFill="1" applyBorder="1" applyAlignment="1">
      <alignment horizontal="left"/>
    </xf>
    <xf numFmtId="169" fontId="10" fillId="0" borderId="0" xfId="85" applyNumberFormat="1" applyFont="1" applyFill="1" applyBorder="1" applyAlignment="1">
      <alignment horizontal="left"/>
    </xf>
    <xf numFmtId="169" fontId="10" fillId="0" borderId="0" xfId="85" applyNumberFormat="1" applyFont="1" applyFill="1" applyBorder="1" applyAlignment="1">
      <alignment horizontal="center"/>
    </xf>
    <xf numFmtId="0" fontId="9" fillId="0" borderId="0" xfId="0" applyFont="1" applyFill="1" applyAlignment="1">
      <alignment/>
    </xf>
    <xf numFmtId="0" fontId="9" fillId="0" borderId="0" xfId="75" applyFont="1" applyFill="1" quotePrefix="1">
      <alignment/>
      <protection/>
    </xf>
    <xf numFmtId="0" fontId="9" fillId="0" borderId="0" xfId="75" applyFont="1" applyFill="1">
      <alignment/>
      <protection/>
    </xf>
    <xf numFmtId="0" fontId="16" fillId="0" borderId="0" xfId="75" applyFont="1" applyFill="1">
      <alignment/>
      <protection/>
    </xf>
    <xf numFmtId="0" fontId="10" fillId="0" borderId="0" xfId="75" applyFont="1" applyFill="1" applyAlignment="1">
      <alignment horizontal="left"/>
      <protection/>
    </xf>
    <xf numFmtId="0" fontId="9" fillId="0" borderId="0" xfId="75" applyFont="1" applyFill="1" applyAlignment="1" quotePrefix="1">
      <alignment horizontal="left"/>
      <protection/>
    </xf>
    <xf numFmtId="10" fontId="10" fillId="0" borderId="0" xfId="75" applyNumberFormat="1" applyFont="1" applyFill="1">
      <alignment/>
      <protection/>
    </xf>
    <xf numFmtId="171" fontId="10" fillId="0" borderId="0" xfId="85" applyFont="1" applyFill="1" applyBorder="1" applyAlignment="1">
      <alignment/>
    </xf>
    <xf numFmtId="180" fontId="10" fillId="0" borderId="0" xfId="53" applyNumberFormat="1" applyFont="1" applyFill="1" applyBorder="1" applyAlignment="1">
      <alignment/>
    </xf>
    <xf numFmtId="180" fontId="10" fillId="0" borderId="0" xfId="53" applyNumberFormat="1" applyFont="1" applyFill="1" applyAlignment="1">
      <alignment/>
    </xf>
    <xf numFmtId="180" fontId="10" fillId="0" borderId="0" xfId="75" applyNumberFormat="1" applyFont="1" applyFill="1">
      <alignment/>
      <protection/>
    </xf>
    <xf numFmtId="179" fontId="10" fillId="0" borderId="0" xfId="85" applyNumberFormat="1" applyFont="1" applyFill="1" applyAlignment="1" quotePrefix="1">
      <alignment/>
    </xf>
    <xf numFmtId="0" fontId="9" fillId="0" borderId="0" xfId="75" applyFont="1" applyFill="1" applyBorder="1">
      <alignment/>
      <protection/>
    </xf>
    <xf numFmtId="0" fontId="12" fillId="0" borderId="0" xfId="75" applyFont="1" applyFill="1" applyBorder="1" applyAlignment="1">
      <alignment horizontal="right"/>
      <protection/>
    </xf>
    <xf numFmtId="0" fontId="9" fillId="0" borderId="0" xfId="75" applyFont="1" applyFill="1" applyBorder="1" applyAlignment="1">
      <alignment horizontal="right"/>
      <protection/>
    </xf>
    <xf numFmtId="169" fontId="10" fillId="0" borderId="0" xfId="75" applyNumberFormat="1" applyFont="1" applyFill="1" applyBorder="1">
      <alignment/>
      <protection/>
    </xf>
    <xf numFmtId="179" fontId="10" fillId="0" borderId="0" xfId="75" applyNumberFormat="1" applyFont="1" applyFill="1" applyBorder="1">
      <alignment/>
      <protection/>
    </xf>
    <xf numFmtId="179" fontId="10" fillId="0" borderId="0" xfId="85" applyNumberFormat="1" applyFont="1" applyFill="1" applyBorder="1" applyAlignment="1">
      <alignment horizontal="right"/>
    </xf>
    <xf numFmtId="171" fontId="10" fillId="0" borderId="0" xfId="75" applyNumberFormat="1" applyFont="1" applyFill="1" applyBorder="1">
      <alignment/>
      <protection/>
    </xf>
    <xf numFmtId="37" fontId="10" fillId="0" borderId="0" xfId="53" applyNumberFormat="1" applyFont="1" applyFill="1" applyAlignment="1">
      <alignment/>
    </xf>
    <xf numFmtId="15" fontId="10" fillId="0" borderId="0" xfId="85" applyNumberFormat="1" applyFont="1" applyFill="1" applyBorder="1" applyAlignment="1">
      <alignment horizontal="center"/>
    </xf>
    <xf numFmtId="179" fontId="10" fillId="0" borderId="0" xfId="85" applyNumberFormat="1" applyFont="1" applyFill="1" applyBorder="1" applyAlignment="1">
      <alignment horizontal="center"/>
    </xf>
    <xf numFmtId="37" fontId="10" fillId="0" borderId="12" xfId="53" applyNumberFormat="1" applyFont="1" applyFill="1" applyBorder="1" applyAlignment="1">
      <alignment/>
    </xf>
    <xf numFmtId="37" fontId="10" fillId="0" borderId="13" xfId="53" applyNumberFormat="1" applyFont="1" applyFill="1" applyBorder="1" applyAlignment="1">
      <alignment/>
    </xf>
    <xf numFmtId="180" fontId="10" fillId="0" borderId="12" xfId="53" applyNumberFormat="1" applyFont="1" applyFill="1" applyBorder="1" applyAlignment="1">
      <alignment/>
    </xf>
    <xf numFmtId="0" fontId="10" fillId="0" borderId="0" xfId="75" applyFont="1" applyFill="1" applyAlignment="1">
      <alignment horizontal="center"/>
      <protection/>
    </xf>
    <xf numFmtId="15" fontId="9" fillId="0" borderId="0" xfId="75" applyNumberFormat="1" applyFont="1" applyFill="1" applyAlignment="1">
      <alignment horizontal="center"/>
      <protection/>
    </xf>
    <xf numFmtId="179" fontId="10" fillId="0" borderId="13" xfId="85" applyNumberFormat="1" applyFont="1" applyFill="1" applyBorder="1" applyAlignment="1">
      <alignment/>
    </xf>
    <xf numFmtId="179" fontId="10" fillId="0" borderId="11" xfId="85" applyNumberFormat="1" applyFont="1" applyFill="1" applyBorder="1" applyAlignment="1">
      <alignment/>
    </xf>
    <xf numFmtId="179" fontId="10" fillId="0" borderId="14" xfId="85" applyNumberFormat="1" applyFont="1" applyFill="1" applyBorder="1" applyAlignment="1">
      <alignment/>
    </xf>
    <xf numFmtId="171" fontId="10" fillId="0" borderId="0" xfId="53" applyNumberFormat="1" applyFont="1" applyFill="1" applyBorder="1" applyAlignment="1">
      <alignment/>
    </xf>
    <xf numFmtId="178" fontId="10" fillId="0" borderId="0" xfId="55" applyFont="1" applyFill="1" applyBorder="1" applyAlignment="1">
      <alignment/>
    </xf>
    <xf numFmtId="9" fontId="10" fillId="0" borderId="0" xfId="78" applyFont="1" applyFill="1" applyAlignment="1">
      <alignment horizontal="center"/>
    </xf>
    <xf numFmtId="179" fontId="10" fillId="0" borderId="2" xfId="85" applyNumberFormat="1" applyFont="1" applyFill="1" applyBorder="1" applyAlignment="1">
      <alignment/>
    </xf>
    <xf numFmtId="179" fontId="9" fillId="0" borderId="0" xfId="85" applyNumberFormat="1" applyFont="1" applyFill="1" applyBorder="1" applyAlignment="1">
      <alignment/>
    </xf>
    <xf numFmtId="171" fontId="9" fillId="0" borderId="0" xfId="53" applyNumberFormat="1" applyFont="1" applyFill="1" applyAlignment="1">
      <alignment/>
    </xf>
    <xf numFmtId="43" fontId="10" fillId="0" borderId="0" xfId="53" applyFont="1" applyFill="1" applyAlignment="1">
      <alignment/>
    </xf>
    <xf numFmtId="171" fontId="10" fillId="0" borderId="14" xfId="85" applyNumberFormat="1" applyFont="1" applyFill="1" applyBorder="1" applyAlignment="1">
      <alignment/>
    </xf>
    <xf numFmtId="171" fontId="10" fillId="0" borderId="0" xfId="85" applyNumberFormat="1" applyFont="1" applyFill="1" applyBorder="1" applyAlignment="1">
      <alignment/>
    </xf>
    <xf numFmtId="179" fontId="10" fillId="0" borderId="0" xfId="75" applyNumberFormat="1" applyFont="1" applyFill="1" applyAlignment="1">
      <alignment horizontal="center"/>
      <protection/>
    </xf>
    <xf numFmtId="169" fontId="10" fillId="0" borderId="0" xfId="85" applyNumberFormat="1" applyFont="1" applyFill="1" applyAlignment="1" quotePrefix="1">
      <alignment horizontal="center"/>
    </xf>
    <xf numFmtId="179" fontId="10" fillId="0" borderId="15" xfId="85" applyNumberFormat="1" applyFont="1" applyFill="1" applyBorder="1" applyAlignment="1">
      <alignment/>
    </xf>
    <xf numFmtId="169" fontId="10" fillId="0" borderId="15" xfId="85" applyNumberFormat="1" applyFont="1" applyFill="1" applyBorder="1" applyAlignment="1">
      <alignment horizontal="center"/>
    </xf>
    <xf numFmtId="179" fontId="10" fillId="0" borderId="16" xfId="85" applyNumberFormat="1" applyFont="1" applyFill="1" applyBorder="1" applyAlignment="1">
      <alignment/>
    </xf>
    <xf numFmtId="169" fontId="10" fillId="0" borderId="16" xfId="85" applyNumberFormat="1" applyFont="1" applyFill="1" applyBorder="1" applyAlignment="1">
      <alignment horizontal="center"/>
    </xf>
    <xf numFmtId="169" fontId="10" fillId="0" borderId="16" xfId="85" applyNumberFormat="1" applyFont="1" applyFill="1" applyBorder="1" applyAlignment="1">
      <alignment horizontal="right"/>
    </xf>
    <xf numFmtId="179" fontId="10" fillId="0" borderId="1" xfId="85" applyNumberFormat="1" applyFont="1" applyFill="1" applyBorder="1" applyAlignment="1">
      <alignment/>
    </xf>
    <xf numFmtId="169" fontId="10" fillId="0" borderId="1" xfId="85" applyNumberFormat="1" applyFont="1" applyFill="1" applyBorder="1" applyAlignment="1">
      <alignment horizontal="right"/>
    </xf>
    <xf numFmtId="169" fontId="10" fillId="0" borderId="0" xfId="85" applyNumberFormat="1" applyFont="1" applyFill="1" applyBorder="1" applyAlignment="1">
      <alignment horizontal="right"/>
    </xf>
    <xf numFmtId="169" fontId="10" fillId="0" borderId="15" xfId="85" applyNumberFormat="1" applyFont="1" applyFill="1" applyBorder="1" applyAlignment="1">
      <alignment horizontal="right"/>
    </xf>
    <xf numFmtId="169" fontId="10" fillId="0" borderId="16" xfId="85" applyNumberFormat="1" applyFont="1" applyFill="1" applyBorder="1" applyAlignment="1">
      <alignment/>
    </xf>
    <xf numFmtId="179" fontId="10" fillId="0" borderId="17" xfId="85" applyNumberFormat="1" applyFont="1" applyFill="1" applyBorder="1" applyAlignment="1">
      <alignment/>
    </xf>
    <xf numFmtId="169" fontId="10" fillId="0" borderId="17" xfId="85" applyNumberFormat="1" applyFont="1" applyFill="1" applyBorder="1" applyAlignment="1">
      <alignment horizontal="right"/>
    </xf>
    <xf numFmtId="169" fontId="10" fillId="0" borderId="13" xfId="85" applyNumberFormat="1" applyFont="1" applyFill="1" applyBorder="1" applyAlignment="1">
      <alignment horizontal="right"/>
    </xf>
    <xf numFmtId="179" fontId="10" fillId="0" borderId="12" xfId="85" applyNumberFormat="1" applyFont="1" applyFill="1" applyBorder="1" applyAlignment="1">
      <alignment/>
    </xf>
    <xf numFmtId="171" fontId="10" fillId="0" borderId="0" xfId="85" applyNumberFormat="1" applyFont="1" applyFill="1" applyAlignment="1">
      <alignment/>
    </xf>
    <xf numFmtId="169" fontId="10" fillId="0" borderId="0" xfId="85" applyNumberFormat="1" applyFont="1" applyFill="1" applyAlignment="1">
      <alignment horizontal="right"/>
    </xf>
    <xf numFmtId="0" fontId="11" fillId="0" borderId="0" xfId="75" applyFont="1" applyFill="1" applyAlignment="1">
      <alignment horizontal="center"/>
      <protection/>
    </xf>
    <xf numFmtId="0" fontId="9" fillId="0" borderId="0" xfId="75" applyFont="1" applyFill="1" applyAlignment="1">
      <alignment horizontal="right"/>
      <protection/>
    </xf>
    <xf numFmtId="0" fontId="10" fillId="0" borderId="0" xfId="75" applyFont="1" applyFill="1" applyBorder="1" applyAlignment="1">
      <alignment horizontal="center"/>
      <protection/>
    </xf>
    <xf numFmtId="179" fontId="10" fillId="0" borderId="13" xfId="85" applyNumberFormat="1" applyFont="1" applyFill="1" applyBorder="1" applyAlignment="1">
      <alignment horizontal="right"/>
    </xf>
    <xf numFmtId="179" fontId="10" fillId="0" borderId="13" xfId="85" applyNumberFormat="1" applyFont="1" applyFill="1" applyBorder="1" applyAlignment="1">
      <alignment horizontal="center"/>
    </xf>
    <xf numFmtId="179" fontId="10" fillId="0" borderId="0" xfId="85" applyNumberFormat="1" applyFont="1" applyFill="1" applyAlignment="1">
      <alignment horizontal="right"/>
    </xf>
    <xf numFmtId="15" fontId="10" fillId="0" borderId="0" xfId="75" applyNumberFormat="1" applyFont="1" applyFill="1">
      <alignment/>
      <protection/>
    </xf>
    <xf numFmtId="180" fontId="10" fillId="0" borderId="0" xfId="53" applyNumberFormat="1" applyFont="1" applyFill="1" applyAlignment="1">
      <alignment horizontal="right"/>
    </xf>
    <xf numFmtId="179" fontId="10" fillId="0" borderId="11" xfId="85" applyNumberFormat="1" applyFont="1" applyFill="1" applyBorder="1" applyAlignment="1">
      <alignment horizontal="right"/>
    </xf>
    <xf numFmtId="179" fontId="10" fillId="0" borderId="11" xfId="85" applyNumberFormat="1" applyFont="1" applyFill="1" applyBorder="1" applyAlignment="1">
      <alignment horizontal="center"/>
    </xf>
    <xf numFmtId="179" fontId="9" fillId="0" borderId="0" xfId="75" applyNumberFormat="1" applyFont="1" applyFill="1" applyAlignment="1">
      <alignment horizontal="right"/>
      <protection/>
    </xf>
    <xf numFmtId="0" fontId="10" fillId="0" borderId="0" xfId="0" applyFont="1" applyFill="1" applyAlignment="1">
      <alignment/>
    </xf>
    <xf numFmtId="180" fontId="10" fillId="0" borderId="2" xfId="53" applyNumberFormat="1" applyFont="1" applyFill="1" applyBorder="1" applyAlignment="1">
      <alignment/>
    </xf>
    <xf numFmtId="179" fontId="10" fillId="0" borderId="0" xfId="85" applyNumberFormat="1" applyFont="1" applyFill="1" applyAlignment="1">
      <alignment horizontal="left"/>
    </xf>
    <xf numFmtId="179" fontId="10" fillId="0" borderId="0" xfId="75" applyNumberFormat="1" applyFont="1" applyFill="1">
      <alignment/>
      <protection/>
    </xf>
    <xf numFmtId="179" fontId="10" fillId="0" borderId="13" xfId="75" applyNumberFormat="1" applyFont="1" applyFill="1" applyBorder="1">
      <alignment/>
      <protection/>
    </xf>
    <xf numFmtId="179" fontId="10" fillId="0" borderId="12" xfId="75" applyNumberFormat="1" applyFont="1" applyFill="1" applyBorder="1">
      <alignment/>
      <protection/>
    </xf>
    <xf numFmtId="179" fontId="9" fillId="0" borderId="0" xfId="85" applyNumberFormat="1" applyFont="1" applyFill="1" applyAlignment="1">
      <alignment horizontal="right" wrapText="1"/>
    </xf>
    <xf numFmtId="179" fontId="10" fillId="0" borderId="0" xfId="75" applyNumberFormat="1" applyFont="1" applyFill="1" applyAlignment="1">
      <alignment horizontal="right"/>
      <protection/>
    </xf>
    <xf numFmtId="181" fontId="10" fillId="0" borderId="0" xfId="53" applyNumberFormat="1" applyFont="1" applyFill="1" applyBorder="1" applyAlignment="1">
      <alignment/>
    </xf>
    <xf numFmtId="181" fontId="10" fillId="0" borderId="0" xfId="53" applyNumberFormat="1" applyFont="1" applyFill="1" applyAlignment="1">
      <alignment/>
    </xf>
    <xf numFmtId="0" fontId="19" fillId="0" borderId="0" xfId="75" applyFont="1" applyFill="1">
      <alignment/>
      <protection/>
    </xf>
    <xf numFmtId="43" fontId="9" fillId="0" borderId="0" xfId="53" applyFont="1" applyFill="1" applyBorder="1" applyAlignment="1">
      <alignment horizontal="right"/>
    </xf>
    <xf numFmtId="43" fontId="9" fillId="0" borderId="0" xfId="53" applyFont="1" applyFill="1" applyAlignment="1">
      <alignment horizontal="right"/>
    </xf>
    <xf numFmtId="181" fontId="10" fillId="0" borderId="0" xfId="75" applyNumberFormat="1" applyFont="1" applyFill="1" applyBorder="1">
      <alignment/>
      <protection/>
    </xf>
    <xf numFmtId="181" fontId="10" fillId="0" borderId="0" xfId="85" applyNumberFormat="1" applyFont="1" applyFill="1" applyAlignment="1">
      <alignment/>
    </xf>
    <xf numFmtId="181" fontId="10" fillId="0" borderId="0" xfId="75" applyNumberFormat="1" applyFont="1" applyFill="1">
      <alignment/>
      <protection/>
    </xf>
    <xf numFmtId="181" fontId="10" fillId="0" borderId="0" xfId="85" applyNumberFormat="1" applyFont="1" applyFill="1" applyBorder="1" applyAlignment="1">
      <alignment/>
    </xf>
    <xf numFmtId="180" fontId="10" fillId="0" borderId="11" xfId="53" applyNumberFormat="1" applyFont="1" applyFill="1" applyBorder="1" applyAlignment="1">
      <alignment/>
    </xf>
    <xf numFmtId="169" fontId="10" fillId="0" borderId="0" xfId="75" applyNumberFormat="1" applyFont="1" applyFill="1">
      <alignment/>
      <protection/>
    </xf>
    <xf numFmtId="0" fontId="10" fillId="0" borderId="0" xfId="75" applyFont="1" applyFill="1" applyAlignment="1">
      <alignment horizontal="right"/>
      <protection/>
    </xf>
    <xf numFmtId="179" fontId="9" fillId="0" borderId="0" xfId="75" applyNumberFormat="1" applyFont="1" applyFill="1" applyBorder="1" applyAlignment="1">
      <alignment horizontal="right"/>
      <protection/>
    </xf>
    <xf numFmtId="0" fontId="12" fillId="0" borderId="0" xfId="75" applyFont="1" applyFill="1" applyAlignment="1" quotePrefix="1">
      <alignment horizontal="right"/>
      <protection/>
    </xf>
    <xf numFmtId="0" fontId="12" fillId="0" borderId="0" xfId="75" applyFont="1" applyFill="1" applyAlignment="1">
      <alignment horizontal="right"/>
      <protection/>
    </xf>
    <xf numFmtId="0" fontId="12" fillId="0" borderId="0" xfId="75" applyFont="1" applyFill="1" applyAlignment="1">
      <alignment horizontal="center"/>
      <protection/>
    </xf>
    <xf numFmtId="0" fontId="10" fillId="0" borderId="0" xfId="75" applyFont="1" applyFill="1" quotePrefix="1">
      <alignment/>
      <protection/>
    </xf>
    <xf numFmtId="15" fontId="9" fillId="0" borderId="0" xfId="85" applyNumberFormat="1" applyFont="1" applyFill="1" applyAlignment="1">
      <alignment horizontal="right"/>
    </xf>
    <xf numFmtId="179" fontId="10" fillId="0" borderId="0" xfId="53" applyNumberFormat="1" applyFont="1" applyFill="1" applyAlignment="1">
      <alignment horizontal="left" indent="1"/>
    </xf>
    <xf numFmtId="180" fontId="10" fillId="0" borderId="0" xfId="53" applyNumberFormat="1" applyFont="1" applyFill="1" applyAlignment="1">
      <alignment horizontal="left" indent="1"/>
    </xf>
    <xf numFmtId="179" fontId="9" fillId="0" borderId="0" xfId="85" applyNumberFormat="1" applyFont="1" applyFill="1" applyAlignment="1">
      <alignment horizontal="right"/>
    </xf>
    <xf numFmtId="0" fontId="9" fillId="0" borderId="0" xfId="75" applyFont="1" applyFill="1" applyAlignment="1">
      <alignment horizontal="left"/>
      <protection/>
    </xf>
    <xf numFmtId="179" fontId="10" fillId="0" borderId="0" xfId="53" applyNumberFormat="1" applyFont="1" applyFill="1" applyAlignment="1">
      <alignment/>
    </xf>
    <xf numFmtId="179" fontId="10" fillId="0" borderId="2" xfId="53" applyNumberFormat="1" applyFont="1" applyFill="1" applyBorder="1" applyAlignment="1">
      <alignment/>
    </xf>
    <xf numFmtId="179" fontId="10" fillId="0" borderId="0" xfId="53" applyNumberFormat="1" applyFont="1" applyFill="1" applyBorder="1" applyAlignment="1">
      <alignment/>
    </xf>
    <xf numFmtId="179" fontId="10" fillId="0" borderId="12" xfId="53" applyNumberFormat="1" applyFont="1" applyFill="1" applyBorder="1" applyAlignment="1">
      <alignment/>
    </xf>
    <xf numFmtId="179" fontId="9" fillId="0" borderId="0" xfId="85" applyNumberFormat="1" applyFont="1" applyFill="1" applyAlignment="1">
      <alignment horizontal="center"/>
    </xf>
    <xf numFmtId="0" fontId="9" fillId="0" borderId="0" xfId="75" applyFont="1" applyFill="1" applyAlignment="1">
      <alignment horizontal="center"/>
      <protection/>
    </xf>
    <xf numFmtId="0" fontId="9" fillId="0" borderId="0" xfId="75" applyFont="1" applyFill="1" applyAlignment="1">
      <alignment horizontal="right"/>
      <protection/>
    </xf>
  </cellXfs>
  <cellStyles count="7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A FRAME" xfId="33"/>
    <cellStyle name="AA HEADING" xfId="34"/>
    <cellStyle name="AA INITIALS" xfId="35"/>
    <cellStyle name="AA INPUT" xfId="36"/>
    <cellStyle name="AA LOCK" xfId="37"/>
    <cellStyle name="AA MGR NAME" xfId="38"/>
    <cellStyle name="AA NORMAL" xfId="39"/>
    <cellStyle name="AA NUMBER" xfId="40"/>
    <cellStyle name="AA NUMBER2" xfId="41"/>
    <cellStyle name="AA QUESTION" xfId="42"/>
    <cellStyle name="AA SHADE" xfId="43"/>
    <cellStyle name="Accent1" xfId="44"/>
    <cellStyle name="Accent2" xfId="45"/>
    <cellStyle name="Accent3" xfId="46"/>
    <cellStyle name="Accent4" xfId="47"/>
    <cellStyle name="Accent5" xfId="48"/>
    <cellStyle name="Accent6" xfId="49"/>
    <cellStyle name="Bad" xfId="50"/>
    <cellStyle name="Calculation" xfId="51"/>
    <cellStyle name="Check Cell" xfId="52"/>
    <cellStyle name="Comma" xfId="53"/>
    <cellStyle name="Comma [0]" xfId="54"/>
    <cellStyle name="Currency" xfId="55"/>
    <cellStyle name="Currency [0]" xfId="56"/>
    <cellStyle name="Date" xfId="57"/>
    <cellStyle name="Explanatory Text" xfId="58"/>
    <cellStyle name="Fixed" xfId="59"/>
    <cellStyle name="Followed Hyperlink" xfId="60"/>
    <cellStyle name="Good" xfId="61"/>
    <cellStyle name="Heading 1" xfId="62"/>
    <cellStyle name="Heading 2" xfId="63"/>
    <cellStyle name="Heading 3" xfId="64"/>
    <cellStyle name="Heading 4" xfId="65"/>
    <cellStyle name="Heading1" xfId="66"/>
    <cellStyle name="Heading2" xfId="67"/>
    <cellStyle name="Hyperlink" xfId="68"/>
    <cellStyle name="Input" xfId="69"/>
    <cellStyle name="International" xfId="70"/>
    <cellStyle name="International1" xfId="71"/>
    <cellStyle name="Linked Cell" xfId="72"/>
    <cellStyle name="Neutral" xfId="73"/>
    <cellStyle name="Normal - Style1" xfId="74"/>
    <cellStyle name="Normal_interim report 31.12.03" xfId="75"/>
    <cellStyle name="Note" xfId="76"/>
    <cellStyle name="Output" xfId="77"/>
    <cellStyle name="Percent" xfId="78"/>
    <cellStyle name="Standard_1.1" xfId="79"/>
    <cellStyle name="Title" xfId="80"/>
    <cellStyle name="Total" xfId="81"/>
    <cellStyle name="Warning Text" xfId="82"/>
    <cellStyle name="一般_Consol2003-working" xfId="83"/>
    <cellStyle name="千分位[0]_Consol2003-working" xfId="84"/>
    <cellStyle name="千分位_Consol2003-working" xfId="85"/>
    <cellStyle name="貨幣 [0]_Consol2003-working" xfId="86"/>
    <cellStyle name="貨幣_Consol2003-working"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67</xdr:row>
      <xdr:rowOff>0</xdr:rowOff>
    </xdr:from>
    <xdr:to>
      <xdr:col>9</xdr:col>
      <xdr:colOff>28575</xdr:colOff>
      <xdr:row>70</xdr:row>
      <xdr:rowOff>0</xdr:rowOff>
    </xdr:to>
    <xdr:sp>
      <xdr:nvSpPr>
        <xdr:cNvPr id="1" name="Text Box 165"/>
        <xdr:cNvSpPr txBox="1">
          <a:spLocks noChangeArrowheads="1"/>
        </xdr:cNvSpPr>
      </xdr:nvSpPr>
      <xdr:spPr>
        <a:xfrm>
          <a:off x="0" y="12458700"/>
          <a:ext cx="8801100" cy="57150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Times New Roman"/>
              <a:ea typeface="Times New Roman"/>
              <a:cs typeface="Times New Roman"/>
            </a:rPr>
            <a:t>The condensed consolidated statement of comprehensive income should be read in conjunction with the audited financial statements for the year ended 31 December 2009 and the accompanying explanatory notes attached to the interim financial statements.</a:t>
          </a:r>
          <a:r>
            <a:rPr lang="en-US" cap="none" sz="1100" b="0" i="0" u="none" baseline="0">
              <a:solidFill>
                <a:srgbClr val="000000"/>
              </a:solidFill>
              <a:latin typeface="Times New Roman"/>
              <a:ea typeface="Times New Roman"/>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59</xdr:row>
      <xdr:rowOff>180975</xdr:rowOff>
    </xdr:from>
    <xdr:to>
      <xdr:col>11</xdr:col>
      <xdr:colOff>19050</xdr:colOff>
      <xdr:row>62</xdr:row>
      <xdr:rowOff>171450</xdr:rowOff>
    </xdr:to>
    <xdr:sp>
      <xdr:nvSpPr>
        <xdr:cNvPr id="1" name="Text Box 165"/>
        <xdr:cNvSpPr txBox="1">
          <a:spLocks noChangeArrowheads="1"/>
        </xdr:cNvSpPr>
      </xdr:nvSpPr>
      <xdr:spPr>
        <a:xfrm>
          <a:off x="28575" y="10839450"/>
          <a:ext cx="7362825" cy="561975"/>
        </a:xfrm>
        <a:prstGeom prst="rect">
          <a:avLst/>
        </a:prstGeom>
        <a:solidFill>
          <a:srgbClr val="FFFFFF"/>
        </a:solidFill>
        <a:ln w="9525" cmpd="sng">
          <a:noFill/>
        </a:ln>
      </xdr:spPr>
      <xdr:txBody>
        <a:bodyPr vertOverflow="clip" wrap="square" lIns="27432" tIns="22860" rIns="27432" bIns="0"/>
        <a:p>
          <a:pPr algn="just">
            <a:defRPr/>
          </a:pPr>
          <a:r>
            <a:rPr lang="en-US" cap="none" sz="1050" b="0" i="0" u="none" baseline="0">
              <a:solidFill>
                <a:srgbClr val="000000"/>
              </a:solidFill>
              <a:latin typeface="Times New Roman"/>
              <a:ea typeface="Times New Roman"/>
              <a:cs typeface="Times New Roman"/>
            </a:rPr>
            <a:t>The condensed consolidated statement of financial position should be read in conjunction with the audited financial statements for the</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Times New Roman"/>
              <a:ea typeface="Times New Roman"/>
              <a:cs typeface="Times New Roman"/>
            </a:rPr>
            <a:t>year</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Times New Roman"/>
              <a:ea typeface="Times New Roman"/>
              <a:cs typeface="Times New Roman"/>
            </a:rPr>
            <a:t>ended 31 December 2009 and the accompanying explanatory notes attached to the interim financial statements.</a:t>
          </a:r>
          <a:r>
            <a:rPr lang="en-US" cap="none" sz="1050" b="0" i="0" u="none" baseline="0">
              <a:solidFill>
                <a:srgbClr val="000000"/>
              </a:solidFill>
              <a:latin typeface="Times New Roman"/>
              <a:ea typeface="Times New Roman"/>
              <a:cs typeface="Times New Roman"/>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447675</xdr:colOff>
      <xdr:row>3</xdr:row>
      <xdr:rowOff>123825</xdr:rowOff>
    </xdr:from>
    <xdr:to>
      <xdr:col>18</xdr:col>
      <xdr:colOff>523875</xdr:colOff>
      <xdr:row>3</xdr:row>
      <xdr:rowOff>123825</xdr:rowOff>
    </xdr:to>
    <xdr:sp>
      <xdr:nvSpPr>
        <xdr:cNvPr id="1" name="Line 1"/>
        <xdr:cNvSpPr>
          <a:spLocks/>
        </xdr:cNvSpPr>
      </xdr:nvSpPr>
      <xdr:spPr>
        <a:xfrm>
          <a:off x="7229475" y="723900"/>
          <a:ext cx="8382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4</xdr:col>
      <xdr:colOff>28575</xdr:colOff>
      <xdr:row>3</xdr:row>
      <xdr:rowOff>123825</xdr:rowOff>
    </xdr:from>
    <xdr:to>
      <xdr:col>6</xdr:col>
      <xdr:colOff>428625</xdr:colOff>
      <xdr:row>3</xdr:row>
      <xdr:rowOff>123825</xdr:rowOff>
    </xdr:to>
    <xdr:sp>
      <xdr:nvSpPr>
        <xdr:cNvPr id="2" name="Line 2"/>
        <xdr:cNvSpPr>
          <a:spLocks/>
        </xdr:cNvSpPr>
      </xdr:nvSpPr>
      <xdr:spPr>
        <a:xfrm flipH="1">
          <a:off x="2667000" y="723900"/>
          <a:ext cx="1104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552450</xdr:colOff>
      <xdr:row>4</xdr:row>
      <xdr:rowOff>123825</xdr:rowOff>
    </xdr:from>
    <xdr:to>
      <xdr:col>13</xdr:col>
      <xdr:colOff>0</xdr:colOff>
      <xdr:row>4</xdr:row>
      <xdr:rowOff>123825</xdr:rowOff>
    </xdr:to>
    <xdr:sp>
      <xdr:nvSpPr>
        <xdr:cNvPr id="3" name="Line 3"/>
        <xdr:cNvSpPr>
          <a:spLocks/>
        </xdr:cNvSpPr>
      </xdr:nvSpPr>
      <xdr:spPr>
        <a:xfrm>
          <a:off x="5324475" y="923925"/>
          <a:ext cx="619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76200</xdr:colOff>
      <xdr:row>4</xdr:row>
      <xdr:rowOff>123825</xdr:rowOff>
    </xdr:from>
    <xdr:to>
      <xdr:col>8</xdr:col>
      <xdr:colOff>76200</xdr:colOff>
      <xdr:row>4</xdr:row>
      <xdr:rowOff>123825</xdr:rowOff>
    </xdr:to>
    <xdr:sp>
      <xdr:nvSpPr>
        <xdr:cNvPr id="4" name="Line 4"/>
        <xdr:cNvSpPr>
          <a:spLocks/>
        </xdr:cNvSpPr>
      </xdr:nvSpPr>
      <xdr:spPr>
        <a:xfrm flipH="1">
          <a:off x="3333750" y="923925"/>
          <a:ext cx="771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53</xdr:row>
      <xdr:rowOff>19050</xdr:rowOff>
    </xdr:from>
    <xdr:to>
      <xdr:col>6</xdr:col>
      <xdr:colOff>1057275</xdr:colOff>
      <xdr:row>56</xdr:row>
      <xdr:rowOff>9525</xdr:rowOff>
    </xdr:to>
    <xdr:sp>
      <xdr:nvSpPr>
        <xdr:cNvPr id="1" name="Text Box 165"/>
        <xdr:cNvSpPr txBox="1">
          <a:spLocks noChangeArrowheads="1"/>
        </xdr:cNvSpPr>
      </xdr:nvSpPr>
      <xdr:spPr>
        <a:xfrm>
          <a:off x="0" y="9791700"/>
          <a:ext cx="6038850" cy="619125"/>
        </a:xfrm>
        <a:prstGeom prst="rect">
          <a:avLst/>
        </a:prstGeom>
        <a:solidFill>
          <a:srgbClr val="FFFFFF"/>
        </a:solidFill>
        <a:ln w="9525" cmpd="sng">
          <a:noFill/>
        </a:ln>
      </xdr:spPr>
      <xdr:txBody>
        <a:bodyPr vertOverflow="clip" wrap="square" lIns="27432" tIns="22860" rIns="27432" bIns="0"/>
        <a:p>
          <a:pPr algn="just">
            <a:defRPr/>
          </a:pPr>
          <a:r>
            <a:rPr lang="en-US" cap="none" sz="1050" b="0" i="0" u="none" baseline="0">
              <a:solidFill>
                <a:srgbClr val="000000"/>
              </a:solidFill>
              <a:latin typeface="Times New Roman"/>
              <a:ea typeface="Times New Roman"/>
              <a:cs typeface="Times New Roman"/>
            </a:rPr>
            <a:t>The condensed consolidated statement of cash flow should be read in conjunction with the audited financial statements for the year ended 31 December 2009 and the accompanying explanatory notes attached to the interim financial statements</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Times New Roman"/>
              <a:ea typeface="Times New Roman"/>
              <a:cs typeface="Times New Roman"/>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316</xdr:row>
      <xdr:rowOff>9525</xdr:rowOff>
    </xdr:from>
    <xdr:to>
      <xdr:col>8</xdr:col>
      <xdr:colOff>0</xdr:colOff>
      <xdr:row>324</xdr:row>
      <xdr:rowOff>171450</xdr:rowOff>
    </xdr:to>
    <xdr:sp>
      <xdr:nvSpPr>
        <xdr:cNvPr id="1" name="Text Box 9"/>
        <xdr:cNvSpPr txBox="1">
          <a:spLocks noChangeArrowheads="1"/>
        </xdr:cNvSpPr>
      </xdr:nvSpPr>
      <xdr:spPr>
        <a:xfrm>
          <a:off x="228600" y="55111650"/>
          <a:ext cx="6315075" cy="1685925"/>
        </a:xfrm>
        <a:prstGeom prst="rect">
          <a:avLst/>
        </a:prstGeom>
        <a:noFill/>
        <a:ln w="9525" cmpd="sng">
          <a:noFill/>
        </a:ln>
      </xdr:spPr>
      <xdr:txBody>
        <a:bodyPr vertOverflow="clip" wrap="square" lIns="27432" tIns="22860" rIns="27432" bIns="0"/>
        <a:p>
          <a:pPr algn="l">
            <a:defRPr/>
          </a:pPr>
          <a:r>
            <a:rPr lang="en-US" cap="none" sz="1100" b="0" i="0" u="none" baseline="0">
              <a:solidFill>
                <a:srgbClr val="000000"/>
              </a:solidFill>
            </a:rPr>
            <a:t>The Group revenue was 15% higher at RM129.519 million in the current quarter as compared to RM112.223 million in the preceding quarter, as higher selling price arising from higher copper price in the current quarter. 
Nevertheless, the Group regisered pre-tax loss of RM1.668 million for the current quarter, as compared to profit before tax of RM4.059 in the preceeding quarter. Unlike the poor performance of the current quarter which were attributed to the depressed profit margin and foreign exchange losses (both realised and unrealised), the Group's better performance of the preceeding quarter were attributed to lower cost of production, that resulted in better profit margin. 
</a:t>
          </a:r>
        </a:p>
      </xdr:txBody>
    </xdr:sp>
    <xdr:clientData/>
  </xdr:twoCellAnchor>
  <xdr:twoCellAnchor>
    <xdr:from>
      <xdr:col>2</xdr:col>
      <xdr:colOff>0</xdr:colOff>
      <xdr:row>269</xdr:row>
      <xdr:rowOff>0</xdr:rowOff>
    </xdr:from>
    <xdr:to>
      <xdr:col>8</xdr:col>
      <xdr:colOff>0</xdr:colOff>
      <xdr:row>269</xdr:row>
      <xdr:rowOff>0</xdr:rowOff>
    </xdr:to>
    <xdr:sp>
      <xdr:nvSpPr>
        <xdr:cNvPr id="2" name="Text Box 30"/>
        <xdr:cNvSpPr txBox="1">
          <a:spLocks noChangeArrowheads="1"/>
        </xdr:cNvSpPr>
      </xdr:nvSpPr>
      <xdr:spPr>
        <a:xfrm>
          <a:off x="571500" y="46310550"/>
          <a:ext cx="59721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As announced on 5 September 2003, the Company incorporated a wholly-owned subsidiary in Republic of Mauritius according to its law under the name of Ta Win Industries Corp. (Company No. 47491 C2/GBL) on 3 September 2003. The authorised share capital of Ta Win Industries Corp. is USD20 million divided into 20 million shares of USD1.00 each and its issued and paid-up share capital as at the date of incorporation is USD1.00 each divided into 1 ordinary shares of USD1.00 each. The intended principal activity of Ta Win Industries Corp. is investment holding. </a:t>
          </a:r>
        </a:p>
      </xdr:txBody>
    </xdr:sp>
    <xdr:clientData/>
  </xdr:twoCellAnchor>
  <xdr:twoCellAnchor>
    <xdr:from>
      <xdr:col>2</xdr:col>
      <xdr:colOff>0</xdr:colOff>
      <xdr:row>269</xdr:row>
      <xdr:rowOff>0</xdr:rowOff>
    </xdr:from>
    <xdr:to>
      <xdr:col>8</xdr:col>
      <xdr:colOff>0</xdr:colOff>
      <xdr:row>269</xdr:row>
      <xdr:rowOff>0</xdr:rowOff>
    </xdr:to>
    <xdr:sp>
      <xdr:nvSpPr>
        <xdr:cNvPr id="3" name="Text Box 31"/>
        <xdr:cNvSpPr txBox="1">
          <a:spLocks noChangeArrowheads="1"/>
        </xdr:cNvSpPr>
      </xdr:nvSpPr>
      <xdr:spPr>
        <a:xfrm>
          <a:off x="571500" y="46310550"/>
          <a:ext cx="59721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As announced on 30 September 2003, Ta Win Industries Corp., a subsidiary of Ta Win Industries (M) Sdn Bhd had incorporated a subsidiary, Ta Win Electronic Tech-Material (Changshu) Co. Ltd. (" Ta Win Changshu") (Company No. 013960) in the People's Republic of China with an authorised share capital of USD8.0 million on 25 September 2003. Ta Win Industries (M) Sdn Bhd is a wholly-owned  subsidary of the Company. With the above subscription by Ta Win Industries Corp., the Company will become the ultimate holding company of Ta Win Changshu. As at todate, Ta Win Industries Corp. has yet to subcribe to any shares in the share capital of Ta Win Changshu. The intended principal activities of Ta Win Changshu are the manufacturing and trading of enamelled copper wire.</a:t>
          </a:r>
        </a:p>
      </xdr:txBody>
    </xdr:sp>
    <xdr:clientData/>
  </xdr:twoCellAnchor>
  <xdr:twoCellAnchor>
    <xdr:from>
      <xdr:col>2</xdr:col>
      <xdr:colOff>0</xdr:colOff>
      <xdr:row>380</xdr:row>
      <xdr:rowOff>0</xdr:rowOff>
    </xdr:from>
    <xdr:to>
      <xdr:col>8</xdr:col>
      <xdr:colOff>0</xdr:colOff>
      <xdr:row>380</xdr:row>
      <xdr:rowOff>0</xdr:rowOff>
    </xdr:to>
    <xdr:sp>
      <xdr:nvSpPr>
        <xdr:cNvPr id="4" name="Text Box 32"/>
        <xdr:cNvSpPr txBox="1">
          <a:spLocks noChangeArrowheads="1"/>
        </xdr:cNvSpPr>
      </xdr:nvSpPr>
      <xdr:spPr>
        <a:xfrm>
          <a:off x="571500" y="66313050"/>
          <a:ext cx="59721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The bonus shares of 16,000,000 new ordinary shares of RM1.00 each were listed on the Bursa Malaysia Securities Berhad on 6 May 2004.</a:t>
          </a:r>
        </a:p>
      </xdr:txBody>
    </xdr:sp>
    <xdr:clientData/>
  </xdr:twoCellAnchor>
  <xdr:twoCellAnchor>
    <xdr:from>
      <xdr:col>1</xdr:col>
      <xdr:colOff>247650</xdr:colOff>
      <xdr:row>380</xdr:row>
      <xdr:rowOff>0</xdr:rowOff>
    </xdr:from>
    <xdr:to>
      <xdr:col>8</xdr:col>
      <xdr:colOff>0</xdr:colOff>
      <xdr:row>380</xdr:row>
      <xdr:rowOff>0</xdr:rowOff>
    </xdr:to>
    <xdr:sp>
      <xdr:nvSpPr>
        <xdr:cNvPr id="5" name="Text Box 33"/>
        <xdr:cNvSpPr txBox="1">
          <a:spLocks noChangeArrowheads="1"/>
        </xdr:cNvSpPr>
      </xdr:nvSpPr>
      <xdr:spPr>
        <a:xfrm>
          <a:off x="466725" y="66313050"/>
          <a:ext cx="607695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As at todate, the Company has not implemented the ESOS.
</a:t>
          </a:r>
        </a:p>
      </xdr:txBody>
    </xdr:sp>
    <xdr:clientData/>
  </xdr:twoCellAnchor>
  <xdr:twoCellAnchor>
    <xdr:from>
      <xdr:col>0</xdr:col>
      <xdr:colOff>152400</xdr:colOff>
      <xdr:row>268</xdr:row>
      <xdr:rowOff>0</xdr:rowOff>
    </xdr:from>
    <xdr:to>
      <xdr:col>7</xdr:col>
      <xdr:colOff>942975</xdr:colOff>
      <xdr:row>268</xdr:row>
      <xdr:rowOff>0</xdr:rowOff>
    </xdr:to>
    <xdr:sp>
      <xdr:nvSpPr>
        <xdr:cNvPr id="6" name="Text Box 86"/>
        <xdr:cNvSpPr txBox="1">
          <a:spLocks noChangeArrowheads="1"/>
        </xdr:cNvSpPr>
      </xdr:nvSpPr>
      <xdr:spPr>
        <a:xfrm>
          <a:off x="152400" y="46120050"/>
          <a:ext cx="62579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The Group's land and buildings  were revalued during the financial year ended 31st December, 2004. The properties were revalued based on valuations
</a:t>
          </a:r>
          <a:r>
            <a:rPr lang="en-US" cap="none" sz="1000" b="0" i="0" u="none" baseline="0">
              <a:solidFill>
                <a:srgbClr val="000000"/>
              </a:solidFill>
              <a:latin typeface="Times New Roman"/>
              <a:ea typeface="Times New Roman"/>
              <a:cs typeface="Times New Roman"/>
            </a:rPr>
            <a:t>conducted by Colliers, Jordan Lee and Jaafar in September 2004 using the comparison method of valuation.
</a:t>
          </a:r>
        </a:p>
      </xdr:txBody>
    </xdr:sp>
    <xdr:clientData/>
  </xdr:twoCellAnchor>
  <xdr:twoCellAnchor>
    <xdr:from>
      <xdr:col>2</xdr:col>
      <xdr:colOff>0</xdr:colOff>
      <xdr:row>393</xdr:row>
      <xdr:rowOff>0</xdr:rowOff>
    </xdr:from>
    <xdr:to>
      <xdr:col>8</xdr:col>
      <xdr:colOff>0</xdr:colOff>
      <xdr:row>393</xdr:row>
      <xdr:rowOff>0</xdr:rowOff>
    </xdr:to>
    <xdr:sp>
      <xdr:nvSpPr>
        <xdr:cNvPr id="7" name="Text Box 91"/>
        <xdr:cNvSpPr txBox="1">
          <a:spLocks noChangeArrowheads="1"/>
        </xdr:cNvSpPr>
      </xdr:nvSpPr>
      <xdr:spPr>
        <a:xfrm>
          <a:off x="571500" y="68808600"/>
          <a:ext cx="59721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 The status of utilisation of proceeds remains unchanged to-date since the announcement of previous quarterly report for the financial period ended 30 June 2004.</a:t>
          </a:r>
        </a:p>
      </xdr:txBody>
    </xdr:sp>
    <xdr:clientData/>
  </xdr:twoCellAnchor>
  <xdr:twoCellAnchor>
    <xdr:from>
      <xdr:col>1</xdr:col>
      <xdr:colOff>0</xdr:colOff>
      <xdr:row>461</xdr:row>
      <xdr:rowOff>0</xdr:rowOff>
    </xdr:from>
    <xdr:to>
      <xdr:col>8</xdr:col>
      <xdr:colOff>0</xdr:colOff>
      <xdr:row>461</xdr:row>
      <xdr:rowOff>0</xdr:rowOff>
    </xdr:to>
    <xdr:sp>
      <xdr:nvSpPr>
        <xdr:cNvPr id="8" name="Text Box 95"/>
        <xdr:cNvSpPr txBox="1">
          <a:spLocks noChangeArrowheads="1"/>
        </xdr:cNvSpPr>
      </xdr:nvSpPr>
      <xdr:spPr>
        <a:xfrm>
          <a:off x="219075" y="80867250"/>
          <a:ext cx="6324600" cy="0"/>
        </a:xfrm>
        <a:prstGeom prst="rect">
          <a:avLst/>
        </a:prstGeom>
        <a:solidFill>
          <a:srgbClr val="FFFFFF"/>
        </a:solid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0</xdr:colOff>
      <xdr:row>478</xdr:row>
      <xdr:rowOff>0</xdr:rowOff>
    </xdr:from>
    <xdr:to>
      <xdr:col>8</xdr:col>
      <xdr:colOff>0</xdr:colOff>
      <xdr:row>478</xdr:row>
      <xdr:rowOff>0</xdr:rowOff>
    </xdr:to>
    <xdr:sp>
      <xdr:nvSpPr>
        <xdr:cNvPr id="9" name="Text Box 98"/>
        <xdr:cNvSpPr txBox="1">
          <a:spLocks noChangeArrowheads="1"/>
        </xdr:cNvSpPr>
      </xdr:nvSpPr>
      <xdr:spPr>
        <a:xfrm>
          <a:off x="219075" y="83734275"/>
          <a:ext cx="6324600" cy="0"/>
        </a:xfrm>
        <a:prstGeom prst="rect">
          <a:avLst/>
        </a:prstGeom>
        <a:solidFill>
          <a:srgbClr val="FFFFFF"/>
        </a:solid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0</xdr:colOff>
      <xdr:row>461</xdr:row>
      <xdr:rowOff>0</xdr:rowOff>
    </xdr:from>
    <xdr:to>
      <xdr:col>8</xdr:col>
      <xdr:colOff>0</xdr:colOff>
      <xdr:row>461</xdr:row>
      <xdr:rowOff>0</xdr:rowOff>
    </xdr:to>
    <xdr:sp>
      <xdr:nvSpPr>
        <xdr:cNvPr id="10" name="Text Box 100"/>
        <xdr:cNvSpPr txBox="1">
          <a:spLocks noChangeArrowheads="1"/>
        </xdr:cNvSpPr>
      </xdr:nvSpPr>
      <xdr:spPr>
        <a:xfrm>
          <a:off x="219075" y="80867250"/>
          <a:ext cx="6324600" cy="0"/>
        </a:xfrm>
        <a:prstGeom prst="rect">
          <a:avLst/>
        </a:prstGeom>
        <a:solidFill>
          <a:srgbClr val="FFFFFF"/>
        </a:solid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0</xdr:colOff>
      <xdr:row>478</xdr:row>
      <xdr:rowOff>0</xdr:rowOff>
    </xdr:from>
    <xdr:to>
      <xdr:col>8</xdr:col>
      <xdr:colOff>0</xdr:colOff>
      <xdr:row>478</xdr:row>
      <xdr:rowOff>0</xdr:rowOff>
    </xdr:to>
    <xdr:sp>
      <xdr:nvSpPr>
        <xdr:cNvPr id="11" name="Text Box 101"/>
        <xdr:cNvSpPr txBox="1">
          <a:spLocks noChangeArrowheads="1"/>
        </xdr:cNvSpPr>
      </xdr:nvSpPr>
      <xdr:spPr>
        <a:xfrm>
          <a:off x="219075" y="83734275"/>
          <a:ext cx="6324600" cy="0"/>
        </a:xfrm>
        <a:prstGeom prst="rect">
          <a:avLst/>
        </a:prstGeom>
        <a:solidFill>
          <a:srgbClr val="FFFFFF"/>
        </a:solid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0</xdr:colOff>
      <xdr:row>296</xdr:row>
      <xdr:rowOff>28575</xdr:rowOff>
    </xdr:from>
    <xdr:to>
      <xdr:col>7</xdr:col>
      <xdr:colOff>1057275</xdr:colOff>
      <xdr:row>307</xdr:row>
      <xdr:rowOff>114300</xdr:rowOff>
    </xdr:to>
    <xdr:sp>
      <xdr:nvSpPr>
        <xdr:cNvPr id="12" name="Text Box 109"/>
        <xdr:cNvSpPr txBox="1">
          <a:spLocks noChangeArrowheads="1"/>
        </xdr:cNvSpPr>
      </xdr:nvSpPr>
      <xdr:spPr>
        <a:xfrm>
          <a:off x="219075" y="51339750"/>
          <a:ext cx="6305550" cy="2181225"/>
        </a:xfrm>
        <a:prstGeom prst="rect">
          <a:avLst/>
        </a:prstGeom>
        <a:noFill/>
        <a:ln w="9525" cmpd="sng">
          <a:noFill/>
        </a:ln>
      </xdr:spPr>
      <xdr:txBody>
        <a:bodyPr vertOverflow="clip" wrap="square" lIns="27432" tIns="22860" rIns="27432" bIns="0"/>
        <a:p>
          <a:pPr algn="l">
            <a:defRPr/>
          </a:pPr>
          <a:r>
            <a:rPr lang="en-US" cap="none" sz="1100" b="0" i="0" u="none" baseline="0">
              <a:solidFill>
                <a:srgbClr val="000000"/>
              </a:solidFill>
            </a:rPr>
            <a:t>For the current quarter under review, the Group recorded a  higher revenue of RM129.519 million as compared to RM75.315 million in the same period ended  31 March 2009. The increase in revenue was mainly due to higher selling price arising from higher copper price in the current quarter. Nevertheless, the Group registered a loss before tax of RM1.668 million in the current quarter as compared to profit before tax of RM2.819 million in the same period ended 31 March 2009, attributed to the following: 
(i) lower gross profit margin during the current quarter as a result of higher raw material price (copper) which could not be passed on to the customers.
(ii) significant realised and unrealised foreign exchange loss of RM0.491 million and RM0.832 million respectively. On the other hand , the Group registered foreign exchange realised gain of RM1.433 million in the preceeding year first quarter. 
</a:t>
          </a:r>
        </a:p>
      </xdr:txBody>
    </xdr:sp>
    <xdr:clientData/>
  </xdr:twoCellAnchor>
  <xdr:twoCellAnchor>
    <xdr:from>
      <xdr:col>1</xdr:col>
      <xdr:colOff>28575</xdr:colOff>
      <xdr:row>345</xdr:row>
      <xdr:rowOff>0</xdr:rowOff>
    </xdr:from>
    <xdr:to>
      <xdr:col>7</xdr:col>
      <xdr:colOff>962025</xdr:colOff>
      <xdr:row>345</xdr:row>
      <xdr:rowOff>0</xdr:rowOff>
    </xdr:to>
    <xdr:sp>
      <xdr:nvSpPr>
        <xdr:cNvPr id="13" name="Text Box 113"/>
        <xdr:cNvSpPr txBox="1">
          <a:spLocks noChangeArrowheads="1"/>
        </xdr:cNvSpPr>
      </xdr:nvSpPr>
      <xdr:spPr>
        <a:xfrm>
          <a:off x="247650" y="60378975"/>
          <a:ext cx="61817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The effective tax rate for the period presented above is lower than the statutory tax rate principally due to utilisation of reinvestment allowances, resulting in a tax savings of approximately RM1,679,900.</a:t>
          </a:r>
        </a:p>
      </xdr:txBody>
    </xdr:sp>
    <xdr:clientData/>
  </xdr:twoCellAnchor>
  <xdr:twoCellAnchor>
    <xdr:from>
      <xdr:col>1</xdr:col>
      <xdr:colOff>0</xdr:colOff>
      <xdr:row>446</xdr:row>
      <xdr:rowOff>0</xdr:rowOff>
    </xdr:from>
    <xdr:to>
      <xdr:col>8</xdr:col>
      <xdr:colOff>0</xdr:colOff>
      <xdr:row>446</xdr:row>
      <xdr:rowOff>0</xdr:rowOff>
    </xdr:to>
    <xdr:sp>
      <xdr:nvSpPr>
        <xdr:cNvPr id="14" name="Text Box 126"/>
        <xdr:cNvSpPr txBox="1">
          <a:spLocks noChangeArrowheads="1"/>
        </xdr:cNvSpPr>
      </xdr:nvSpPr>
      <xdr:spPr>
        <a:xfrm>
          <a:off x="219075" y="78295500"/>
          <a:ext cx="6324600" cy="0"/>
        </a:xfrm>
        <a:prstGeom prst="rect">
          <a:avLst/>
        </a:prstGeom>
        <a:solidFill>
          <a:srgbClr val="FFFFFF"/>
        </a:solid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190500</xdr:colOff>
      <xdr:row>276</xdr:row>
      <xdr:rowOff>0</xdr:rowOff>
    </xdr:from>
    <xdr:to>
      <xdr:col>7</xdr:col>
      <xdr:colOff>942975</xdr:colOff>
      <xdr:row>277</xdr:row>
      <xdr:rowOff>0</xdr:rowOff>
    </xdr:to>
    <xdr:sp>
      <xdr:nvSpPr>
        <xdr:cNvPr id="15" name="Text Box 128"/>
        <xdr:cNvSpPr txBox="1">
          <a:spLocks noChangeArrowheads="1"/>
        </xdr:cNvSpPr>
      </xdr:nvSpPr>
      <xdr:spPr>
        <a:xfrm>
          <a:off x="190500" y="47644050"/>
          <a:ext cx="6219825" cy="1905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There were no material capital commitments entered by the Group in this current quarter ended 31 March 2008.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0</xdr:colOff>
      <xdr:row>460</xdr:row>
      <xdr:rowOff>0</xdr:rowOff>
    </xdr:from>
    <xdr:to>
      <xdr:col>8</xdr:col>
      <xdr:colOff>0</xdr:colOff>
      <xdr:row>460</xdr:row>
      <xdr:rowOff>0</xdr:rowOff>
    </xdr:to>
    <xdr:sp>
      <xdr:nvSpPr>
        <xdr:cNvPr id="16" name="Text Box 129"/>
        <xdr:cNvSpPr txBox="1">
          <a:spLocks noChangeArrowheads="1"/>
        </xdr:cNvSpPr>
      </xdr:nvSpPr>
      <xdr:spPr>
        <a:xfrm>
          <a:off x="219075" y="80695800"/>
          <a:ext cx="6324600" cy="0"/>
        </a:xfrm>
        <a:prstGeom prst="rect">
          <a:avLst/>
        </a:prstGeom>
        <a:solidFill>
          <a:srgbClr val="FFFFFF"/>
        </a:solid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0</xdr:colOff>
      <xdr:row>446</xdr:row>
      <xdr:rowOff>0</xdr:rowOff>
    </xdr:from>
    <xdr:to>
      <xdr:col>8</xdr:col>
      <xdr:colOff>0</xdr:colOff>
      <xdr:row>446</xdr:row>
      <xdr:rowOff>0</xdr:rowOff>
    </xdr:to>
    <xdr:sp>
      <xdr:nvSpPr>
        <xdr:cNvPr id="17" name="Text Box 131"/>
        <xdr:cNvSpPr txBox="1">
          <a:spLocks noChangeArrowheads="1"/>
        </xdr:cNvSpPr>
      </xdr:nvSpPr>
      <xdr:spPr>
        <a:xfrm>
          <a:off x="219075" y="78295500"/>
          <a:ext cx="6324600" cy="0"/>
        </a:xfrm>
        <a:prstGeom prst="rect">
          <a:avLst/>
        </a:prstGeom>
        <a:solidFill>
          <a:srgbClr val="FFFFFF"/>
        </a:solid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0</xdr:colOff>
      <xdr:row>460</xdr:row>
      <xdr:rowOff>0</xdr:rowOff>
    </xdr:from>
    <xdr:to>
      <xdr:col>8</xdr:col>
      <xdr:colOff>0</xdr:colOff>
      <xdr:row>460</xdr:row>
      <xdr:rowOff>0</xdr:rowOff>
    </xdr:to>
    <xdr:sp>
      <xdr:nvSpPr>
        <xdr:cNvPr id="18" name="Text Box 132"/>
        <xdr:cNvSpPr txBox="1">
          <a:spLocks noChangeArrowheads="1"/>
        </xdr:cNvSpPr>
      </xdr:nvSpPr>
      <xdr:spPr>
        <a:xfrm>
          <a:off x="219075" y="80695800"/>
          <a:ext cx="6324600" cy="0"/>
        </a:xfrm>
        <a:prstGeom prst="rect">
          <a:avLst/>
        </a:prstGeom>
        <a:solidFill>
          <a:srgbClr val="FFFFFF"/>
        </a:solid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377</xdr:row>
      <xdr:rowOff>19050</xdr:rowOff>
    </xdr:from>
    <xdr:to>
      <xdr:col>7</xdr:col>
      <xdr:colOff>1057275</xdr:colOff>
      <xdr:row>379</xdr:row>
      <xdr:rowOff>161925</xdr:rowOff>
    </xdr:to>
    <xdr:sp>
      <xdr:nvSpPr>
        <xdr:cNvPr id="19" name="Text Box 152"/>
        <xdr:cNvSpPr txBox="1">
          <a:spLocks noChangeArrowheads="1"/>
        </xdr:cNvSpPr>
      </xdr:nvSpPr>
      <xdr:spPr>
        <a:xfrm>
          <a:off x="228600" y="65760600"/>
          <a:ext cx="6296025" cy="523875"/>
        </a:xfrm>
        <a:prstGeom prst="rect">
          <a:avLst/>
        </a:prstGeom>
        <a:solidFill>
          <a:srgbClr val="FFFFFF"/>
        </a:solidFill>
        <a:ln w="9525" cmpd="sng">
          <a:noFill/>
        </a:ln>
      </xdr:spPr>
      <xdr:txBody>
        <a:bodyPr vertOverflow="clip" wrap="square" lIns="27432" tIns="22860" rIns="27432" bIns="0"/>
        <a:p>
          <a:pPr algn="l">
            <a:defRPr/>
          </a:pPr>
          <a:r>
            <a:rPr lang="en-US" cap="none" sz="1100" b="0" i="0" u="none" baseline="0">
              <a:solidFill>
                <a:srgbClr val="000000"/>
              </a:solidFill>
            </a:rPr>
            <a:t>There was no corporate proposal which was announced and not completed as at the date of this announcement.</a:t>
          </a:r>
        </a:p>
      </xdr:txBody>
    </xdr:sp>
    <xdr:clientData/>
  </xdr:twoCellAnchor>
  <xdr:twoCellAnchor>
    <xdr:from>
      <xdr:col>1</xdr:col>
      <xdr:colOff>28575</xdr:colOff>
      <xdr:row>345</xdr:row>
      <xdr:rowOff>0</xdr:rowOff>
    </xdr:from>
    <xdr:to>
      <xdr:col>7</xdr:col>
      <xdr:colOff>962025</xdr:colOff>
      <xdr:row>345</xdr:row>
      <xdr:rowOff>0</xdr:rowOff>
    </xdr:to>
    <xdr:sp>
      <xdr:nvSpPr>
        <xdr:cNvPr id="20" name="Text Box 153"/>
        <xdr:cNvSpPr txBox="1">
          <a:spLocks noChangeArrowheads="1"/>
        </xdr:cNvSpPr>
      </xdr:nvSpPr>
      <xdr:spPr>
        <a:xfrm>
          <a:off x="247650" y="60378975"/>
          <a:ext cx="61817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The tax provided in the current period is in respect of non business source of income.</a:t>
          </a:r>
        </a:p>
      </xdr:txBody>
    </xdr:sp>
    <xdr:clientData/>
  </xdr:twoCellAnchor>
  <xdr:twoCellAnchor>
    <xdr:from>
      <xdr:col>1</xdr:col>
      <xdr:colOff>0</xdr:colOff>
      <xdr:row>439</xdr:row>
      <xdr:rowOff>142875</xdr:rowOff>
    </xdr:from>
    <xdr:to>
      <xdr:col>7</xdr:col>
      <xdr:colOff>1000125</xdr:colOff>
      <xdr:row>441</xdr:row>
      <xdr:rowOff>76200</xdr:rowOff>
    </xdr:to>
    <xdr:sp>
      <xdr:nvSpPr>
        <xdr:cNvPr id="21" name="Text Box 164"/>
        <xdr:cNvSpPr txBox="1">
          <a:spLocks noChangeArrowheads="1"/>
        </xdr:cNvSpPr>
      </xdr:nvSpPr>
      <xdr:spPr>
        <a:xfrm>
          <a:off x="219075" y="77181075"/>
          <a:ext cx="6248400" cy="3143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No dividend was recommended for the current financial period under review.
</a:t>
          </a:r>
        </a:p>
      </xdr:txBody>
    </xdr:sp>
    <xdr:clientData/>
  </xdr:twoCellAnchor>
  <xdr:twoCellAnchor>
    <xdr:from>
      <xdr:col>1</xdr:col>
      <xdr:colOff>0</xdr:colOff>
      <xdr:row>181</xdr:row>
      <xdr:rowOff>133350</xdr:rowOff>
    </xdr:from>
    <xdr:to>
      <xdr:col>7</xdr:col>
      <xdr:colOff>1057275</xdr:colOff>
      <xdr:row>183</xdr:row>
      <xdr:rowOff>28575</xdr:rowOff>
    </xdr:to>
    <xdr:sp>
      <xdr:nvSpPr>
        <xdr:cNvPr id="22" name="Text Box 165"/>
        <xdr:cNvSpPr txBox="1">
          <a:spLocks noChangeArrowheads="1"/>
        </xdr:cNvSpPr>
      </xdr:nvSpPr>
      <xdr:spPr>
        <a:xfrm>
          <a:off x="219075" y="34585275"/>
          <a:ext cx="6305550" cy="276225"/>
        </a:xfrm>
        <a:prstGeom prst="rect">
          <a:avLst/>
        </a:prstGeom>
        <a:solidFill>
          <a:srgbClr val="FFFFFF"/>
        </a:solidFill>
        <a:ln w="9525" cmpd="sng">
          <a:noFill/>
        </a:ln>
      </xdr:spPr>
      <xdr:txBody>
        <a:bodyPr vertOverflow="clip" wrap="square" lIns="27432" tIns="22860" rIns="27432" bIns="0"/>
        <a:p>
          <a:pPr algn="l">
            <a:defRPr/>
          </a:pPr>
          <a:r>
            <a:rPr lang="en-US" cap="none" sz="1100" b="0" i="0" u="none" baseline="0">
              <a:solidFill>
                <a:srgbClr val="000000"/>
              </a:solidFill>
              <a:latin typeface="Times New Roman"/>
              <a:ea typeface="Times New Roman"/>
              <a:cs typeface="Times New Roman"/>
            </a:rPr>
            <a:t>The sales of enamelled copper wire and copper rods/wire are not subject to cyclical or seasonal factors.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0</xdr:col>
      <xdr:colOff>209550</xdr:colOff>
      <xdr:row>440</xdr:row>
      <xdr:rowOff>0</xdr:rowOff>
    </xdr:from>
    <xdr:to>
      <xdr:col>7</xdr:col>
      <xdr:colOff>1076325</xdr:colOff>
      <xdr:row>442</xdr:row>
      <xdr:rowOff>0</xdr:rowOff>
    </xdr:to>
    <xdr:sp>
      <xdr:nvSpPr>
        <xdr:cNvPr id="23" name="Text Box 167"/>
        <xdr:cNvSpPr txBox="1">
          <a:spLocks noChangeArrowheads="1"/>
        </xdr:cNvSpPr>
      </xdr:nvSpPr>
      <xdr:spPr>
        <a:xfrm>
          <a:off x="209550" y="77228700"/>
          <a:ext cx="6334125" cy="3810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There were no outstanding foreign currency contracts as at the date of this announcement.</a:t>
          </a:r>
        </a:p>
      </xdr:txBody>
    </xdr:sp>
    <xdr:clientData/>
  </xdr:twoCellAnchor>
  <xdr:twoCellAnchor>
    <xdr:from>
      <xdr:col>2</xdr:col>
      <xdr:colOff>0</xdr:colOff>
      <xdr:row>274</xdr:row>
      <xdr:rowOff>0</xdr:rowOff>
    </xdr:from>
    <xdr:to>
      <xdr:col>8</xdr:col>
      <xdr:colOff>0</xdr:colOff>
      <xdr:row>274</xdr:row>
      <xdr:rowOff>0</xdr:rowOff>
    </xdr:to>
    <xdr:sp>
      <xdr:nvSpPr>
        <xdr:cNvPr id="24" name="Text Box 168"/>
        <xdr:cNvSpPr txBox="1">
          <a:spLocks noChangeArrowheads="1"/>
        </xdr:cNvSpPr>
      </xdr:nvSpPr>
      <xdr:spPr>
        <a:xfrm>
          <a:off x="571500" y="47263050"/>
          <a:ext cx="59721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As announced on 5 September 2003, the Company incorporated a wholly-owned subsidiary in Republic of Mauritius according to its law under the name of Ta Win Industries Corp. (Company No. 47491 C2/GBL) on 3 September 2003. The authorised share capital of Ta Win Industries Corp. is USD20 million divided into 20 million shares of USD1.00 each and its issued and paid-up share capital as at the date of incorporation is USD1.00 each divided into 1 ordinary shares of USD1.00 each. The intended principal activity of Ta Win Industries Corp. is investment holding. </a:t>
          </a:r>
        </a:p>
      </xdr:txBody>
    </xdr:sp>
    <xdr:clientData/>
  </xdr:twoCellAnchor>
  <xdr:twoCellAnchor>
    <xdr:from>
      <xdr:col>2</xdr:col>
      <xdr:colOff>0</xdr:colOff>
      <xdr:row>274</xdr:row>
      <xdr:rowOff>0</xdr:rowOff>
    </xdr:from>
    <xdr:to>
      <xdr:col>8</xdr:col>
      <xdr:colOff>0</xdr:colOff>
      <xdr:row>274</xdr:row>
      <xdr:rowOff>0</xdr:rowOff>
    </xdr:to>
    <xdr:sp>
      <xdr:nvSpPr>
        <xdr:cNvPr id="25" name="Text Box 169"/>
        <xdr:cNvSpPr txBox="1">
          <a:spLocks noChangeArrowheads="1"/>
        </xdr:cNvSpPr>
      </xdr:nvSpPr>
      <xdr:spPr>
        <a:xfrm>
          <a:off x="571500" y="47263050"/>
          <a:ext cx="59721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As announced on 30 September 2003, Ta Win Industries Corp., a subsidiary of Ta Win Industries (M) Sdn Bhd had incorporated a subsidiary, Ta Win Electronic Tech-Material (Changshu) Co. Ltd. (" Ta Win Changshu") (Company No. 013960) in the People's Republic of China with an authorised share capital of USD8.0 million on 25 September 2003. Ta Win Industries (M) Sdn Bhd is a wholly-owned  subsidary of the Company. With the above subscription by Ta Win Industries Corp., the Company will become the ultimate holding company of Ta Win Changshu. As at todate, Ta Win Industries Corp. has yet to subcribe to any shares in the share capital of Ta Win Changshu. The intended principal activities of Ta Win Changshu are the manufacturing and trading of enamelled copper wire.</a:t>
          </a:r>
        </a:p>
      </xdr:txBody>
    </xdr:sp>
    <xdr:clientData/>
  </xdr:twoCellAnchor>
  <xdr:twoCellAnchor>
    <xdr:from>
      <xdr:col>2</xdr:col>
      <xdr:colOff>0</xdr:colOff>
      <xdr:row>393</xdr:row>
      <xdr:rowOff>0</xdr:rowOff>
    </xdr:from>
    <xdr:to>
      <xdr:col>8</xdr:col>
      <xdr:colOff>0</xdr:colOff>
      <xdr:row>393</xdr:row>
      <xdr:rowOff>0</xdr:rowOff>
    </xdr:to>
    <xdr:sp>
      <xdr:nvSpPr>
        <xdr:cNvPr id="26" name="Text Box 170"/>
        <xdr:cNvSpPr txBox="1">
          <a:spLocks noChangeArrowheads="1"/>
        </xdr:cNvSpPr>
      </xdr:nvSpPr>
      <xdr:spPr>
        <a:xfrm>
          <a:off x="571500" y="68808600"/>
          <a:ext cx="59721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The bonus shares of 16,000,000 new ordinary shares of RM1.00 each were listed on the Bursa Malaysia Securities Berhad on 6 May 2004.</a:t>
          </a:r>
        </a:p>
      </xdr:txBody>
    </xdr:sp>
    <xdr:clientData/>
  </xdr:twoCellAnchor>
  <xdr:twoCellAnchor>
    <xdr:from>
      <xdr:col>1</xdr:col>
      <xdr:colOff>247650</xdr:colOff>
      <xdr:row>393</xdr:row>
      <xdr:rowOff>0</xdr:rowOff>
    </xdr:from>
    <xdr:to>
      <xdr:col>8</xdr:col>
      <xdr:colOff>0</xdr:colOff>
      <xdr:row>393</xdr:row>
      <xdr:rowOff>0</xdr:rowOff>
    </xdr:to>
    <xdr:sp>
      <xdr:nvSpPr>
        <xdr:cNvPr id="27" name="Text Box 171"/>
        <xdr:cNvSpPr txBox="1">
          <a:spLocks noChangeArrowheads="1"/>
        </xdr:cNvSpPr>
      </xdr:nvSpPr>
      <xdr:spPr>
        <a:xfrm>
          <a:off x="466725" y="68808600"/>
          <a:ext cx="607695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As at todate, the Company has not implemented the ESOS.
</a:t>
          </a:r>
        </a:p>
      </xdr:txBody>
    </xdr:sp>
    <xdr:clientData/>
  </xdr:twoCellAnchor>
  <xdr:twoCellAnchor>
    <xdr:from>
      <xdr:col>0</xdr:col>
      <xdr:colOff>152400</xdr:colOff>
      <xdr:row>272</xdr:row>
      <xdr:rowOff>0</xdr:rowOff>
    </xdr:from>
    <xdr:to>
      <xdr:col>7</xdr:col>
      <xdr:colOff>942975</xdr:colOff>
      <xdr:row>272</xdr:row>
      <xdr:rowOff>0</xdr:rowOff>
    </xdr:to>
    <xdr:sp>
      <xdr:nvSpPr>
        <xdr:cNvPr id="28" name="Text Box 174"/>
        <xdr:cNvSpPr txBox="1">
          <a:spLocks noChangeArrowheads="1"/>
        </xdr:cNvSpPr>
      </xdr:nvSpPr>
      <xdr:spPr>
        <a:xfrm>
          <a:off x="152400" y="46882050"/>
          <a:ext cx="62579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The Group's land and buildings  were revalued during the financial year ended 31st December, 2004. The properties were revalued based on valuations
</a:t>
          </a:r>
          <a:r>
            <a:rPr lang="en-US" cap="none" sz="1000" b="0" i="0" u="none" baseline="0">
              <a:solidFill>
                <a:srgbClr val="000000"/>
              </a:solidFill>
              <a:latin typeface="Times New Roman"/>
              <a:ea typeface="Times New Roman"/>
              <a:cs typeface="Times New Roman"/>
            </a:rPr>
            <a:t>conducted by Colliers, Jordan Lee and Jaafar in September 2004 using the comparison method of valuation.
</a:t>
          </a:r>
        </a:p>
      </xdr:txBody>
    </xdr:sp>
    <xdr:clientData/>
  </xdr:twoCellAnchor>
  <xdr:twoCellAnchor>
    <xdr:from>
      <xdr:col>1</xdr:col>
      <xdr:colOff>0</xdr:colOff>
      <xdr:row>275</xdr:row>
      <xdr:rowOff>0</xdr:rowOff>
    </xdr:from>
    <xdr:to>
      <xdr:col>8</xdr:col>
      <xdr:colOff>0</xdr:colOff>
      <xdr:row>278</xdr:row>
      <xdr:rowOff>0</xdr:rowOff>
    </xdr:to>
    <xdr:sp>
      <xdr:nvSpPr>
        <xdr:cNvPr id="29" name="Text Box 175"/>
        <xdr:cNvSpPr txBox="1">
          <a:spLocks noChangeArrowheads="1"/>
        </xdr:cNvSpPr>
      </xdr:nvSpPr>
      <xdr:spPr>
        <a:xfrm>
          <a:off x="219075" y="47453550"/>
          <a:ext cx="6324600" cy="571500"/>
        </a:xfrm>
        <a:prstGeom prst="rect">
          <a:avLst/>
        </a:prstGeom>
        <a:solidFill>
          <a:srgbClr val="FFFFFF"/>
        </a:solidFill>
        <a:ln w="9525" cmpd="sng">
          <a:noFill/>
        </a:ln>
      </xdr:spPr>
      <xdr:txBody>
        <a:bodyPr vertOverflow="clip" wrap="square" lIns="27432" tIns="22860" rIns="27432" bIns="0"/>
        <a:p>
          <a:pPr algn="l">
            <a:defRPr/>
          </a:pPr>
          <a:r>
            <a:rPr lang="en-US" cap="none" sz="1100" b="0" i="0" u="none" baseline="0">
              <a:solidFill>
                <a:srgbClr val="000000"/>
              </a:solidFill>
            </a:rPr>
            <a:t>There were no material changes in contingent liabilities or contingent assets since the last annual balance sheet as at 31 December 2009. </a:t>
          </a:r>
        </a:p>
      </xdr:txBody>
    </xdr:sp>
    <xdr:clientData/>
  </xdr:twoCellAnchor>
  <xdr:twoCellAnchor>
    <xdr:from>
      <xdr:col>2</xdr:col>
      <xdr:colOff>0</xdr:colOff>
      <xdr:row>393</xdr:row>
      <xdr:rowOff>0</xdr:rowOff>
    </xdr:from>
    <xdr:to>
      <xdr:col>8</xdr:col>
      <xdr:colOff>0</xdr:colOff>
      <xdr:row>393</xdr:row>
      <xdr:rowOff>0</xdr:rowOff>
    </xdr:to>
    <xdr:sp>
      <xdr:nvSpPr>
        <xdr:cNvPr id="30" name="Text Box 176"/>
        <xdr:cNvSpPr txBox="1">
          <a:spLocks noChangeArrowheads="1"/>
        </xdr:cNvSpPr>
      </xdr:nvSpPr>
      <xdr:spPr>
        <a:xfrm>
          <a:off x="571500" y="68808600"/>
          <a:ext cx="59721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 The status of utilisation of proceeds remains unchanged to-date since the announcement of previous quarterly report for the financial period ended 30 June 2004.</a:t>
          </a:r>
        </a:p>
      </xdr:txBody>
    </xdr:sp>
    <xdr:clientData/>
  </xdr:twoCellAnchor>
  <xdr:twoCellAnchor>
    <xdr:from>
      <xdr:col>1</xdr:col>
      <xdr:colOff>0</xdr:colOff>
      <xdr:row>465</xdr:row>
      <xdr:rowOff>0</xdr:rowOff>
    </xdr:from>
    <xdr:to>
      <xdr:col>8</xdr:col>
      <xdr:colOff>0</xdr:colOff>
      <xdr:row>465</xdr:row>
      <xdr:rowOff>0</xdr:rowOff>
    </xdr:to>
    <xdr:sp>
      <xdr:nvSpPr>
        <xdr:cNvPr id="31" name="Text Box 177"/>
        <xdr:cNvSpPr txBox="1">
          <a:spLocks noChangeArrowheads="1"/>
        </xdr:cNvSpPr>
      </xdr:nvSpPr>
      <xdr:spPr>
        <a:xfrm>
          <a:off x="219075" y="81553050"/>
          <a:ext cx="6324600" cy="0"/>
        </a:xfrm>
        <a:prstGeom prst="rect">
          <a:avLst/>
        </a:prstGeom>
        <a:solidFill>
          <a:srgbClr val="FFFFFF"/>
        </a:solid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0</xdr:colOff>
      <xdr:row>482</xdr:row>
      <xdr:rowOff>0</xdr:rowOff>
    </xdr:from>
    <xdr:to>
      <xdr:col>8</xdr:col>
      <xdr:colOff>0</xdr:colOff>
      <xdr:row>482</xdr:row>
      <xdr:rowOff>0</xdr:rowOff>
    </xdr:to>
    <xdr:sp>
      <xdr:nvSpPr>
        <xdr:cNvPr id="32" name="Text Box 178"/>
        <xdr:cNvSpPr txBox="1">
          <a:spLocks noChangeArrowheads="1"/>
        </xdr:cNvSpPr>
      </xdr:nvSpPr>
      <xdr:spPr>
        <a:xfrm>
          <a:off x="219075" y="84420075"/>
          <a:ext cx="6324600" cy="0"/>
        </a:xfrm>
        <a:prstGeom prst="rect">
          <a:avLst/>
        </a:prstGeom>
        <a:solidFill>
          <a:srgbClr val="FFFFFF"/>
        </a:solid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0</xdr:colOff>
      <xdr:row>465</xdr:row>
      <xdr:rowOff>0</xdr:rowOff>
    </xdr:from>
    <xdr:to>
      <xdr:col>8</xdr:col>
      <xdr:colOff>0</xdr:colOff>
      <xdr:row>465</xdr:row>
      <xdr:rowOff>0</xdr:rowOff>
    </xdr:to>
    <xdr:sp>
      <xdr:nvSpPr>
        <xdr:cNvPr id="33" name="Text Box 179"/>
        <xdr:cNvSpPr txBox="1">
          <a:spLocks noChangeArrowheads="1"/>
        </xdr:cNvSpPr>
      </xdr:nvSpPr>
      <xdr:spPr>
        <a:xfrm>
          <a:off x="219075" y="81553050"/>
          <a:ext cx="6324600" cy="0"/>
        </a:xfrm>
        <a:prstGeom prst="rect">
          <a:avLst/>
        </a:prstGeom>
        <a:solidFill>
          <a:srgbClr val="FFFFFF"/>
        </a:solid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0</xdr:colOff>
      <xdr:row>482</xdr:row>
      <xdr:rowOff>0</xdr:rowOff>
    </xdr:from>
    <xdr:to>
      <xdr:col>8</xdr:col>
      <xdr:colOff>0</xdr:colOff>
      <xdr:row>482</xdr:row>
      <xdr:rowOff>0</xdr:rowOff>
    </xdr:to>
    <xdr:sp>
      <xdr:nvSpPr>
        <xdr:cNvPr id="34" name="Text Box 180"/>
        <xdr:cNvSpPr txBox="1">
          <a:spLocks noChangeArrowheads="1"/>
        </xdr:cNvSpPr>
      </xdr:nvSpPr>
      <xdr:spPr>
        <a:xfrm>
          <a:off x="219075" y="84420075"/>
          <a:ext cx="6324600" cy="0"/>
        </a:xfrm>
        <a:prstGeom prst="rect">
          <a:avLst/>
        </a:prstGeom>
        <a:solidFill>
          <a:srgbClr val="FFFFFF"/>
        </a:solid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19050</xdr:colOff>
      <xdr:row>6</xdr:row>
      <xdr:rowOff>133350</xdr:rowOff>
    </xdr:from>
    <xdr:to>
      <xdr:col>8</xdr:col>
      <xdr:colOff>57150</xdr:colOff>
      <xdr:row>15</xdr:row>
      <xdr:rowOff>9525</xdr:rowOff>
    </xdr:to>
    <xdr:sp>
      <xdr:nvSpPr>
        <xdr:cNvPr id="35" name="Text Box 181"/>
        <xdr:cNvSpPr txBox="1">
          <a:spLocks noChangeArrowheads="1"/>
        </xdr:cNvSpPr>
      </xdr:nvSpPr>
      <xdr:spPr>
        <a:xfrm>
          <a:off x="238125" y="1276350"/>
          <a:ext cx="6362700" cy="1543050"/>
        </a:xfrm>
        <a:prstGeom prst="rect">
          <a:avLst/>
        </a:prstGeom>
        <a:solidFill>
          <a:srgbClr val="FFFFFF"/>
        </a:solidFill>
        <a:ln w="9525" cmpd="sng">
          <a:noFill/>
        </a:ln>
      </xdr:spPr>
      <xdr:txBody>
        <a:bodyPr vertOverflow="clip" wrap="square" lIns="27432" tIns="22860" rIns="27432" bIns="0" anchor="ctr"/>
        <a:p>
          <a:pPr algn="l">
            <a:defRPr/>
          </a:pPr>
          <a:r>
            <a:rPr lang="en-US" cap="none" sz="1050" b="0" i="0" u="none" baseline="0">
              <a:solidFill>
                <a:srgbClr val="000000"/>
              </a:solidFill>
              <a:latin typeface="Times New Roman"/>
              <a:ea typeface="Times New Roman"/>
              <a:cs typeface="Times New Roman"/>
            </a:rPr>
            <a:t>The interim financial statements are unaudited and have been prepared in accordance with the requirements of FRS 134: Interim Financial Reporting and paragraph 9.22 of the Listing Requirements of the Bursa Malaysia Securities Berhad.
</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Times New Roman"/>
              <a:ea typeface="Times New Roman"/>
              <a:cs typeface="Times New Roman"/>
            </a:rPr>
            <a:t>The interim financial statements should  be read in conjunction with the audited financial statements for the year ended 31 December 2009. These explanatory notes attached to the  interim financial statements provide an explanation of events and transactions that are significant to an understanding of the changes in the financial  position and performance of the Group since the financial year ended 31 December 2009.
</a:t>
          </a:r>
          <a:r>
            <a:rPr lang="en-US" cap="none" sz="1050" b="0" i="0" u="none" baseline="0">
              <a:solidFill>
                <a:srgbClr val="000000"/>
              </a:solidFill>
              <a:latin typeface="Times New Roman"/>
              <a:ea typeface="Times New Roman"/>
              <a:cs typeface="Times New Roman"/>
            </a:rPr>
            <a:t>
</a:t>
          </a:r>
        </a:p>
      </xdr:txBody>
    </xdr:sp>
    <xdr:clientData/>
  </xdr:twoCellAnchor>
  <xdr:twoCellAnchor>
    <xdr:from>
      <xdr:col>1</xdr:col>
      <xdr:colOff>0</xdr:colOff>
      <xdr:row>186</xdr:row>
      <xdr:rowOff>0</xdr:rowOff>
    </xdr:from>
    <xdr:to>
      <xdr:col>8</xdr:col>
      <xdr:colOff>19050</xdr:colOff>
      <xdr:row>188</xdr:row>
      <xdr:rowOff>114300</xdr:rowOff>
    </xdr:to>
    <xdr:sp>
      <xdr:nvSpPr>
        <xdr:cNvPr id="36" name="Text Box 184"/>
        <xdr:cNvSpPr txBox="1">
          <a:spLocks noChangeArrowheads="1"/>
        </xdr:cNvSpPr>
      </xdr:nvSpPr>
      <xdr:spPr>
        <a:xfrm>
          <a:off x="219075" y="35404425"/>
          <a:ext cx="6343650" cy="495300"/>
        </a:xfrm>
        <a:prstGeom prst="rect">
          <a:avLst/>
        </a:prstGeom>
        <a:solidFill>
          <a:srgbClr val="FFFFFF"/>
        </a:solidFill>
        <a:ln w="9525" cmpd="sng">
          <a:noFill/>
        </a:ln>
      </xdr:spPr>
      <xdr:txBody>
        <a:bodyPr vertOverflow="clip" wrap="square" lIns="27432" tIns="22860" rIns="27432" bIns="0"/>
        <a:p>
          <a:pPr algn="l">
            <a:defRPr/>
          </a:pPr>
          <a:r>
            <a:rPr lang="en-US" cap="none" sz="1000" b="0" i="0" u="none" baseline="0">
              <a:solidFill>
                <a:srgbClr val="000000"/>
              </a:solidFill>
              <a:latin typeface="Times New Roman"/>
              <a:ea typeface="Times New Roman"/>
              <a:cs typeface="Times New Roman"/>
            </a:rPr>
            <a:t>T</a:t>
          </a:r>
          <a:r>
            <a:rPr lang="en-US" cap="none" sz="1100" b="0" i="0" u="none" baseline="0">
              <a:solidFill>
                <a:srgbClr val="000000"/>
              </a:solidFill>
              <a:latin typeface="Times New Roman"/>
              <a:ea typeface="Times New Roman"/>
              <a:cs typeface="Times New Roman"/>
            </a:rPr>
            <a:t>here were no items affecting assets, liabilities, equity, net income, or cash flows of the Group that are unusual because of their nature, size or incidence.</a:t>
          </a:r>
        </a:p>
      </xdr:txBody>
    </xdr:sp>
    <xdr:clientData/>
  </xdr:twoCellAnchor>
  <xdr:twoCellAnchor>
    <xdr:from>
      <xdr:col>0</xdr:col>
      <xdr:colOff>209550</xdr:colOff>
      <xdr:row>191</xdr:row>
      <xdr:rowOff>28575</xdr:rowOff>
    </xdr:from>
    <xdr:to>
      <xdr:col>7</xdr:col>
      <xdr:colOff>962025</xdr:colOff>
      <xdr:row>192</xdr:row>
      <xdr:rowOff>76200</xdr:rowOff>
    </xdr:to>
    <xdr:sp>
      <xdr:nvSpPr>
        <xdr:cNvPr id="37" name="Text Box 185"/>
        <xdr:cNvSpPr txBox="1">
          <a:spLocks noChangeArrowheads="1"/>
        </xdr:cNvSpPr>
      </xdr:nvSpPr>
      <xdr:spPr>
        <a:xfrm>
          <a:off x="209550" y="36385500"/>
          <a:ext cx="6219825" cy="238125"/>
        </a:xfrm>
        <a:prstGeom prst="rect">
          <a:avLst/>
        </a:prstGeom>
        <a:solidFill>
          <a:srgbClr val="FFFFFF"/>
        </a:solidFill>
        <a:ln w="9525" cmpd="sng">
          <a:noFill/>
        </a:ln>
      </xdr:spPr>
      <xdr:txBody>
        <a:bodyPr vertOverflow="clip" wrap="square" lIns="27432" tIns="22860" rIns="27432" bIns="0"/>
        <a:p>
          <a:pPr algn="l">
            <a:defRPr/>
          </a:pPr>
          <a:r>
            <a:rPr lang="en-US" cap="none" sz="1100" b="0" i="0" u="none" baseline="0">
              <a:solidFill>
                <a:srgbClr val="000000"/>
              </a:solidFill>
            </a:rPr>
            <a:t>There were no changes in estimates that had a material effect in the current quarter.</a:t>
          </a:r>
        </a:p>
      </xdr:txBody>
    </xdr:sp>
    <xdr:clientData/>
  </xdr:twoCellAnchor>
  <xdr:twoCellAnchor>
    <xdr:from>
      <xdr:col>1</xdr:col>
      <xdr:colOff>19050</xdr:colOff>
      <xdr:row>195</xdr:row>
      <xdr:rowOff>9525</xdr:rowOff>
    </xdr:from>
    <xdr:to>
      <xdr:col>8</xdr:col>
      <xdr:colOff>28575</xdr:colOff>
      <xdr:row>198</xdr:row>
      <xdr:rowOff>123825</xdr:rowOff>
    </xdr:to>
    <xdr:sp>
      <xdr:nvSpPr>
        <xdr:cNvPr id="38" name="Text Box 186"/>
        <xdr:cNvSpPr txBox="1">
          <a:spLocks noChangeArrowheads="1"/>
        </xdr:cNvSpPr>
      </xdr:nvSpPr>
      <xdr:spPr>
        <a:xfrm>
          <a:off x="238125" y="37128450"/>
          <a:ext cx="6334125" cy="685800"/>
        </a:xfrm>
        <a:prstGeom prst="rect">
          <a:avLst/>
        </a:prstGeom>
        <a:solidFill>
          <a:srgbClr val="FFFFFF"/>
        </a:solidFill>
        <a:ln w="9525" cmpd="sng">
          <a:noFill/>
        </a:ln>
      </xdr:spPr>
      <xdr:txBody>
        <a:bodyPr vertOverflow="clip" wrap="square" lIns="27432" tIns="22860" rIns="27432" bIns="0"/>
        <a:p>
          <a:pPr algn="l">
            <a:defRPr/>
          </a:pPr>
          <a:r>
            <a:rPr lang="en-US" cap="none" sz="1100" b="0" i="0" u="none" baseline="0">
              <a:solidFill>
                <a:srgbClr val="000000"/>
              </a:solidFill>
              <a:latin typeface="Times New Roman"/>
              <a:ea typeface="Times New Roman"/>
              <a:cs typeface="Times New Roman"/>
            </a:rPr>
            <a:t>There were no issuance and repayment of debts and equity securities or share cancellation in the current interim period under review. The company has not implemented any share buyback scheme and it does not hold any shares as treasury shares during the current financial period.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1</xdr:col>
      <xdr:colOff>0</xdr:colOff>
      <xdr:row>327</xdr:row>
      <xdr:rowOff>95250</xdr:rowOff>
    </xdr:from>
    <xdr:to>
      <xdr:col>8</xdr:col>
      <xdr:colOff>0</xdr:colOff>
      <xdr:row>330</xdr:row>
      <xdr:rowOff>95250</xdr:rowOff>
    </xdr:to>
    <xdr:sp>
      <xdr:nvSpPr>
        <xdr:cNvPr id="39" name="Text Box 188"/>
        <xdr:cNvSpPr txBox="1">
          <a:spLocks noChangeArrowheads="1"/>
        </xdr:cNvSpPr>
      </xdr:nvSpPr>
      <xdr:spPr>
        <a:xfrm>
          <a:off x="219075" y="57292875"/>
          <a:ext cx="6324600" cy="571500"/>
        </a:xfrm>
        <a:prstGeom prst="rect">
          <a:avLst/>
        </a:prstGeom>
        <a:solidFill>
          <a:srgbClr val="FFFFFF"/>
        </a:solidFill>
        <a:ln w="9525" cmpd="sng">
          <a:noFill/>
        </a:ln>
      </xdr:spPr>
      <xdr:txBody>
        <a:bodyPr vertOverflow="clip" wrap="square" lIns="27432" tIns="22860" rIns="27432" bIns="0"/>
        <a:p>
          <a:pPr algn="l">
            <a:defRPr/>
          </a:pPr>
          <a:r>
            <a:rPr lang="en-US" cap="none" sz="1100" b="0" i="0" u="none" baseline="0">
              <a:solidFill>
                <a:srgbClr val="000000"/>
              </a:solidFill>
              <a:latin typeface="Times New Roman"/>
              <a:ea typeface="Times New Roman"/>
              <a:cs typeface="Times New Roman"/>
            </a:rPr>
            <a:t>The copper rod and wire industry will continue to be a challenge due to the intense competition and the fluctuation of the copper prices at London Metal Exchange ("LME").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0</xdr:col>
      <xdr:colOff>209550</xdr:colOff>
      <xdr:row>332</xdr:row>
      <xdr:rowOff>76200</xdr:rowOff>
    </xdr:from>
    <xdr:to>
      <xdr:col>8</xdr:col>
      <xdr:colOff>28575</xdr:colOff>
      <xdr:row>335</xdr:row>
      <xdr:rowOff>104775</xdr:rowOff>
    </xdr:to>
    <xdr:sp>
      <xdr:nvSpPr>
        <xdr:cNvPr id="40" name="Text Box 189"/>
        <xdr:cNvSpPr txBox="1">
          <a:spLocks noChangeArrowheads="1"/>
        </xdr:cNvSpPr>
      </xdr:nvSpPr>
      <xdr:spPr>
        <a:xfrm>
          <a:off x="209550" y="58226325"/>
          <a:ext cx="6362700" cy="523875"/>
        </a:xfrm>
        <a:prstGeom prst="rect">
          <a:avLst/>
        </a:prstGeom>
        <a:solidFill>
          <a:srgbClr val="FFFFFF"/>
        </a:solidFill>
        <a:ln w="9525" cmpd="sng">
          <a:noFill/>
        </a:ln>
      </xdr:spPr>
      <xdr:txBody>
        <a:bodyPr vertOverflow="clip" wrap="square" lIns="27432" tIns="22860" rIns="0" bIns="0"/>
        <a:p>
          <a:pPr algn="l">
            <a:defRPr/>
          </a:pPr>
          <a:r>
            <a:rPr lang="en-US" cap="none" sz="1100" b="0" i="0" u="none" baseline="0">
              <a:solidFill>
                <a:srgbClr val="000000"/>
              </a:solidFill>
            </a:rPr>
            <a:t>There was neither a profit forecast nor a profit guarantee issued by the Company for the current financial period ended 31 March 2010.
</a:t>
          </a:r>
        </a:p>
      </xdr:txBody>
    </xdr:sp>
    <xdr:clientData/>
  </xdr:twoCellAnchor>
  <xdr:twoCellAnchor>
    <xdr:from>
      <xdr:col>1</xdr:col>
      <xdr:colOff>28575</xdr:colOff>
      <xdr:row>353</xdr:row>
      <xdr:rowOff>0</xdr:rowOff>
    </xdr:from>
    <xdr:to>
      <xdr:col>7</xdr:col>
      <xdr:colOff>962025</xdr:colOff>
      <xdr:row>353</xdr:row>
      <xdr:rowOff>0</xdr:rowOff>
    </xdr:to>
    <xdr:sp>
      <xdr:nvSpPr>
        <xdr:cNvPr id="41" name="Text Box 190"/>
        <xdr:cNvSpPr txBox="1">
          <a:spLocks noChangeArrowheads="1"/>
        </xdr:cNvSpPr>
      </xdr:nvSpPr>
      <xdr:spPr>
        <a:xfrm>
          <a:off x="247650" y="61150500"/>
          <a:ext cx="61817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The effective tax rate for the period presented above is lower than the statutory tax rate principally due to utilisation of reinvestment allowances, resulting in a tax savings of approximately RM1,679,900.</a:t>
          </a:r>
        </a:p>
      </xdr:txBody>
    </xdr:sp>
    <xdr:clientData/>
  </xdr:twoCellAnchor>
  <xdr:twoCellAnchor>
    <xdr:from>
      <xdr:col>1</xdr:col>
      <xdr:colOff>19050</xdr:colOff>
      <xdr:row>263</xdr:row>
      <xdr:rowOff>171450</xdr:rowOff>
    </xdr:from>
    <xdr:to>
      <xdr:col>7</xdr:col>
      <xdr:colOff>1038225</xdr:colOff>
      <xdr:row>265</xdr:row>
      <xdr:rowOff>19050</xdr:rowOff>
    </xdr:to>
    <xdr:sp>
      <xdr:nvSpPr>
        <xdr:cNvPr id="42" name="Text Box 194"/>
        <xdr:cNvSpPr txBox="1">
          <a:spLocks noChangeArrowheads="1"/>
        </xdr:cNvSpPr>
      </xdr:nvSpPr>
      <xdr:spPr>
        <a:xfrm>
          <a:off x="238125" y="45339000"/>
          <a:ext cx="6267450" cy="228600"/>
        </a:xfrm>
        <a:prstGeom prst="rect">
          <a:avLst/>
        </a:prstGeom>
        <a:solidFill>
          <a:srgbClr val="FFFFFF"/>
        </a:solidFill>
        <a:ln w="9525" cmpd="sng">
          <a:noFill/>
        </a:ln>
      </xdr:spPr>
      <xdr:txBody>
        <a:bodyPr vertOverflow="clip" wrap="square" lIns="27432" tIns="22860" rIns="27432" bIns="0"/>
        <a:p>
          <a:pPr algn="l">
            <a:defRPr/>
          </a:pPr>
          <a:r>
            <a:rPr lang="en-US" cap="none" sz="1100" b="0" i="0" u="none" baseline="0">
              <a:solidFill>
                <a:srgbClr val="000000"/>
              </a:solidFill>
            </a:rPr>
            <a:t>There were no material events subsequent to the end of the current quarter.</a:t>
          </a:r>
        </a:p>
      </xdr:txBody>
    </xdr:sp>
    <xdr:clientData/>
  </xdr:twoCellAnchor>
  <xdr:twoCellAnchor>
    <xdr:from>
      <xdr:col>1</xdr:col>
      <xdr:colOff>57150</xdr:colOff>
      <xdr:row>268</xdr:row>
      <xdr:rowOff>9525</xdr:rowOff>
    </xdr:from>
    <xdr:to>
      <xdr:col>8</xdr:col>
      <xdr:colOff>76200</xdr:colOff>
      <xdr:row>271</xdr:row>
      <xdr:rowOff>47625</xdr:rowOff>
    </xdr:to>
    <xdr:sp>
      <xdr:nvSpPr>
        <xdr:cNvPr id="43" name="Text Box 195"/>
        <xdr:cNvSpPr txBox="1">
          <a:spLocks noChangeArrowheads="1"/>
        </xdr:cNvSpPr>
      </xdr:nvSpPr>
      <xdr:spPr>
        <a:xfrm>
          <a:off x="276225" y="46129575"/>
          <a:ext cx="6343650" cy="609600"/>
        </a:xfrm>
        <a:prstGeom prst="rect">
          <a:avLst/>
        </a:prstGeom>
        <a:solidFill>
          <a:srgbClr val="FFFFFF"/>
        </a:solidFill>
        <a:ln w="9525" cmpd="sng">
          <a:noFill/>
        </a:ln>
      </xdr:spPr>
      <xdr:txBody>
        <a:bodyPr vertOverflow="clip" wrap="square" lIns="27432" tIns="22860" rIns="0" bIns="0"/>
        <a:p>
          <a:pPr algn="l">
            <a:defRPr/>
          </a:pPr>
          <a:r>
            <a:rPr lang="en-US" cap="none" sz="1100" b="0" i="0" u="none" baseline="0">
              <a:solidFill>
                <a:srgbClr val="000000"/>
              </a:solidFill>
            </a:rPr>
            <a:t>There were no changes in the composition of the Group during the current quarter. This included business combinations, acquisitions or disposal of subsidiaries, and long term investment, restructuring, and continuing operation.</a:t>
          </a:r>
        </a:p>
      </xdr:txBody>
    </xdr:sp>
    <xdr:clientData/>
  </xdr:twoCellAnchor>
  <xdr:twoCellAnchor>
    <xdr:from>
      <xdr:col>1</xdr:col>
      <xdr:colOff>19050</xdr:colOff>
      <xdr:row>355</xdr:row>
      <xdr:rowOff>104775</xdr:rowOff>
    </xdr:from>
    <xdr:to>
      <xdr:col>7</xdr:col>
      <xdr:colOff>933450</xdr:colOff>
      <xdr:row>357</xdr:row>
      <xdr:rowOff>95250</xdr:rowOff>
    </xdr:to>
    <xdr:sp>
      <xdr:nvSpPr>
        <xdr:cNvPr id="44" name="Text Box 196"/>
        <xdr:cNvSpPr txBox="1">
          <a:spLocks noChangeArrowheads="1"/>
        </xdr:cNvSpPr>
      </xdr:nvSpPr>
      <xdr:spPr>
        <a:xfrm>
          <a:off x="238125" y="61636275"/>
          <a:ext cx="6162675" cy="371475"/>
        </a:xfrm>
        <a:prstGeom prst="rect">
          <a:avLst/>
        </a:prstGeom>
        <a:solidFill>
          <a:srgbClr val="FFFFFF"/>
        </a:solidFill>
        <a:ln w="9525" cmpd="sng">
          <a:noFill/>
        </a:ln>
      </xdr:spPr>
      <xdr:txBody>
        <a:bodyPr vertOverflow="clip" wrap="square" lIns="27432" tIns="22860" rIns="0" bIns="0"/>
        <a:p>
          <a:pPr algn="l">
            <a:defRPr/>
          </a:pPr>
          <a:r>
            <a:rPr lang="en-US" cap="none" sz="1100" b="0" i="0" u="none" baseline="0">
              <a:solidFill>
                <a:srgbClr val="000000"/>
              </a:solidFill>
            </a:rPr>
            <a:t>There were no sales of unquoted investments and properties for the financial period ended 31 March 2010.
</a:t>
          </a:r>
        </a:p>
      </xdr:txBody>
    </xdr:sp>
    <xdr:clientData/>
  </xdr:twoCellAnchor>
  <xdr:twoCellAnchor>
    <xdr:from>
      <xdr:col>1</xdr:col>
      <xdr:colOff>9525</xdr:colOff>
      <xdr:row>378</xdr:row>
      <xdr:rowOff>0</xdr:rowOff>
    </xdr:from>
    <xdr:to>
      <xdr:col>8</xdr:col>
      <xdr:colOff>0</xdr:colOff>
      <xdr:row>378</xdr:row>
      <xdr:rowOff>0</xdr:rowOff>
    </xdr:to>
    <xdr:sp>
      <xdr:nvSpPr>
        <xdr:cNvPr id="45" name="Text Box 197"/>
        <xdr:cNvSpPr txBox="1">
          <a:spLocks noChangeArrowheads="1"/>
        </xdr:cNvSpPr>
      </xdr:nvSpPr>
      <xdr:spPr>
        <a:xfrm>
          <a:off x="228600" y="65932050"/>
          <a:ext cx="63150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There was no corporate proposal which was announced and not completed as at the date of this announcement.</a:t>
          </a:r>
        </a:p>
      </xdr:txBody>
    </xdr:sp>
    <xdr:clientData/>
  </xdr:twoCellAnchor>
  <xdr:twoCellAnchor>
    <xdr:from>
      <xdr:col>2</xdr:col>
      <xdr:colOff>0</xdr:colOff>
      <xdr:row>378</xdr:row>
      <xdr:rowOff>0</xdr:rowOff>
    </xdr:from>
    <xdr:to>
      <xdr:col>8</xdr:col>
      <xdr:colOff>0</xdr:colOff>
      <xdr:row>378</xdr:row>
      <xdr:rowOff>0</xdr:rowOff>
    </xdr:to>
    <xdr:sp>
      <xdr:nvSpPr>
        <xdr:cNvPr id="46" name="Text Box 198"/>
        <xdr:cNvSpPr txBox="1">
          <a:spLocks noChangeArrowheads="1"/>
        </xdr:cNvSpPr>
      </xdr:nvSpPr>
      <xdr:spPr>
        <a:xfrm>
          <a:off x="571500" y="65932050"/>
          <a:ext cx="59721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 The status of utilisation of proceeds remains unchanged to-date since the announcement of previous quarterly report for the financial period ended 30 June 2004.</a:t>
          </a:r>
        </a:p>
      </xdr:txBody>
    </xdr:sp>
    <xdr:clientData/>
  </xdr:twoCellAnchor>
  <xdr:twoCellAnchor>
    <xdr:from>
      <xdr:col>1</xdr:col>
      <xdr:colOff>0</xdr:colOff>
      <xdr:row>409</xdr:row>
      <xdr:rowOff>9525</xdr:rowOff>
    </xdr:from>
    <xdr:to>
      <xdr:col>7</xdr:col>
      <xdr:colOff>847725</xdr:colOff>
      <xdr:row>409</xdr:row>
      <xdr:rowOff>9525</xdr:rowOff>
    </xdr:to>
    <xdr:sp>
      <xdr:nvSpPr>
        <xdr:cNvPr id="47" name="Text Box 199"/>
        <xdr:cNvSpPr txBox="1">
          <a:spLocks noChangeArrowheads="1"/>
        </xdr:cNvSpPr>
      </xdr:nvSpPr>
      <xdr:spPr>
        <a:xfrm>
          <a:off x="219075" y="71313675"/>
          <a:ext cx="6096000" cy="0"/>
        </a:xfrm>
        <a:prstGeom prst="rect">
          <a:avLst/>
        </a:prstGeom>
        <a:noFill/>
        <a:ln w="9525" cmpd="sng">
          <a:noFill/>
        </a:ln>
      </xdr:spPr>
      <xdr:txBody>
        <a:bodyPr vertOverflow="clip" wrap="square" lIns="27432" tIns="22860" rIns="27432" bIns="0"/>
        <a:p>
          <a:pPr algn="l">
            <a:defRPr/>
          </a:pPr>
          <a:r>
            <a:rPr lang="en-US" cap="none" sz="1000" b="0" i="0" u="none" baseline="0">
              <a:solidFill>
                <a:srgbClr val="000000"/>
              </a:solidFill>
              <a:latin typeface="Times New Roman"/>
              <a:ea typeface="Times New Roman"/>
              <a:cs typeface="Times New Roman"/>
            </a:rPr>
            <a:t>There were no off balance sheet financial instruments as at the date of this announcement.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0</xdr:colOff>
      <xdr:row>440</xdr:row>
      <xdr:rowOff>0</xdr:rowOff>
    </xdr:from>
    <xdr:to>
      <xdr:col>8</xdr:col>
      <xdr:colOff>0</xdr:colOff>
      <xdr:row>441</xdr:row>
      <xdr:rowOff>142875</xdr:rowOff>
    </xdr:to>
    <xdr:sp>
      <xdr:nvSpPr>
        <xdr:cNvPr id="48" name="Text Box 200"/>
        <xdr:cNvSpPr txBox="1">
          <a:spLocks noChangeArrowheads="1"/>
        </xdr:cNvSpPr>
      </xdr:nvSpPr>
      <xdr:spPr>
        <a:xfrm>
          <a:off x="219075" y="77228700"/>
          <a:ext cx="6324600" cy="333375"/>
        </a:xfrm>
        <a:prstGeom prst="rect">
          <a:avLst/>
        </a:prstGeom>
        <a:solidFill>
          <a:srgbClr val="FFFFFF"/>
        </a:solidFill>
        <a:ln w="9525" cmpd="sng">
          <a:noFill/>
        </a:ln>
      </xdr:spPr>
      <xdr:txBody>
        <a:bodyPr vertOverflow="clip" wrap="square" lIns="27432" tIns="22860" rIns="27432" bIns="0"/>
        <a:p>
          <a:pPr algn="l">
            <a:defRPr/>
          </a:pPr>
          <a:r>
            <a:rPr lang="en-US" cap="none" sz="1100" b="0" i="0" u="none" baseline="0">
              <a:solidFill>
                <a:srgbClr val="000000"/>
              </a:solidFill>
            </a:rPr>
            <a:t>There was no material litigation as at the date of this annoucement.</a:t>
          </a:r>
        </a:p>
      </xdr:txBody>
    </xdr:sp>
    <xdr:clientData/>
  </xdr:twoCellAnchor>
  <xdr:twoCellAnchor>
    <xdr:from>
      <xdr:col>1</xdr:col>
      <xdr:colOff>0</xdr:colOff>
      <xdr:row>449</xdr:row>
      <xdr:rowOff>0</xdr:rowOff>
    </xdr:from>
    <xdr:to>
      <xdr:col>8</xdr:col>
      <xdr:colOff>0</xdr:colOff>
      <xdr:row>449</xdr:row>
      <xdr:rowOff>0</xdr:rowOff>
    </xdr:to>
    <xdr:sp>
      <xdr:nvSpPr>
        <xdr:cNvPr id="49" name="Text Box 201"/>
        <xdr:cNvSpPr txBox="1">
          <a:spLocks noChangeArrowheads="1"/>
        </xdr:cNvSpPr>
      </xdr:nvSpPr>
      <xdr:spPr>
        <a:xfrm>
          <a:off x="219075" y="78809850"/>
          <a:ext cx="6324600" cy="0"/>
        </a:xfrm>
        <a:prstGeom prst="rect">
          <a:avLst/>
        </a:prstGeom>
        <a:solidFill>
          <a:srgbClr val="FFFFFF"/>
        </a:solid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28575</xdr:colOff>
      <xdr:row>487</xdr:row>
      <xdr:rowOff>47625</xdr:rowOff>
    </xdr:from>
    <xdr:to>
      <xdr:col>7</xdr:col>
      <xdr:colOff>1076325</xdr:colOff>
      <xdr:row>489</xdr:row>
      <xdr:rowOff>76200</xdr:rowOff>
    </xdr:to>
    <xdr:sp>
      <xdr:nvSpPr>
        <xdr:cNvPr id="50" name="Text Box 202"/>
        <xdr:cNvSpPr txBox="1">
          <a:spLocks noChangeArrowheads="1"/>
        </xdr:cNvSpPr>
      </xdr:nvSpPr>
      <xdr:spPr>
        <a:xfrm>
          <a:off x="247650" y="85324950"/>
          <a:ext cx="6296025" cy="371475"/>
        </a:xfrm>
        <a:prstGeom prst="rect">
          <a:avLst/>
        </a:prstGeom>
        <a:solidFill>
          <a:srgbClr val="FFFFFF"/>
        </a:solidFill>
        <a:ln w="9525" cmpd="sng">
          <a:noFill/>
        </a:ln>
      </xdr:spPr>
      <xdr:txBody>
        <a:bodyPr vertOverflow="clip" wrap="square" lIns="27432" tIns="22860" rIns="27432" bIns="0"/>
        <a:p>
          <a:pPr algn="l">
            <a:defRPr/>
          </a:pPr>
          <a:r>
            <a:rPr lang="en-US" cap="none" sz="1100" b="0" i="0" u="none" baseline="0">
              <a:solidFill>
                <a:srgbClr val="000000"/>
              </a:solidFill>
            </a:rPr>
            <a:t>The interim financial statements were authorised for issue by the Board of Directors in accordance with a resolution of the directors on 27 May 2010.</a:t>
          </a:r>
        </a:p>
      </xdr:txBody>
    </xdr:sp>
    <xdr:clientData/>
  </xdr:twoCellAnchor>
  <xdr:twoCellAnchor>
    <xdr:from>
      <xdr:col>0</xdr:col>
      <xdr:colOff>190500</xdr:colOff>
      <xdr:row>279</xdr:row>
      <xdr:rowOff>171450</xdr:rowOff>
    </xdr:from>
    <xdr:to>
      <xdr:col>8</xdr:col>
      <xdr:colOff>114300</xdr:colOff>
      <xdr:row>282</xdr:row>
      <xdr:rowOff>104775</xdr:rowOff>
    </xdr:to>
    <xdr:sp>
      <xdr:nvSpPr>
        <xdr:cNvPr id="51" name="Text Box 203"/>
        <xdr:cNvSpPr txBox="1">
          <a:spLocks noChangeArrowheads="1"/>
        </xdr:cNvSpPr>
      </xdr:nvSpPr>
      <xdr:spPr>
        <a:xfrm>
          <a:off x="190500" y="48367950"/>
          <a:ext cx="6467475" cy="447675"/>
        </a:xfrm>
        <a:prstGeom prst="rect">
          <a:avLst/>
        </a:prstGeom>
        <a:solidFill>
          <a:srgbClr val="FFFFFF"/>
        </a:solidFill>
        <a:ln w="9525" cmpd="sng">
          <a:noFill/>
        </a:ln>
      </xdr:spPr>
      <xdr:txBody>
        <a:bodyPr vertOverflow="clip" wrap="square" lIns="27432" tIns="22860" rIns="27432" bIns="0"/>
        <a:p>
          <a:pPr algn="l">
            <a:defRPr/>
          </a:pPr>
          <a:r>
            <a:rPr lang="en-US" cap="none" sz="1100" b="0" i="0" u="none" baseline="0">
              <a:solidFill>
                <a:srgbClr val="000000"/>
              </a:solidFill>
              <a:latin typeface="Times New Roman"/>
              <a:ea typeface="Times New Roman"/>
              <a:cs typeface="Times New Roman"/>
            </a:rPr>
            <a:t>There were no material capital commitments entered by the Group in this current quarter ended 31 March 2010.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1</xdr:col>
      <xdr:colOff>0</xdr:colOff>
      <xdr:row>464</xdr:row>
      <xdr:rowOff>0</xdr:rowOff>
    </xdr:from>
    <xdr:to>
      <xdr:col>8</xdr:col>
      <xdr:colOff>0</xdr:colOff>
      <xdr:row>464</xdr:row>
      <xdr:rowOff>0</xdr:rowOff>
    </xdr:to>
    <xdr:sp>
      <xdr:nvSpPr>
        <xdr:cNvPr id="52" name="Text Box 204"/>
        <xdr:cNvSpPr txBox="1">
          <a:spLocks noChangeArrowheads="1"/>
        </xdr:cNvSpPr>
      </xdr:nvSpPr>
      <xdr:spPr>
        <a:xfrm>
          <a:off x="219075" y="81381600"/>
          <a:ext cx="6324600" cy="0"/>
        </a:xfrm>
        <a:prstGeom prst="rect">
          <a:avLst/>
        </a:prstGeom>
        <a:solidFill>
          <a:srgbClr val="FFFFFF"/>
        </a:solid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0</xdr:colOff>
      <xdr:row>449</xdr:row>
      <xdr:rowOff>0</xdr:rowOff>
    </xdr:from>
    <xdr:to>
      <xdr:col>8</xdr:col>
      <xdr:colOff>0</xdr:colOff>
      <xdr:row>449</xdr:row>
      <xdr:rowOff>0</xdr:rowOff>
    </xdr:to>
    <xdr:sp>
      <xdr:nvSpPr>
        <xdr:cNvPr id="53" name="Text Box 206"/>
        <xdr:cNvSpPr txBox="1">
          <a:spLocks noChangeArrowheads="1"/>
        </xdr:cNvSpPr>
      </xdr:nvSpPr>
      <xdr:spPr>
        <a:xfrm>
          <a:off x="219075" y="78809850"/>
          <a:ext cx="6324600" cy="0"/>
        </a:xfrm>
        <a:prstGeom prst="rect">
          <a:avLst/>
        </a:prstGeom>
        <a:solidFill>
          <a:srgbClr val="FFFFFF"/>
        </a:solid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0</xdr:colOff>
      <xdr:row>464</xdr:row>
      <xdr:rowOff>0</xdr:rowOff>
    </xdr:from>
    <xdr:to>
      <xdr:col>8</xdr:col>
      <xdr:colOff>0</xdr:colOff>
      <xdr:row>464</xdr:row>
      <xdr:rowOff>0</xdr:rowOff>
    </xdr:to>
    <xdr:sp>
      <xdr:nvSpPr>
        <xdr:cNvPr id="54" name="Text Box 207"/>
        <xdr:cNvSpPr txBox="1">
          <a:spLocks noChangeArrowheads="1"/>
        </xdr:cNvSpPr>
      </xdr:nvSpPr>
      <xdr:spPr>
        <a:xfrm>
          <a:off x="219075" y="81381600"/>
          <a:ext cx="6324600" cy="0"/>
        </a:xfrm>
        <a:prstGeom prst="rect">
          <a:avLst/>
        </a:prstGeom>
        <a:solidFill>
          <a:srgbClr val="FFFFFF"/>
        </a:solid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190500</xdr:colOff>
      <xdr:row>378</xdr:row>
      <xdr:rowOff>0</xdr:rowOff>
    </xdr:from>
    <xdr:to>
      <xdr:col>7</xdr:col>
      <xdr:colOff>942975</xdr:colOff>
      <xdr:row>378</xdr:row>
      <xdr:rowOff>0</xdr:rowOff>
    </xdr:to>
    <xdr:sp>
      <xdr:nvSpPr>
        <xdr:cNvPr id="55" name="Text Box 208"/>
        <xdr:cNvSpPr txBox="1">
          <a:spLocks noChangeArrowheads="1"/>
        </xdr:cNvSpPr>
      </xdr:nvSpPr>
      <xdr:spPr>
        <a:xfrm>
          <a:off x="762000" y="65932050"/>
          <a:ext cx="5648325" cy="0"/>
        </a:xfrm>
        <a:prstGeom prst="rect">
          <a:avLst/>
        </a:prstGeom>
        <a:solidFill>
          <a:srgbClr val="FFFFFF"/>
        </a:solid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47625</xdr:colOff>
      <xdr:row>200</xdr:row>
      <xdr:rowOff>142875</xdr:rowOff>
    </xdr:from>
    <xdr:to>
      <xdr:col>8</xdr:col>
      <xdr:colOff>0</xdr:colOff>
      <xdr:row>202</xdr:row>
      <xdr:rowOff>104775</xdr:rowOff>
    </xdr:to>
    <xdr:sp>
      <xdr:nvSpPr>
        <xdr:cNvPr id="56" name="Text Box 217"/>
        <xdr:cNvSpPr txBox="1">
          <a:spLocks noChangeArrowheads="1"/>
        </xdr:cNvSpPr>
      </xdr:nvSpPr>
      <xdr:spPr>
        <a:xfrm>
          <a:off x="266700" y="38214300"/>
          <a:ext cx="6276975" cy="342900"/>
        </a:xfrm>
        <a:prstGeom prst="rect">
          <a:avLst/>
        </a:prstGeom>
        <a:noFill/>
        <a:ln w="9525" cmpd="sng">
          <a:noFill/>
        </a:ln>
      </xdr:spPr>
      <xdr:txBody>
        <a:bodyPr vertOverflow="clip" wrap="square" lIns="27432" tIns="22860" rIns="0" bIns="0"/>
        <a:p>
          <a:pPr algn="l">
            <a:defRPr/>
          </a:pPr>
          <a:r>
            <a:rPr lang="en-US" cap="none" sz="1100" b="0" i="0" u="none" baseline="0">
              <a:solidFill>
                <a:srgbClr val="000000"/>
              </a:solidFill>
            </a:rPr>
            <a:t>No dividend was paid in the current financial period under review.</a:t>
          </a:r>
        </a:p>
      </xdr:txBody>
    </xdr:sp>
    <xdr:clientData/>
  </xdr:twoCellAnchor>
  <xdr:twoCellAnchor>
    <xdr:from>
      <xdr:col>1</xdr:col>
      <xdr:colOff>28575</xdr:colOff>
      <xdr:row>353</xdr:row>
      <xdr:rowOff>0</xdr:rowOff>
    </xdr:from>
    <xdr:to>
      <xdr:col>7</xdr:col>
      <xdr:colOff>962025</xdr:colOff>
      <xdr:row>353</xdr:row>
      <xdr:rowOff>0</xdr:rowOff>
    </xdr:to>
    <xdr:sp>
      <xdr:nvSpPr>
        <xdr:cNvPr id="57" name="Text Box 220"/>
        <xdr:cNvSpPr txBox="1">
          <a:spLocks noChangeArrowheads="1"/>
        </xdr:cNvSpPr>
      </xdr:nvSpPr>
      <xdr:spPr>
        <a:xfrm>
          <a:off x="247650" y="61150500"/>
          <a:ext cx="61817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The tax provided in the current period is in respect of non business source of income.</a:t>
          </a:r>
        </a:p>
      </xdr:txBody>
    </xdr:sp>
    <xdr:clientData/>
  </xdr:twoCellAnchor>
  <xdr:twoCellAnchor>
    <xdr:from>
      <xdr:col>1</xdr:col>
      <xdr:colOff>9525</xdr:colOff>
      <xdr:row>18</xdr:row>
      <xdr:rowOff>28575</xdr:rowOff>
    </xdr:from>
    <xdr:to>
      <xdr:col>8</xdr:col>
      <xdr:colOff>38100</xdr:colOff>
      <xdr:row>22</xdr:row>
      <xdr:rowOff>161925</xdr:rowOff>
    </xdr:to>
    <xdr:sp>
      <xdr:nvSpPr>
        <xdr:cNvPr id="58" name="Text Box 221"/>
        <xdr:cNvSpPr txBox="1">
          <a:spLocks noChangeArrowheads="1"/>
        </xdr:cNvSpPr>
      </xdr:nvSpPr>
      <xdr:spPr>
        <a:xfrm>
          <a:off x="228600" y="3409950"/>
          <a:ext cx="6353175" cy="895350"/>
        </a:xfrm>
        <a:prstGeom prst="rect">
          <a:avLst/>
        </a:prstGeom>
        <a:solidFill>
          <a:srgbClr val="FFFFFF"/>
        </a:solidFill>
        <a:ln w="9525" cmpd="sng">
          <a:noFill/>
        </a:ln>
      </xdr:spPr>
      <xdr:txBody>
        <a:bodyPr vertOverflow="clip" wrap="square" lIns="27432" tIns="22860" rIns="0" bIns="0"/>
        <a:p>
          <a:pPr algn="l">
            <a:defRPr/>
          </a:pPr>
          <a:r>
            <a:rPr lang="en-US" cap="none" sz="1100" b="0" i="0" u="none" baseline="0">
              <a:solidFill>
                <a:srgbClr val="000000"/>
              </a:solidFill>
              <a:latin typeface="Times New Roman"/>
              <a:ea typeface="Times New Roman"/>
              <a:cs typeface="Times New Roman"/>
            </a:rPr>
            <a:t>The significant accounting policies adopted are consistent with those of the audited financial statements for the year ended 31 December 2009 except for the adoption of the following new Financial Reporting</a:t>
          </a:r>
          <a:r>
            <a:rPr lang="en-US" cap="none" sz="1100" b="0" i="0" u="none" baseline="0">
              <a:solidFill>
                <a:srgbClr val="000000"/>
              </a:solidFill>
              <a:latin typeface="Times New Roman"/>
              <a:ea typeface="Times New Roman"/>
              <a:cs typeface="Times New Roman"/>
            </a:rPr>
            <a:t> Standards ("FRSs") and Issues Committee Interpretations("IC Interpretations") effective for financial periods beginning on or after 01 January 2010.</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0</xdr:colOff>
      <xdr:row>484</xdr:row>
      <xdr:rowOff>0</xdr:rowOff>
    </xdr:from>
    <xdr:to>
      <xdr:col>7</xdr:col>
      <xdr:colOff>990600</xdr:colOff>
      <xdr:row>484</xdr:row>
      <xdr:rowOff>0</xdr:rowOff>
    </xdr:to>
    <xdr:sp>
      <xdr:nvSpPr>
        <xdr:cNvPr id="59" name="Text Box 225"/>
        <xdr:cNvSpPr txBox="1">
          <a:spLocks noChangeArrowheads="1"/>
        </xdr:cNvSpPr>
      </xdr:nvSpPr>
      <xdr:spPr>
        <a:xfrm>
          <a:off x="219075" y="84762975"/>
          <a:ext cx="62388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The auditors' report on the financial statements for the financial year ended 31 December 2008 was not qualified.</a:t>
          </a:r>
        </a:p>
      </xdr:txBody>
    </xdr:sp>
    <xdr:clientData/>
  </xdr:twoCellAnchor>
  <xdr:twoCellAnchor>
    <xdr:from>
      <xdr:col>1</xdr:col>
      <xdr:colOff>0</xdr:colOff>
      <xdr:row>443</xdr:row>
      <xdr:rowOff>142875</xdr:rowOff>
    </xdr:from>
    <xdr:to>
      <xdr:col>7</xdr:col>
      <xdr:colOff>1000125</xdr:colOff>
      <xdr:row>445</xdr:row>
      <xdr:rowOff>76200</xdr:rowOff>
    </xdr:to>
    <xdr:sp>
      <xdr:nvSpPr>
        <xdr:cNvPr id="60" name="Text Box 228"/>
        <xdr:cNvSpPr txBox="1">
          <a:spLocks noChangeArrowheads="1"/>
        </xdr:cNvSpPr>
      </xdr:nvSpPr>
      <xdr:spPr>
        <a:xfrm>
          <a:off x="219075" y="77924025"/>
          <a:ext cx="6248400" cy="276225"/>
        </a:xfrm>
        <a:prstGeom prst="rect">
          <a:avLst/>
        </a:prstGeom>
        <a:solidFill>
          <a:srgbClr val="FFFFFF"/>
        </a:solidFill>
        <a:ln w="9525" cmpd="sng">
          <a:noFill/>
        </a:ln>
      </xdr:spPr>
      <xdr:txBody>
        <a:bodyPr vertOverflow="clip" wrap="square" lIns="27432" tIns="22860" rIns="0" bIns="0"/>
        <a:p>
          <a:pPr algn="l">
            <a:defRPr/>
          </a:pPr>
          <a:r>
            <a:rPr lang="en-US" cap="none" sz="1100" b="0" i="0" u="none" baseline="0">
              <a:solidFill>
                <a:srgbClr val="000000"/>
              </a:solidFill>
            </a:rPr>
            <a:t>No dividend was recommended for the current financial period under review.
</a:t>
          </a:r>
        </a:p>
      </xdr:txBody>
    </xdr:sp>
    <xdr:clientData/>
  </xdr:twoCellAnchor>
  <xdr:twoCellAnchor>
    <xdr:from>
      <xdr:col>1</xdr:col>
      <xdr:colOff>28575</xdr:colOff>
      <xdr:row>350</xdr:row>
      <xdr:rowOff>95250</xdr:rowOff>
    </xdr:from>
    <xdr:to>
      <xdr:col>8</xdr:col>
      <xdr:colOff>28575</xdr:colOff>
      <xdr:row>352</xdr:row>
      <xdr:rowOff>180975</xdr:rowOff>
    </xdr:to>
    <xdr:sp>
      <xdr:nvSpPr>
        <xdr:cNvPr id="61" name="Text Box 245"/>
        <xdr:cNvSpPr txBox="1">
          <a:spLocks noChangeArrowheads="1"/>
        </xdr:cNvSpPr>
      </xdr:nvSpPr>
      <xdr:spPr>
        <a:xfrm>
          <a:off x="247650" y="60674250"/>
          <a:ext cx="6324600" cy="466725"/>
        </a:xfrm>
        <a:prstGeom prst="rect">
          <a:avLst/>
        </a:prstGeom>
        <a:solidFill>
          <a:srgbClr val="FFFFFF"/>
        </a:solidFill>
        <a:ln w="9525" cmpd="sng">
          <a:noFill/>
        </a:ln>
      </xdr:spPr>
      <xdr:txBody>
        <a:bodyPr vertOverflow="clip" wrap="square" lIns="27432" tIns="22860" rIns="0" bIns="0"/>
        <a:p>
          <a:pPr algn="l">
            <a:defRPr/>
          </a:pPr>
          <a:r>
            <a:rPr lang="en-US" cap="none" sz="1100" b="0" i="0" u="none" baseline="0">
              <a:solidFill>
                <a:srgbClr val="000000"/>
              </a:solidFill>
            </a:rPr>
            <a:t>There is no tax on income mainly due to business losses suffered in the financial period under review.</a:t>
          </a:r>
        </a:p>
      </xdr:txBody>
    </xdr:sp>
    <xdr:clientData/>
  </xdr:twoCellAnchor>
  <xdr:twoCellAnchor>
    <xdr:from>
      <xdr:col>1</xdr:col>
      <xdr:colOff>19050</xdr:colOff>
      <xdr:row>204</xdr:row>
      <xdr:rowOff>114300</xdr:rowOff>
    </xdr:from>
    <xdr:to>
      <xdr:col>8</xdr:col>
      <xdr:colOff>19050</xdr:colOff>
      <xdr:row>207</xdr:row>
      <xdr:rowOff>19050</xdr:rowOff>
    </xdr:to>
    <xdr:sp>
      <xdr:nvSpPr>
        <xdr:cNvPr id="62" name="Text Box 186"/>
        <xdr:cNvSpPr txBox="1">
          <a:spLocks noChangeArrowheads="1"/>
        </xdr:cNvSpPr>
      </xdr:nvSpPr>
      <xdr:spPr>
        <a:xfrm>
          <a:off x="238125" y="38938200"/>
          <a:ext cx="6324600" cy="476250"/>
        </a:xfrm>
        <a:prstGeom prst="rect">
          <a:avLst/>
        </a:prstGeom>
        <a:solidFill>
          <a:srgbClr val="FFFFFF"/>
        </a:solidFill>
        <a:ln w="9525" cmpd="sng">
          <a:noFill/>
        </a:ln>
      </xdr:spPr>
      <xdr:txBody>
        <a:bodyPr vertOverflow="clip" wrap="square" lIns="27432" tIns="22860" rIns="27432" bIns="0"/>
        <a:p>
          <a:pPr algn="l">
            <a:defRPr/>
          </a:pPr>
          <a:r>
            <a:rPr lang="en-US" cap="none" sz="1100" b="0" i="0" u="none" baseline="0">
              <a:solidFill>
                <a:srgbClr val="000000"/>
              </a:solidFill>
              <a:latin typeface="Times New Roman"/>
              <a:ea typeface="Times New Roman"/>
              <a:cs typeface="Times New Roman"/>
            </a:rPr>
            <a:t>The valuation of plant and equipment had been brought forward without amendment from the financial statements for the year ended 31 December 2009.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1</xdr:col>
      <xdr:colOff>19050</xdr:colOff>
      <xdr:row>66</xdr:row>
      <xdr:rowOff>19050</xdr:rowOff>
    </xdr:from>
    <xdr:to>
      <xdr:col>8</xdr:col>
      <xdr:colOff>19050</xdr:colOff>
      <xdr:row>70</xdr:row>
      <xdr:rowOff>152400</xdr:rowOff>
    </xdr:to>
    <xdr:sp>
      <xdr:nvSpPr>
        <xdr:cNvPr id="63" name="Text Box 165"/>
        <xdr:cNvSpPr txBox="1">
          <a:spLocks noChangeArrowheads="1"/>
        </xdr:cNvSpPr>
      </xdr:nvSpPr>
      <xdr:spPr>
        <a:xfrm>
          <a:off x="238125" y="12544425"/>
          <a:ext cx="6324600" cy="89535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Times New Roman"/>
              <a:ea typeface="Times New Roman"/>
              <a:cs typeface="Times New Roman"/>
            </a:rPr>
            <a:t>The adoption of the new FRS and Interpretations does not have significant impact on the financial</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statements of the Group and the</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Company, except for FRS</a:t>
          </a:r>
          <a:r>
            <a:rPr lang="en-US" cap="none" sz="1100" b="0" i="0" u="none" baseline="0">
              <a:solidFill>
                <a:srgbClr val="000000"/>
              </a:solidFill>
              <a:latin typeface="Times New Roman"/>
              <a:ea typeface="Times New Roman"/>
              <a:cs typeface="Times New Roman"/>
            </a:rPr>
            <a:t> 8</a:t>
          </a:r>
          <a:r>
            <a:rPr lang="en-US" cap="none" sz="1100" b="0" i="0" u="none" baseline="0">
              <a:solidFill>
                <a:srgbClr val="000000"/>
              </a:solidFill>
              <a:latin typeface="Times New Roman"/>
              <a:ea typeface="Times New Roman"/>
              <a:cs typeface="Times New Roman"/>
            </a:rPr>
            <a:t>, FRS 101, FRS 117,</a:t>
          </a:r>
          <a:r>
            <a:rPr lang="en-US" cap="none" sz="1100" b="0" i="0" u="none" baseline="0">
              <a:solidFill>
                <a:srgbClr val="000000"/>
              </a:solidFill>
              <a:latin typeface="Times New Roman"/>
              <a:ea typeface="Times New Roman"/>
              <a:cs typeface="Times New Roman"/>
            </a:rPr>
            <a:t>FRS </a:t>
          </a:r>
          <a:r>
            <a:rPr lang="en-US" cap="none" sz="1100" b="0" i="0" u="none" baseline="0">
              <a:solidFill>
                <a:srgbClr val="000000"/>
              </a:solidFill>
              <a:latin typeface="Times New Roman"/>
              <a:ea typeface="Times New Roman"/>
              <a:cs typeface="Times New Roman"/>
            </a:rPr>
            <a:t>139</a:t>
          </a:r>
          <a:r>
            <a:rPr lang="en-US" cap="none" sz="1100" b="0" i="0" u="none" baseline="0">
              <a:solidFill>
                <a:srgbClr val="000000"/>
              </a:solidFill>
              <a:latin typeface="Times New Roman"/>
              <a:ea typeface="Times New Roman"/>
              <a:cs typeface="Times New Roman"/>
            </a:rPr>
            <a:t>. The</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principal effects of</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the</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changes in accounting</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policies</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resulting</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from the adoption of  </a:t>
          </a:r>
          <a:r>
            <a:rPr lang="en-US" cap="none" sz="1100" b="0" i="0" u="none" baseline="0">
              <a:solidFill>
                <a:srgbClr val="000000"/>
              </a:solidFill>
              <a:latin typeface="Times New Roman"/>
              <a:ea typeface="Times New Roman"/>
              <a:cs typeface="Times New Roman"/>
            </a:rPr>
            <a:t>FRS</a:t>
          </a:r>
          <a:r>
            <a:rPr lang="en-US" cap="none" sz="1100" b="0" i="0" u="none" baseline="0">
              <a:solidFill>
                <a:srgbClr val="000000"/>
              </a:solidFill>
              <a:latin typeface="Times New Roman"/>
              <a:ea typeface="Times New Roman"/>
              <a:cs typeface="Times New Roman"/>
            </a:rPr>
            <a:t> 8</a:t>
          </a:r>
          <a:r>
            <a:rPr lang="en-US" cap="none" sz="1100" b="0" i="0" u="none" baseline="0">
              <a:solidFill>
                <a:srgbClr val="000000"/>
              </a:solidFill>
              <a:latin typeface="Times New Roman"/>
              <a:ea typeface="Times New Roman"/>
              <a:cs typeface="Times New Roman"/>
            </a:rPr>
            <a:t>, FRS</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101, FRS 117,</a:t>
          </a:r>
          <a:r>
            <a:rPr lang="en-US" cap="none" sz="1100" b="0" i="0" u="none" baseline="0">
              <a:solidFill>
                <a:srgbClr val="000000"/>
              </a:solidFill>
              <a:latin typeface="Times New Roman"/>
              <a:ea typeface="Times New Roman"/>
              <a:cs typeface="Times New Roman"/>
            </a:rPr>
            <a:t> FRS 1</a:t>
          </a:r>
          <a:r>
            <a:rPr lang="en-US" cap="none" sz="1100" b="0" i="0" u="none" baseline="0">
              <a:solidFill>
                <a:srgbClr val="000000"/>
              </a:solidFill>
              <a:latin typeface="Times New Roman"/>
              <a:ea typeface="Times New Roman"/>
              <a:cs typeface="Times New Roman"/>
            </a:rPr>
            <a:t>39</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are summarised below:</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0</xdr:col>
      <xdr:colOff>209550</xdr:colOff>
      <xdr:row>408</xdr:row>
      <xdr:rowOff>142875</xdr:rowOff>
    </xdr:from>
    <xdr:to>
      <xdr:col>7</xdr:col>
      <xdr:colOff>1057275</xdr:colOff>
      <xdr:row>413</xdr:row>
      <xdr:rowOff>152400</xdr:rowOff>
    </xdr:to>
    <xdr:sp>
      <xdr:nvSpPr>
        <xdr:cNvPr id="64" name="Text Box 200"/>
        <xdr:cNvSpPr txBox="1">
          <a:spLocks noChangeArrowheads="1"/>
        </xdr:cNvSpPr>
      </xdr:nvSpPr>
      <xdr:spPr>
        <a:xfrm>
          <a:off x="209550" y="71256525"/>
          <a:ext cx="6315075" cy="962025"/>
        </a:xfrm>
        <a:prstGeom prst="rect">
          <a:avLst/>
        </a:prstGeom>
        <a:solidFill>
          <a:srgbClr val="FFFFFF"/>
        </a:solidFill>
        <a:ln w="9525" cmpd="sng">
          <a:noFill/>
        </a:ln>
      </xdr:spPr>
      <xdr:txBody>
        <a:bodyPr vertOverflow="clip" wrap="square" lIns="27432" tIns="22860" rIns="27432" bIns="0"/>
        <a:p>
          <a:pPr algn="l">
            <a:defRPr/>
          </a:pPr>
          <a:r>
            <a:rPr lang="en-US" cap="none" sz="1100" b="0" i="0" u="none" baseline="0">
              <a:solidFill>
                <a:srgbClr val="000000"/>
              </a:solidFill>
            </a:rPr>
            <a:t>The fair value of forward exchange contract is determined by using the market rates at the end of reporting period and changes in the fair value is recognised in the profit or loss. The subsequent cumulative change in the fair value of the commitment attributable to the hedged risk is recognised as an asset or a liability with the corresponding gain or loss recognised in the profit or loss.
</a:t>
          </a:r>
        </a:p>
      </xdr:txBody>
    </xdr:sp>
    <xdr:clientData/>
  </xdr:twoCellAnchor>
  <xdr:twoCellAnchor>
    <xdr:from>
      <xdr:col>1</xdr:col>
      <xdr:colOff>28575</xdr:colOff>
      <xdr:row>414</xdr:row>
      <xdr:rowOff>133350</xdr:rowOff>
    </xdr:from>
    <xdr:to>
      <xdr:col>8</xdr:col>
      <xdr:colOff>9525</xdr:colOff>
      <xdr:row>417</xdr:row>
      <xdr:rowOff>85725</xdr:rowOff>
    </xdr:to>
    <xdr:sp>
      <xdr:nvSpPr>
        <xdr:cNvPr id="65" name="Text Box 200"/>
        <xdr:cNvSpPr txBox="1">
          <a:spLocks noChangeArrowheads="1"/>
        </xdr:cNvSpPr>
      </xdr:nvSpPr>
      <xdr:spPr>
        <a:xfrm>
          <a:off x="247650" y="72390000"/>
          <a:ext cx="6305550" cy="523875"/>
        </a:xfrm>
        <a:prstGeom prst="rect">
          <a:avLst/>
        </a:prstGeom>
        <a:solidFill>
          <a:srgbClr val="FFFFFF"/>
        </a:solidFill>
        <a:ln w="9525" cmpd="sng">
          <a:noFill/>
        </a:ln>
      </xdr:spPr>
      <xdr:txBody>
        <a:bodyPr vertOverflow="clip" wrap="square" lIns="27432" tIns="22860" rIns="27432" bIns="0"/>
        <a:p>
          <a:pPr algn="l">
            <a:defRPr/>
          </a:pPr>
          <a:r>
            <a:rPr lang="en-US" cap="none" sz="1100" b="0" i="0" u="none" baseline="0">
              <a:solidFill>
                <a:srgbClr val="000000"/>
              </a:solidFill>
            </a:rPr>
            <a:t>The above derivative financial instrument is not subjected to any credit risk, market risk and liquidity risk as the Group had sufficient internal funds for its settlement when it falls due.
</a:t>
          </a:r>
        </a:p>
      </xdr:txBody>
    </xdr:sp>
    <xdr:clientData/>
  </xdr:twoCellAnchor>
  <xdr:twoCellAnchor>
    <xdr:from>
      <xdr:col>1</xdr:col>
      <xdr:colOff>323850</xdr:colOff>
      <xdr:row>71</xdr:row>
      <xdr:rowOff>180975</xdr:rowOff>
    </xdr:from>
    <xdr:to>
      <xdr:col>8</xdr:col>
      <xdr:colOff>9525</xdr:colOff>
      <xdr:row>77</xdr:row>
      <xdr:rowOff>161925</xdr:rowOff>
    </xdr:to>
    <xdr:sp>
      <xdr:nvSpPr>
        <xdr:cNvPr id="66" name="Text Box 165"/>
        <xdr:cNvSpPr txBox="1">
          <a:spLocks noChangeArrowheads="1"/>
        </xdr:cNvSpPr>
      </xdr:nvSpPr>
      <xdr:spPr>
        <a:xfrm>
          <a:off x="542925" y="13658850"/>
          <a:ext cx="6010275" cy="112395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Times New Roman"/>
              <a:ea typeface="Times New Roman"/>
              <a:cs typeface="Times New Roman"/>
            </a:rPr>
            <a:t>(a) FRS 8 Operating Segments (effective for annual periods beginning on or after 1 July 2009). FRS 8 replaces FRS 114</a:t>
          </a:r>
          <a:r>
            <a:rPr lang="en-US" cap="none" sz="500" b="0" i="0" u="none" baseline="0">
              <a:solidFill>
                <a:srgbClr val="000000"/>
              </a:solidFill>
              <a:latin typeface="Times New Roman"/>
              <a:ea typeface="Times New Roman"/>
              <a:cs typeface="Times New Roman"/>
            </a:rPr>
            <a:t>2004</a:t>
          </a:r>
          <a:r>
            <a:rPr lang="en-US" cap="none" sz="1100" b="0" i="0" u="none" baseline="0">
              <a:solidFill>
                <a:srgbClr val="000000"/>
              </a:solidFill>
              <a:latin typeface="Times New Roman"/>
              <a:ea typeface="Times New Roman"/>
              <a:cs typeface="Times New Roman"/>
            </a:rPr>
            <a:t>  Segment Reporting. The new standard requires a ‘management approach’, under which segment information is presented on the same basis as that used for internal reporting purposes. As the Group’s chief operating decision maker, the Group’s Board of Directors, relies on    internal reports which are similar to those  currently disclosed externally, no further segmental  information disclosures will be necessary. </a:t>
          </a:r>
        </a:p>
      </xdr:txBody>
    </xdr:sp>
    <xdr:clientData/>
  </xdr:twoCellAnchor>
  <xdr:twoCellAnchor>
    <xdr:from>
      <xdr:col>1</xdr:col>
      <xdr:colOff>304800</xdr:colOff>
      <xdr:row>78</xdr:row>
      <xdr:rowOff>57150</xdr:rowOff>
    </xdr:from>
    <xdr:to>
      <xdr:col>8</xdr:col>
      <xdr:colOff>28575</xdr:colOff>
      <xdr:row>86</xdr:row>
      <xdr:rowOff>114300</xdr:rowOff>
    </xdr:to>
    <xdr:sp>
      <xdr:nvSpPr>
        <xdr:cNvPr id="67" name="Text Box 165"/>
        <xdr:cNvSpPr txBox="1">
          <a:spLocks noChangeArrowheads="1"/>
        </xdr:cNvSpPr>
      </xdr:nvSpPr>
      <xdr:spPr>
        <a:xfrm>
          <a:off x="523875" y="14868525"/>
          <a:ext cx="6048375" cy="158115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Times New Roman"/>
              <a:ea typeface="Times New Roman"/>
              <a:cs typeface="Times New Roman"/>
            </a:rPr>
            <a:t>(b) FRS 139 Financial Instruments: Recognition and Measurement (effective for annual periods beginning on or</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after 1 January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2010).</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FRS 139 establishes principles for recognising and measuring financial assets, financial liabilities and some contracts to buy and sell non-financial items. The Group adopted FRS 139 prospectively on 1 January 2010 in accordance with the transitional provisions. The effects arising from the adoption of this Standard has been accounted for by adjusting the opening balance of retained earnings as at 1 January 2010. Comparatives are not restated. The details of the changes in accounting policies and the effects arising from the adoption of FRS 139 are discussed below:</a:t>
          </a:r>
        </a:p>
      </xdr:txBody>
    </xdr:sp>
    <xdr:clientData/>
  </xdr:twoCellAnchor>
  <xdr:twoCellAnchor>
    <xdr:from>
      <xdr:col>2</xdr:col>
      <xdr:colOff>104775</xdr:colOff>
      <xdr:row>103</xdr:row>
      <xdr:rowOff>171450</xdr:rowOff>
    </xdr:from>
    <xdr:to>
      <xdr:col>8</xdr:col>
      <xdr:colOff>28575</xdr:colOff>
      <xdr:row>109</xdr:row>
      <xdr:rowOff>19050</xdr:rowOff>
    </xdr:to>
    <xdr:sp>
      <xdr:nvSpPr>
        <xdr:cNvPr id="68" name="Text Box 165"/>
        <xdr:cNvSpPr txBox="1">
          <a:spLocks noChangeArrowheads="1"/>
        </xdr:cNvSpPr>
      </xdr:nvSpPr>
      <xdr:spPr>
        <a:xfrm>
          <a:off x="676275" y="19745325"/>
          <a:ext cx="5895975" cy="990600"/>
        </a:xfrm>
        <a:prstGeom prst="rect">
          <a:avLst/>
        </a:prstGeom>
        <a:solidFill>
          <a:srgbClr val="FFFFFF"/>
        </a:solidFill>
        <a:ln w="9525" cmpd="sng">
          <a:noFill/>
        </a:ln>
      </xdr:spPr>
      <xdr:txBody>
        <a:bodyPr vertOverflow="clip" wrap="square" lIns="27432" tIns="22860" rIns="27432" bIns="0"/>
        <a:p>
          <a:pPr algn="l">
            <a:defRPr/>
          </a:pPr>
          <a:r>
            <a:rPr lang="en-US" cap="none" sz="1100" b="0" i="0" u="none" baseline="0">
              <a:solidFill>
                <a:srgbClr val="000000"/>
              </a:solidFill>
              <a:latin typeface="Times New Roman"/>
              <a:ea typeface="Times New Roman"/>
              <a:cs typeface="Times New Roman"/>
            </a:rPr>
            <a:t>Impact on opening balance
</a:t>
          </a:r>
          <a:r>
            <a:rPr lang="en-US" cap="none" sz="1100" b="0" i="0" u="none" baseline="0">
              <a:solidFill>
                <a:srgbClr val="000000"/>
              </a:solidFill>
              <a:latin typeface="Times New Roman"/>
              <a:ea typeface="Times New Roman"/>
              <a:cs typeface="Times New Roman"/>
            </a:rPr>
            <a:t>In accordance with the transitional provision of FRS 139, the above changes are applied prospectively and the comparatives as at 31 December 2009 are not restated. Instead, the changes have been accounted for by restating the following balances in the statement of financial position as at 1 January 2010.</a:t>
          </a:r>
        </a:p>
      </xdr:txBody>
    </xdr:sp>
    <xdr:clientData/>
  </xdr:twoCellAnchor>
  <xdr:twoCellAnchor>
    <xdr:from>
      <xdr:col>1</xdr:col>
      <xdr:colOff>323850</xdr:colOff>
      <xdr:row>122</xdr:row>
      <xdr:rowOff>66675</xdr:rowOff>
    </xdr:from>
    <xdr:to>
      <xdr:col>8</xdr:col>
      <xdr:colOff>19050</xdr:colOff>
      <xdr:row>130</xdr:row>
      <xdr:rowOff>47625</xdr:rowOff>
    </xdr:to>
    <xdr:sp>
      <xdr:nvSpPr>
        <xdr:cNvPr id="69" name="Text Box 165"/>
        <xdr:cNvSpPr txBox="1">
          <a:spLocks noChangeArrowheads="1"/>
        </xdr:cNvSpPr>
      </xdr:nvSpPr>
      <xdr:spPr>
        <a:xfrm>
          <a:off x="542925" y="23260050"/>
          <a:ext cx="6019800" cy="1514475"/>
        </a:xfrm>
        <a:prstGeom prst="rect">
          <a:avLst/>
        </a:prstGeom>
        <a:solidFill>
          <a:srgbClr val="FFFFFF"/>
        </a:solidFill>
        <a:ln w="9525" cmpd="sng">
          <a:noFill/>
        </a:ln>
      </xdr:spPr>
      <xdr:txBody>
        <a:bodyPr vertOverflow="clip" wrap="square" lIns="27432" tIns="22860" rIns="27432" bIns="0"/>
        <a:p>
          <a:pPr algn="l">
            <a:defRPr/>
          </a:pPr>
          <a:r>
            <a:rPr lang="en-US" cap="none" sz="1100" b="0" i="0" u="none" baseline="0">
              <a:solidFill>
                <a:srgbClr val="000000"/>
              </a:solidFill>
              <a:latin typeface="Times New Roman"/>
              <a:ea typeface="Times New Roman"/>
              <a:cs typeface="Times New Roman"/>
            </a:rPr>
            <a:t>(c) Amendments to FRS 101 Presentation of Financial Statements (effective for annual periods beginning on or after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1 January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2010). </a:t>
          </a:r>
          <a:r>
            <a:rPr lang="en-US" cap="none" sz="1100" b="0" i="0" u="none" baseline="0">
              <a:solidFill>
                <a:srgbClr val="000000"/>
              </a:solidFill>
              <a:latin typeface="Times New Roman"/>
              <a:ea typeface="Times New Roman"/>
              <a:cs typeface="Times New Roman"/>
            </a:rPr>
            <a:t>This Standard introduces the titles “statement of financial position” and “statement of cash flows” to replace the current titles “balance sheet” and “cash flow statement” respectively. A new statement known as the “statement of comprehensive income” is also introduced in this Standard whereby all non-owner changes in equity are required to be presented in either one statement of comprehensive income or in two statements (i.e. a separate income statement and a statement of comprehensive income). Components of comprehensive income are not permitted to be presented in the statement of changes in equity. 
</a:t>
          </a:r>
        </a:p>
      </xdr:txBody>
    </xdr:sp>
    <xdr:clientData/>
  </xdr:twoCellAnchor>
  <xdr:twoCellAnchor>
    <xdr:from>
      <xdr:col>2</xdr:col>
      <xdr:colOff>9525</xdr:colOff>
      <xdr:row>141</xdr:row>
      <xdr:rowOff>142875</xdr:rowOff>
    </xdr:from>
    <xdr:to>
      <xdr:col>8</xdr:col>
      <xdr:colOff>28575</xdr:colOff>
      <xdr:row>148</xdr:row>
      <xdr:rowOff>76200</xdr:rowOff>
    </xdr:to>
    <xdr:sp>
      <xdr:nvSpPr>
        <xdr:cNvPr id="70" name="Text Box 165"/>
        <xdr:cNvSpPr txBox="1">
          <a:spLocks noChangeArrowheads="1"/>
        </xdr:cNvSpPr>
      </xdr:nvSpPr>
      <xdr:spPr>
        <a:xfrm>
          <a:off x="581025" y="26965275"/>
          <a:ext cx="5991225" cy="1266825"/>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Times New Roman"/>
              <a:ea typeface="Times New Roman"/>
              <a:cs typeface="Times New Roman"/>
            </a:rPr>
            <a:t>(d) Amendments to FRS 117 Leases (effective for annual periods beginning on or after 1</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January 2010). The amendments to FRS 117 requires entities with existing leases of land</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and buildings (combined) to</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reassess the classification of</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land as a</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finance or operating</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lease. The Group has reclassified part</a:t>
          </a:r>
          <a:r>
            <a:rPr lang="en-US" cap="none" sz="1100" b="0" i="0" u="none" baseline="0">
              <a:solidFill>
                <a:srgbClr val="000000"/>
              </a:solidFill>
              <a:latin typeface="Times New Roman"/>
              <a:ea typeface="Times New Roman"/>
              <a:cs typeface="Times New Roman"/>
            </a:rPr>
            <a:t> of</a:t>
          </a:r>
          <a:r>
            <a:rPr lang="en-US" cap="none" sz="1100" b="0" i="0" u="none" baseline="0">
              <a:solidFill>
                <a:srgbClr val="000000"/>
              </a:solidFill>
              <a:latin typeface="Times New Roman"/>
              <a:ea typeface="Times New Roman"/>
              <a:cs typeface="Times New Roman"/>
            </a:rPr>
            <a:t> the existing leasehold land to property, plant and</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equipment following this reassessment, with no effect on reported profit or</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equity.</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However, as a result</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of the adoption of the Amendments to FRS 117, comparative balances</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have been restated as follows:</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1</xdr:col>
      <xdr:colOff>0</xdr:colOff>
      <xdr:row>158</xdr:row>
      <xdr:rowOff>28575</xdr:rowOff>
    </xdr:from>
    <xdr:to>
      <xdr:col>7</xdr:col>
      <xdr:colOff>1066800</xdr:colOff>
      <xdr:row>161</xdr:row>
      <xdr:rowOff>85725</xdr:rowOff>
    </xdr:to>
    <xdr:sp>
      <xdr:nvSpPr>
        <xdr:cNvPr id="71" name="Text Box 165"/>
        <xdr:cNvSpPr txBox="1">
          <a:spLocks noChangeArrowheads="1"/>
        </xdr:cNvSpPr>
      </xdr:nvSpPr>
      <xdr:spPr>
        <a:xfrm>
          <a:off x="219075" y="30099000"/>
          <a:ext cx="6315075" cy="628650"/>
        </a:xfrm>
        <a:prstGeom prst="rect">
          <a:avLst/>
        </a:prstGeom>
        <a:solidFill>
          <a:srgbClr val="FFFFFF"/>
        </a:solidFill>
        <a:ln w="9525" cmpd="sng">
          <a:noFill/>
        </a:ln>
      </xdr:spPr>
      <xdr:txBody>
        <a:bodyPr vertOverflow="clip" wrap="square" lIns="27432" tIns="22860" rIns="27432" bIns="0"/>
        <a:p>
          <a:pPr algn="l">
            <a:defRPr/>
          </a:pPr>
          <a:r>
            <a:rPr lang="en-US" cap="none" sz="1100" b="0" i="0" u="none" baseline="0">
              <a:solidFill>
                <a:srgbClr val="000000"/>
              </a:solidFill>
              <a:latin typeface="Times New Roman"/>
              <a:ea typeface="Times New Roman"/>
              <a:cs typeface="Times New Roman"/>
            </a:rPr>
            <a:t>The adoption of other interpretations and revisions to existing standards mandatory for annual</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periods beginning on or after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1</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January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2010 did not result in significant changes in the</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reported profit or equity or on the disclosures in the financial statements</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p>
      </xdr:txBody>
    </xdr:sp>
    <xdr:clientData/>
  </xdr:twoCellAnchor>
  <xdr:twoCellAnchor>
    <xdr:from>
      <xdr:col>1</xdr:col>
      <xdr:colOff>0</xdr:colOff>
      <xdr:row>165</xdr:row>
      <xdr:rowOff>0</xdr:rowOff>
    </xdr:from>
    <xdr:to>
      <xdr:col>7</xdr:col>
      <xdr:colOff>1066800</xdr:colOff>
      <xdr:row>167</xdr:row>
      <xdr:rowOff>28575</xdr:rowOff>
    </xdr:to>
    <xdr:sp>
      <xdr:nvSpPr>
        <xdr:cNvPr id="72" name="Text Box 165"/>
        <xdr:cNvSpPr txBox="1">
          <a:spLocks noChangeArrowheads="1"/>
        </xdr:cNvSpPr>
      </xdr:nvSpPr>
      <xdr:spPr>
        <a:xfrm>
          <a:off x="219075" y="31403925"/>
          <a:ext cx="6315075" cy="409575"/>
        </a:xfrm>
        <a:prstGeom prst="rect">
          <a:avLst/>
        </a:prstGeom>
        <a:solidFill>
          <a:srgbClr val="FFFFFF"/>
        </a:solidFill>
        <a:ln w="9525" cmpd="sng">
          <a:noFill/>
        </a:ln>
      </xdr:spPr>
      <xdr:txBody>
        <a:bodyPr vertOverflow="clip" wrap="square" lIns="27432" tIns="22860" rIns="27432" bIns="0"/>
        <a:p>
          <a:pPr algn="l">
            <a:defRPr/>
          </a:pPr>
          <a:r>
            <a:rPr lang="en-US" cap="none" sz="1100" b="0" i="0" u="none" baseline="0">
              <a:solidFill>
                <a:srgbClr val="000000"/>
              </a:solidFill>
              <a:latin typeface="Times New Roman"/>
              <a:ea typeface="Times New Roman"/>
              <a:cs typeface="Times New Roman"/>
            </a:rPr>
            <a:t>As at 31 March 2010, the following FRSs and IC Interpretations were in issue effective from 01 July</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2010, have not been adopted by the Group and the Company</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2</xdr:col>
      <xdr:colOff>85725</xdr:colOff>
      <xdr:row>88</xdr:row>
      <xdr:rowOff>104775</xdr:rowOff>
    </xdr:from>
    <xdr:to>
      <xdr:col>8</xdr:col>
      <xdr:colOff>0</xdr:colOff>
      <xdr:row>94</xdr:row>
      <xdr:rowOff>28575</xdr:rowOff>
    </xdr:to>
    <xdr:sp>
      <xdr:nvSpPr>
        <xdr:cNvPr id="73" name="Text Box 165"/>
        <xdr:cNvSpPr txBox="1">
          <a:spLocks noChangeArrowheads="1"/>
        </xdr:cNvSpPr>
      </xdr:nvSpPr>
      <xdr:spPr>
        <a:xfrm>
          <a:off x="657225" y="16821150"/>
          <a:ext cx="5886450" cy="1066800"/>
        </a:xfrm>
        <a:prstGeom prst="rect">
          <a:avLst/>
        </a:prstGeom>
        <a:solidFill>
          <a:srgbClr val="FFFFFF"/>
        </a:solidFill>
        <a:ln w="9525" cmpd="sng">
          <a:noFill/>
        </a:ln>
      </xdr:spPr>
      <xdr:txBody>
        <a:bodyPr vertOverflow="clip" wrap="square" lIns="27432" tIns="22860" rIns="27432" bIns="0"/>
        <a:p>
          <a:pPr algn="l">
            <a:defRPr/>
          </a:pPr>
          <a:r>
            <a:rPr lang="en-US" cap="none" sz="1100" b="0" i="0" u="none" baseline="0">
              <a:solidFill>
                <a:srgbClr val="000000"/>
              </a:solidFill>
              <a:latin typeface="Times New Roman"/>
              <a:ea typeface="Times New Roman"/>
              <a:cs typeface="Times New Roman"/>
            </a:rPr>
            <a:t>i) Available-for-sale ("AFS") investments
</a:t>
          </a:r>
          <a:r>
            <a:rPr lang="en-US" cap="none" sz="1100" b="0" i="0" u="none" baseline="0">
              <a:solidFill>
                <a:srgbClr val="000000"/>
              </a:solidFill>
              <a:latin typeface="Times New Roman"/>
              <a:ea typeface="Times New Roman"/>
              <a:cs typeface="Times New Roman"/>
            </a:rPr>
            <a:t>Prior to 1 January 2010, the Group classified its investments which were held for non-trading purposes as non-current investments. Such investments were carried at cost less impairment losses. Upon adoption of FRS 139, these investments are designated at 1 January 2010 as available-for-sale financial asset and accordingly are stated at fair value.</a:t>
          </a:r>
        </a:p>
      </xdr:txBody>
    </xdr:sp>
    <xdr:clientData/>
  </xdr:twoCellAnchor>
  <xdr:twoCellAnchor>
    <xdr:from>
      <xdr:col>2</xdr:col>
      <xdr:colOff>19050</xdr:colOff>
      <xdr:row>131</xdr:row>
      <xdr:rowOff>57150</xdr:rowOff>
    </xdr:from>
    <xdr:to>
      <xdr:col>8</xdr:col>
      <xdr:colOff>9525</xdr:colOff>
      <xdr:row>135</xdr:row>
      <xdr:rowOff>123825</xdr:rowOff>
    </xdr:to>
    <xdr:sp>
      <xdr:nvSpPr>
        <xdr:cNvPr id="74" name="Text Box 165"/>
        <xdr:cNvSpPr txBox="1">
          <a:spLocks noChangeArrowheads="1"/>
        </xdr:cNvSpPr>
      </xdr:nvSpPr>
      <xdr:spPr>
        <a:xfrm>
          <a:off x="590550" y="24974550"/>
          <a:ext cx="5962650" cy="828675"/>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rPr>
            <a:t>This Standard also introduces a new requirement to present a statement of financial position as at the beginning of the earliest comparative period if there are applications of retrospective restatements that are defined in FRS108, or when there are reclassifications of items in the financial statements.</a:t>
          </a:r>
        </a:p>
      </xdr:txBody>
    </xdr:sp>
    <xdr:clientData/>
  </xdr:twoCellAnchor>
  <xdr:twoCellAnchor>
    <xdr:from>
      <xdr:col>2</xdr:col>
      <xdr:colOff>9525</xdr:colOff>
      <xdr:row>136</xdr:row>
      <xdr:rowOff>76200</xdr:rowOff>
    </xdr:from>
    <xdr:to>
      <xdr:col>7</xdr:col>
      <xdr:colOff>1028700</xdr:colOff>
      <xdr:row>140</xdr:row>
      <xdr:rowOff>104775</xdr:rowOff>
    </xdr:to>
    <xdr:sp>
      <xdr:nvSpPr>
        <xdr:cNvPr id="75" name="Text Box 165"/>
        <xdr:cNvSpPr txBox="1">
          <a:spLocks noChangeArrowheads="1"/>
        </xdr:cNvSpPr>
      </xdr:nvSpPr>
      <xdr:spPr>
        <a:xfrm>
          <a:off x="581025" y="25946100"/>
          <a:ext cx="5915025" cy="790575"/>
        </a:xfrm>
        <a:prstGeom prst="rect">
          <a:avLst/>
        </a:prstGeom>
        <a:solidFill>
          <a:srgbClr val="FFFFFF"/>
        </a:solidFill>
        <a:ln w="9525" cmpd="sng">
          <a:noFill/>
        </a:ln>
      </xdr:spPr>
      <xdr:txBody>
        <a:bodyPr vertOverflow="clip" wrap="square" lIns="27432" tIns="22860" rIns="27432" bIns="0"/>
        <a:p>
          <a:pPr algn="l">
            <a:defRPr/>
          </a:pPr>
          <a:r>
            <a:rPr lang="en-US" cap="none" sz="1100" b="0" i="0" u="none" baseline="0">
              <a:solidFill>
                <a:srgbClr val="000000"/>
              </a:solidFill>
              <a:latin typeface="Times New Roman"/>
              <a:ea typeface="Times New Roman"/>
              <a:cs typeface="Times New Roman"/>
            </a:rPr>
            <a:t>Additionally, FRS 101 require the disclosure of reclassification adjustments and income tax relating to each component of other comprehensive income, and the presentation of dividends recognised as distributions to owners together with the related amounts per share in the statement of changes in equity or in the notes to the financial statements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1</xdr:col>
      <xdr:colOff>57150</xdr:colOff>
      <xdr:row>418</xdr:row>
      <xdr:rowOff>152400</xdr:rowOff>
    </xdr:from>
    <xdr:to>
      <xdr:col>8</xdr:col>
      <xdr:colOff>9525</xdr:colOff>
      <xdr:row>421</xdr:row>
      <xdr:rowOff>57150</xdr:rowOff>
    </xdr:to>
    <xdr:sp>
      <xdr:nvSpPr>
        <xdr:cNvPr id="76" name="Text Box 200"/>
        <xdr:cNvSpPr txBox="1">
          <a:spLocks noChangeArrowheads="1"/>
        </xdr:cNvSpPr>
      </xdr:nvSpPr>
      <xdr:spPr>
        <a:xfrm>
          <a:off x="276225" y="73171050"/>
          <a:ext cx="6276975" cy="47625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rPr>
            <a:t>As at 31 March 2010, the foreign currency contracts which have been entered into by the Group to hedge its foreign purchases and sales in foreign currencies are as follows:</a:t>
          </a:r>
        </a:p>
      </xdr:txBody>
    </xdr:sp>
    <xdr:clientData/>
  </xdr:twoCellAnchor>
  <xdr:twoCellAnchor>
    <xdr:from>
      <xdr:col>1</xdr:col>
      <xdr:colOff>57150</xdr:colOff>
      <xdr:row>431</xdr:row>
      <xdr:rowOff>19050</xdr:rowOff>
    </xdr:from>
    <xdr:to>
      <xdr:col>8</xdr:col>
      <xdr:colOff>9525</xdr:colOff>
      <xdr:row>436</xdr:row>
      <xdr:rowOff>57150</xdr:rowOff>
    </xdr:to>
    <xdr:sp>
      <xdr:nvSpPr>
        <xdr:cNvPr id="77" name="Text Box 200"/>
        <xdr:cNvSpPr txBox="1">
          <a:spLocks noChangeArrowheads="1"/>
        </xdr:cNvSpPr>
      </xdr:nvSpPr>
      <xdr:spPr>
        <a:xfrm>
          <a:off x="276225" y="75533250"/>
          <a:ext cx="6276975" cy="99060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rPr>
            <a:t>Derivative financial assets and liabilities are initially recognised, and subsequently measured at fair value. The fair values of derivatives are determined based on market data (primarily exchange rates) to calculate the present value of all estimated flows associated with each derivative at the balance sheet date. The Group’s derivatives are principally in respect of forward foreign currency contracts used to hedge its foreign currency sales and purchases, where cash flow hedging can be obtained.</a:t>
          </a:r>
        </a:p>
      </xdr:txBody>
    </xdr:sp>
    <xdr:clientData/>
  </xdr:twoCellAnchor>
  <xdr:twoCellAnchor>
    <xdr:from>
      <xdr:col>2</xdr:col>
      <xdr:colOff>114300</xdr:colOff>
      <xdr:row>94</xdr:row>
      <xdr:rowOff>114300</xdr:rowOff>
    </xdr:from>
    <xdr:to>
      <xdr:col>8</xdr:col>
      <xdr:colOff>9525</xdr:colOff>
      <xdr:row>102</xdr:row>
      <xdr:rowOff>152400</xdr:rowOff>
    </xdr:to>
    <xdr:sp>
      <xdr:nvSpPr>
        <xdr:cNvPr id="78" name="Text Box 165"/>
        <xdr:cNvSpPr txBox="1">
          <a:spLocks noChangeArrowheads="1"/>
        </xdr:cNvSpPr>
      </xdr:nvSpPr>
      <xdr:spPr>
        <a:xfrm>
          <a:off x="685800" y="17973675"/>
          <a:ext cx="5867400" cy="156210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Times New Roman"/>
              <a:ea typeface="Times New Roman"/>
              <a:cs typeface="Times New Roman"/>
            </a:rPr>
            <a:t>ii) Investments at fair value through profit or loss 
</a:t>
          </a:r>
          <a:r>
            <a:rPr lang="en-US" cap="none" sz="1100" b="0" i="0" u="none" baseline="0">
              <a:solidFill>
                <a:srgbClr val="000000"/>
              </a:solidFill>
              <a:latin typeface="Times New Roman"/>
              <a:ea typeface="Times New Roman"/>
              <a:cs typeface="Times New Roman"/>
            </a:rPr>
            <a:t>Prior to 1 January 2010, the Group classified its quoted investments in equity instruments which were held for short term as marketable securities. Such investments were carried at the lower of cost and market value, determined on a portfolio basis. Upon the adoption of FRS 139 , these investments are designated at 1 January 2010 as investments at fair value through profit or loss. As the previous year carrying amounts of these investments has been stated at market value, no adjustments to their previous year carrying amounts are recognised as adjustments to the opening balance of retained earnings as at 1 January 2010.</a:t>
          </a:r>
          <a:r>
            <a:rPr lang="en-US" cap="none" sz="1000" b="0" i="0" u="none" baseline="0">
              <a:solidFill>
                <a:srgbClr val="000000"/>
              </a:solidFill>
              <a:latin typeface="Times New Roman"/>
              <a:ea typeface="Times New Roman"/>
              <a:cs typeface="Times New Roman"/>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Documents%20and%20Settings\sang.thiam.law\Desktop\Data\WHM\AWP\Winsample_whm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AUDIT\2001\Per275\Petamtrading\AWP\WINDOWS\TEMP\BPR.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AUDIT\2001\Per275\Petamtrading\AWP\WINDOWS\TEMP\ABACUS-SCH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AUDIT\2001\Per275\Petamtrading\AWP\Pertam%20Trading%20AWP200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E:\AUDIT\2001\Per275\Pertamcons\AWP\PERTAMConsAwp20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CD308"/>
      <sheetName val="RCD309"/>
      <sheetName val="RCD 308-3"/>
      <sheetName val="Sheet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1 F-2"/>
      <sheetName val="F-3"/>
      <sheetName val="BPR"/>
      <sheetName val="RATI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   Contents"/>
      <sheetName val="1 LeadSchedule"/>
      <sheetName val="2 Sec108"/>
      <sheetName val="3 P&amp;L - 4 Op.Exp"/>
      <sheetName val="3A Turnover 3B COS"/>
      <sheetName val="5 Analysis"/>
      <sheetName val="   Directors"/>
      <sheetName val="Shareholders"/>
      <sheetName val="Dividend"/>
      <sheetName val="ITA-RA"/>
      <sheetName val="Int-rest"/>
      <sheetName val="OTHER (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os"/>
      <sheetName val="BPR"/>
      <sheetName val="F-1"/>
      <sheetName val="F-2"/>
      <sheetName val="F-3"/>
      <sheetName val="F-4"/>
      <sheetName val="F-5"/>
      <sheetName val="F-7"/>
      <sheetName val="A"/>
      <sheetName val="B"/>
      <sheetName val="L"/>
      <sheetName val="U"/>
      <sheetName val="U-2"/>
      <sheetName val="BB"/>
      <sheetName val="CC"/>
      <sheetName val="FF"/>
      <sheetName val="FF-1"/>
      <sheetName val="FF-2"/>
      <sheetName val="FF-3"/>
      <sheetName val="10"/>
      <sheetName val="20"/>
      <sheetName val="30"/>
      <sheetName val="70"/>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OS_1"/>
      <sheetName val="OS_2"/>
      <sheetName val="CFS"/>
      <sheetName val="BPR"/>
      <sheetName val="F-1"/>
      <sheetName val="F-2"/>
      <sheetName val="F-3"/>
      <sheetName val="F-4"/>
      <sheetName val="F-5"/>
      <sheetName val="F-6"/>
      <sheetName val="F-9"/>
      <sheetName val="A"/>
      <sheetName val="B"/>
      <sheetName val="b-1"/>
      <sheetName val="K"/>
      <sheetName val="L"/>
      <sheetName val="N"/>
      <sheetName val="N-1"/>
      <sheetName val="N-2"/>
      <sheetName val="U"/>
      <sheetName val="N-3"/>
      <sheetName val="U-4"/>
      <sheetName val="U-5"/>
      <sheetName val="U(disc)"/>
      <sheetName val="BB"/>
      <sheetName val="BB-10"/>
      <sheetName val="bb-1"/>
      <sheetName val="CC"/>
      <sheetName val="CC-1"/>
      <sheetName val="EE"/>
      <sheetName val="EE-1"/>
      <sheetName val="EE-2"/>
      <sheetName val="MM"/>
      <sheetName val="NN"/>
      <sheetName val="FF"/>
      <sheetName val="FF-1"/>
      <sheetName val="FF-2"/>
      <sheetName val="FF-3"/>
      <sheetName val="FF-4"/>
      <sheetName val="10"/>
      <sheetName val="20"/>
      <sheetName val="30"/>
      <sheetName val="7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O84"/>
  <sheetViews>
    <sheetView tabSelected="1" zoomScale="106" zoomScaleNormal="106" zoomScalePageLayoutView="0" workbookViewId="0" topLeftCell="A1">
      <selection activeCell="D19" sqref="D19"/>
    </sheetView>
  </sheetViews>
  <sheetFormatPr defaultColWidth="9.00390625" defaultRowHeight="16.5"/>
  <cols>
    <col min="1" max="1" width="10.25390625" style="17" customWidth="1"/>
    <col min="2" max="2" width="31.125" style="17" customWidth="1"/>
    <col min="3" max="3" width="6.625" style="50" customWidth="1"/>
    <col min="4" max="4" width="12.875" style="17" customWidth="1"/>
    <col min="5" max="5" width="13.00390625" style="17" customWidth="1"/>
    <col min="6" max="6" width="1.4921875" style="21" customWidth="1"/>
    <col min="7" max="8" width="13.375" style="17" customWidth="1"/>
    <col min="9" max="9" width="13.00390625" style="17" customWidth="1"/>
    <col min="10" max="14" width="9.00390625" style="8" customWidth="1"/>
    <col min="15" max="16384" width="9.00390625" style="17" customWidth="1"/>
  </cols>
  <sheetData>
    <row r="1" spans="1:14" s="2" customFormat="1" ht="15">
      <c r="A1" s="6" t="s">
        <v>206</v>
      </c>
      <c r="C1" s="7"/>
      <c r="F1" s="11"/>
      <c r="J1" s="8"/>
      <c r="K1" s="8"/>
      <c r="L1" s="8"/>
      <c r="M1" s="8"/>
      <c r="N1" s="8"/>
    </row>
    <row r="2" spans="1:14" s="2" customFormat="1" ht="15">
      <c r="A2" s="25" t="s">
        <v>11</v>
      </c>
      <c r="C2" s="7"/>
      <c r="F2" s="11"/>
      <c r="J2" s="8"/>
      <c r="K2" s="8"/>
      <c r="L2" s="8"/>
      <c r="M2" s="8"/>
      <c r="N2" s="8"/>
    </row>
    <row r="3" spans="1:14" s="2" customFormat="1" ht="15">
      <c r="A3" s="25" t="s">
        <v>12</v>
      </c>
      <c r="C3" s="7"/>
      <c r="F3" s="11"/>
      <c r="J3" s="8"/>
      <c r="K3" s="8"/>
      <c r="L3" s="8"/>
      <c r="M3" s="8"/>
      <c r="N3" s="8"/>
    </row>
    <row r="4" spans="1:14" s="2" customFormat="1" ht="15">
      <c r="A4" s="6"/>
      <c r="C4" s="7"/>
      <c r="F4" s="11"/>
      <c r="J4" s="8"/>
      <c r="K4" s="8"/>
      <c r="L4" s="8"/>
      <c r="M4" s="8"/>
      <c r="N4" s="8"/>
    </row>
    <row r="5" spans="1:14" s="2" customFormat="1" ht="15">
      <c r="A5" s="6"/>
      <c r="C5" s="7"/>
      <c r="F5" s="11"/>
      <c r="J5" s="8"/>
      <c r="K5" s="8"/>
      <c r="L5" s="8"/>
      <c r="M5" s="8"/>
      <c r="N5" s="8"/>
    </row>
    <row r="6" spans="1:14" s="2" customFormat="1" ht="15">
      <c r="A6" s="9"/>
      <c r="C6" s="7"/>
      <c r="F6" s="11"/>
      <c r="G6" s="9"/>
      <c r="J6" s="8"/>
      <c r="K6" s="8"/>
      <c r="L6" s="8"/>
      <c r="M6" s="8"/>
      <c r="N6" s="8"/>
    </row>
    <row r="7" spans="3:14" s="2" customFormat="1" ht="15">
      <c r="C7" s="7"/>
      <c r="D7" s="127" t="s">
        <v>275</v>
      </c>
      <c r="E7" s="127"/>
      <c r="F7" s="11"/>
      <c r="G7" s="127" t="s">
        <v>275</v>
      </c>
      <c r="H7" s="127"/>
      <c r="I7" s="1"/>
      <c r="J7" s="8"/>
      <c r="K7" s="8"/>
      <c r="L7" s="8"/>
      <c r="M7" s="8"/>
      <c r="N7" s="8"/>
    </row>
    <row r="8" spans="3:14" s="7" customFormat="1" ht="15">
      <c r="C8" s="1" t="s">
        <v>207</v>
      </c>
      <c r="D8" s="3">
        <v>40268</v>
      </c>
      <c r="E8" s="3">
        <v>39903</v>
      </c>
      <c r="F8" s="45"/>
      <c r="G8" s="3">
        <f>D8</f>
        <v>40268</v>
      </c>
      <c r="H8" s="3">
        <f>E8</f>
        <v>39903</v>
      </c>
      <c r="I8" s="3"/>
      <c r="J8" s="10"/>
      <c r="K8" s="10"/>
      <c r="L8" s="10"/>
      <c r="M8" s="10"/>
      <c r="N8" s="10"/>
    </row>
    <row r="9" spans="4:14" s="7" customFormat="1" ht="15">
      <c r="D9" s="1" t="s">
        <v>208</v>
      </c>
      <c r="E9" s="1" t="s">
        <v>208</v>
      </c>
      <c r="F9" s="46"/>
      <c r="G9" s="1" t="s">
        <v>208</v>
      </c>
      <c r="H9" s="1" t="s">
        <v>208</v>
      </c>
      <c r="I9" s="1"/>
      <c r="J9" s="10"/>
      <c r="K9" s="10"/>
      <c r="L9" s="10"/>
      <c r="M9" s="10"/>
      <c r="N9" s="10"/>
    </row>
    <row r="10" spans="4:14" s="7" customFormat="1" ht="15">
      <c r="D10" s="1"/>
      <c r="E10" s="1"/>
      <c r="F10" s="46"/>
      <c r="G10" s="1"/>
      <c r="H10" s="1"/>
      <c r="I10" s="1"/>
      <c r="J10" s="10"/>
      <c r="K10" s="10"/>
      <c r="L10" s="10"/>
      <c r="M10" s="10"/>
      <c r="N10" s="10"/>
    </row>
    <row r="11" spans="9:15" ht="15">
      <c r="I11" s="41"/>
      <c r="J11" s="55"/>
      <c r="K11" s="55"/>
      <c r="L11" s="55"/>
      <c r="M11" s="55"/>
      <c r="N11" s="55"/>
      <c r="O11" s="21"/>
    </row>
    <row r="12" spans="1:15" ht="15">
      <c r="A12" s="17" t="s">
        <v>209</v>
      </c>
      <c r="B12" s="2"/>
      <c r="C12" s="50">
        <v>9</v>
      </c>
      <c r="D12" s="2">
        <v>129519</v>
      </c>
      <c r="E12" s="2">
        <v>75315</v>
      </c>
      <c r="F12" s="11"/>
      <c r="G12" s="2">
        <f>D12</f>
        <v>129519</v>
      </c>
      <c r="H12" s="2">
        <v>75315</v>
      </c>
      <c r="I12" s="11"/>
      <c r="J12" s="55"/>
      <c r="K12" s="55"/>
      <c r="L12" s="55"/>
      <c r="M12" s="55"/>
      <c r="N12" s="55"/>
      <c r="O12" s="43"/>
    </row>
    <row r="13" spans="2:15" ht="15">
      <c r="B13" s="2"/>
      <c r="D13" s="2"/>
      <c r="E13" s="2"/>
      <c r="F13" s="11"/>
      <c r="G13" s="2"/>
      <c r="H13" s="2"/>
      <c r="I13" s="11"/>
      <c r="J13" s="55"/>
      <c r="K13" s="55"/>
      <c r="L13" s="55"/>
      <c r="M13" s="55"/>
      <c r="N13" s="55"/>
      <c r="O13" s="21"/>
    </row>
    <row r="14" spans="1:15" ht="15">
      <c r="A14" s="17" t="s">
        <v>300</v>
      </c>
      <c r="B14" s="11"/>
      <c r="D14" s="11">
        <f>-125524-1523</f>
        <v>-127047</v>
      </c>
      <c r="E14" s="2">
        <v>-71107</v>
      </c>
      <c r="F14" s="11"/>
      <c r="G14" s="2">
        <f>D14</f>
        <v>-127047</v>
      </c>
      <c r="H14" s="2">
        <v>-71107</v>
      </c>
      <c r="I14" s="11"/>
      <c r="J14" s="55"/>
      <c r="K14" s="55"/>
      <c r="L14" s="55"/>
      <c r="M14" s="55"/>
      <c r="N14" s="55"/>
      <c r="O14" s="21"/>
    </row>
    <row r="15" spans="2:15" ht="15">
      <c r="B15" s="2"/>
      <c r="D15" s="52"/>
      <c r="E15" s="52"/>
      <c r="F15" s="11"/>
      <c r="G15" s="52"/>
      <c r="H15" s="52"/>
      <c r="I15" s="11"/>
      <c r="J15" s="55"/>
      <c r="K15" s="55"/>
      <c r="L15" s="55"/>
      <c r="M15" s="55"/>
      <c r="N15" s="55"/>
      <c r="O15" s="21"/>
    </row>
    <row r="16" spans="1:15" ht="15">
      <c r="A16" s="27" t="s">
        <v>111</v>
      </c>
      <c r="B16" s="11"/>
      <c r="D16" s="2">
        <f>SUM(D12:D14)</f>
        <v>2472</v>
      </c>
      <c r="E16" s="2">
        <f>SUM(E12:E14)</f>
        <v>4208</v>
      </c>
      <c r="F16" s="11"/>
      <c r="G16" s="2">
        <f>SUM(G12:G14)</f>
        <v>2472</v>
      </c>
      <c r="H16" s="2">
        <f>SUM(H12:H14)</f>
        <v>4208</v>
      </c>
      <c r="I16" s="11"/>
      <c r="J16" s="55"/>
      <c r="K16" s="56"/>
      <c r="L16" s="55"/>
      <c r="M16" s="55"/>
      <c r="N16" s="55"/>
      <c r="O16" s="21"/>
    </row>
    <row r="17" spans="2:15" ht="15">
      <c r="B17" s="2"/>
      <c r="D17" s="2"/>
      <c r="E17" s="2"/>
      <c r="F17" s="11"/>
      <c r="G17" s="2"/>
      <c r="H17" s="2"/>
      <c r="I17" s="11"/>
      <c r="J17" s="55"/>
      <c r="K17" s="55"/>
      <c r="L17" s="55"/>
      <c r="M17" s="55"/>
      <c r="N17" s="55"/>
      <c r="O17" s="21"/>
    </row>
    <row r="18" spans="1:15" ht="15">
      <c r="A18" s="17" t="s">
        <v>334</v>
      </c>
      <c r="B18" s="2"/>
      <c r="D18" s="2">
        <f>45+2</f>
        <v>47</v>
      </c>
      <c r="E18" s="2">
        <v>38</v>
      </c>
      <c r="F18" s="11"/>
      <c r="G18" s="2">
        <f>D18</f>
        <v>47</v>
      </c>
      <c r="H18" s="2">
        <v>38</v>
      </c>
      <c r="I18" s="11"/>
      <c r="J18" s="55"/>
      <c r="K18" s="55"/>
      <c r="L18" s="55"/>
      <c r="M18" s="55"/>
      <c r="N18" s="55"/>
      <c r="O18" s="21"/>
    </row>
    <row r="19" spans="2:15" ht="15">
      <c r="B19" s="2"/>
      <c r="D19" s="2"/>
      <c r="E19" s="2"/>
      <c r="F19" s="11"/>
      <c r="G19" s="2"/>
      <c r="H19" s="2"/>
      <c r="I19" s="11"/>
      <c r="J19" s="55"/>
      <c r="K19" s="55"/>
      <c r="L19" s="55"/>
      <c r="M19" s="55"/>
      <c r="N19" s="55"/>
      <c r="O19" s="21"/>
    </row>
    <row r="20" spans="1:15" ht="15">
      <c r="A20" s="17" t="s">
        <v>335</v>
      </c>
      <c r="B20" s="11"/>
      <c r="D20" s="2">
        <v>-539</v>
      </c>
      <c r="E20" s="2">
        <v>-483</v>
      </c>
      <c r="F20" s="11"/>
      <c r="G20" s="2">
        <f>D20</f>
        <v>-539</v>
      </c>
      <c r="H20" s="2">
        <v>-483</v>
      </c>
      <c r="I20" s="11"/>
      <c r="J20" s="55"/>
      <c r="K20" s="55"/>
      <c r="L20" s="55"/>
      <c r="M20" s="55"/>
      <c r="N20" s="55"/>
      <c r="O20" s="21"/>
    </row>
    <row r="21" spans="2:15" ht="15">
      <c r="B21" s="11"/>
      <c r="D21" s="11"/>
      <c r="E21" s="11"/>
      <c r="F21" s="11"/>
      <c r="G21" s="11"/>
      <c r="I21" s="11"/>
      <c r="J21" s="55"/>
      <c r="K21" s="55"/>
      <c r="L21" s="55"/>
      <c r="M21" s="55"/>
      <c r="N21" s="55"/>
      <c r="O21" s="21"/>
    </row>
    <row r="22" spans="1:15" ht="15">
      <c r="A22" s="17" t="s">
        <v>336</v>
      </c>
      <c r="B22" s="11"/>
      <c r="C22" s="57"/>
      <c r="D22" s="11">
        <f>-2946-1-116</f>
        <v>-3063</v>
      </c>
      <c r="E22" s="11">
        <v>-230</v>
      </c>
      <c r="F22" s="11"/>
      <c r="G22" s="2">
        <f>D22</f>
        <v>-3063</v>
      </c>
      <c r="H22" s="2">
        <v>-230</v>
      </c>
      <c r="I22" s="11"/>
      <c r="J22" s="55"/>
      <c r="K22" s="55"/>
      <c r="L22" s="55"/>
      <c r="M22" s="55"/>
      <c r="N22" s="55"/>
      <c r="O22" s="21"/>
    </row>
    <row r="23" spans="2:15" ht="15">
      <c r="B23" s="11"/>
      <c r="C23" s="57"/>
      <c r="D23" s="52"/>
      <c r="E23" s="52"/>
      <c r="F23" s="11"/>
      <c r="G23" s="52"/>
      <c r="H23" s="52"/>
      <c r="I23" s="11"/>
      <c r="J23" s="55"/>
      <c r="K23" s="55"/>
      <c r="L23" s="55"/>
      <c r="M23" s="55"/>
      <c r="N23" s="55"/>
      <c r="O23" s="21"/>
    </row>
    <row r="24" spans="1:15" ht="15">
      <c r="A24" s="17" t="s">
        <v>112</v>
      </c>
      <c r="B24" s="11"/>
      <c r="C24" s="57"/>
      <c r="D24" s="11">
        <f>SUM(D16:D23)</f>
        <v>-1083</v>
      </c>
      <c r="E24" s="11">
        <f>SUM(E16:E23)</f>
        <v>3533</v>
      </c>
      <c r="F24" s="11">
        <f>SUM(F16:F23)</f>
        <v>0</v>
      </c>
      <c r="G24" s="11">
        <f>SUM(G16:G23)</f>
        <v>-1083</v>
      </c>
      <c r="H24" s="11">
        <f>SUM(H16:H23)</f>
        <v>3533</v>
      </c>
      <c r="I24" s="11"/>
      <c r="J24" s="55"/>
      <c r="K24" s="55"/>
      <c r="L24" s="55"/>
      <c r="M24" s="55"/>
      <c r="N24" s="55"/>
      <c r="O24" s="21"/>
    </row>
    <row r="25" spans="2:15" ht="15">
      <c r="B25" s="11"/>
      <c r="D25" s="2"/>
      <c r="E25" s="2"/>
      <c r="F25" s="11"/>
      <c r="G25" s="2"/>
      <c r="H25" s="2"/>
      <c r="I25" s="11"/>
      <c r="J25" s="55"/>
      <c r="K25" s="55"/>
      <c r="L25" s="55"/>
      <c r="M25" s="55"/>
      <c r="N25" s="55"/>
      <c r="O25" s="21"/>
    </row>
    <row r="26" spans="1:15" ht="15">
      <c r="A26" s="17" t="s">
        <v>298</v>
      </c>
      <c r="B26" s="2"/>
      <c r="D26" s="11">
        <v>-585</v>
      </c>
      <c r="E26" s="11">
        <v>-714</v>
      </c>
      <c r="F26" s="11"/>
      <c r="G26" s="2">
        <f>D26</f>
        <v>-585</v>
      </c>
      <c r="H26" s="2">
        <v>-714</v>
      </c>
      <c r="I26" s="11"/>
      <c r="J26" s="55"/>
      <c r="K26" s="55"/>
      <c r="L26" s="55"/>
      <c r="M26" s="55"/>
      <c r="N26" s="55"/>
      <c r="O26" s="21"/>
    </row>
    <row r="27" spans="2:15" ht="15">
      <c r="B27" s="11"/>
      <c r="D27" s="52"/>
      <c r="E27" s="52"/>
      <c r="F27" s="11"/>
      <c r="G27" s="52"/>
      <c r="H27" s="52"/>
      <c r="I27" s="11"/>
      <c r="J27" s="55"/>
      <c r="K27" s="55"/>
      <c r="L27" s="55"/>
      <c r="M27" s="55"/>
      <c r="N27" s="55"/>
      <c r="O27" s="21"/>
    </row>
    <row r="28" spans="1:15" ht="15">
      <c r="A28" s="27" t="s">
        <v>113</v>
      </c>
      <c r="C28" s="50">
        <v>9</v>
      </c>
      <c r="D28" s="2">
        <f>SUM(D24:D27)</f>
        <v>-1668</v>
      </c>
      <c r="E28" s="2">
        <f>SUM(E24:E27)</f>
        <v>2819</v>
      </c>
      <c r="F28" s="11">
        <f>SUM(F24:F27)</f>
        <v>0</v>
      </c>
      <c r="G28" s="2">
        <f>SUM(G24:G27)</f>
        <v>-1668</v>
      </c>
      <c r="H28" s="2">
        <f>SUM(H24:H27)</f>
        <v>2819</v>
      </c>
      <c r="I28" s="11"/>
      <c r="J28" s="55"/>
      <c r="K28" s="55"/>
      <c r="L28" s="55"/>
      <c r="M28" s="55"/>
      <c r="N28" s="55"/>
      <c r="O28" s="21"/>
    </row>
    <row r="29" spans="4:15" ht="15">
      <c r="D29" s="2"/>
      <c r="E29" s="2"/>
      <c r="F29" s="11"/>
      <c r="G29" s="2"/>
      <c r="H29" s="2"/>
      <c r="I29" s="11"/>
      <c r="J29" s="55"/>
      <c r="K29" s="55"/>
      <c r="L29" s="55"/>
      <c r="M29" s="55"/>
      <c r="N29" s="55"/>
      <c r="O29" s="21"/>
    </row>
    <row r="30" spans="1:15" ht="15" hidden="1">
      <c r="A30" s="17" t="s">
        <v>361</v>
      </c>
      <c r="C30" s="50">
        <v>17</v>
      </c>
      <c r="D30" s="52">
        <v>0</v>
      </c>
      <c r="E30" s="52">
        <v>0</v>
      </c>
      <c r="F30" s="11"/>
      <c r="G30" s="52">
        <v>0</v>
      </c>
      <c r="H30" s="52">
        <v>0</v>
      </c>
      <c r="I30" s="11"/>
      <c r="J30" s="55"/>
      <c r="K30" s="55"/>
      <c r="L30" s="55"/>
      <c r="M30" s="55"/>
      <c r="N30" s="55"/>
      <c r="O30" s="21"/>
    </row>
    <row r="31" spans="4:15" ht="15" hidden="1">
      <c r="D31" s="2"/>
      <c r="E31" s="2"/>
      <c r="F31" s="11"/>
      <c r="G31" s="2"/>
      <c r="H31" s="2"/>
      <c r="I31" s="11"/>
      <c r="J31" s="55"/>
      <c r="K31" s="55"/>
      <c r="L31" s="55"/>
      <c r="M31" s="55"/>
      <c r="N31" s="55"/>
      <c r="O31" s="21"/>
    </row>
    <row r="32" spans="1:15" ht="15.75" thickBot="1">
      <c r="A32" s="27" t="s">
        <v>114</v>
      </c>
      <c r="D32" s="53">
        <f>D28+D30</f>
        <v>-1668</v>
      </c>
      <c r="E32" s="53">
        <f>E28+E30</f>
        <v>2819</v>
      </c>
      <c r="F32" s="11"/>
      <c r="G32" s="53">
        <f>G28+G30</f>
        <v>-1668</v>
      </c>
      <c r="H32" s="53">
        <f>+H28+H30</f>
        <v>2819</v>
      </c>
      <c r="I32" s="11"/>
      <c r="J32" s="2"/>
      <c r="K32" s="55"/>
      <c r="L32" s="55"/>
      <c r="M32" s="55"/>
      <c r="N32" s="55"/>
      <c r="O32" s="21"/>
    </row>
    <row r="33" spans="4:15" ht="15.75" thickTop="1">
      <c r="D33" s="11"/>
      <c r="E33" s="11"/>
      <c r="F33" s="11"/>
      <c r="G33" s="11"/>
      <c r="H33" s="11"/>
      <c r="I33" s="11"/>
      <c r="J33" s="55"/>
      <c r="K33" s="55"/>
      <c r="L33" s="55"/>
      <c r="M33" s="55"/>
      <c r="N33" s="55"/>
      <c r="O33" s="21"/>
    </row>
    <row r="34" spans="1:15" ht="15">
      <c r="A34" s="27" t="s">
        <v>13</v>
      </c>
      <c r="D34" s="11"/>
      <c r="E34" s="11"/>
      <c r="F34" s="11"/>
      <c r="G34" s="11"/>
      <c r="H34" s="11"/>
      <c r="I34" s="11"/>
      <c r="J34" s="55"/>
      <c r="K34" s="55"/>
      <c r="L34" s="55"/>
      <c r="M34" s="55"/>
      <c r="N34" s="55"/>
      <c r="O34" s="21"/>
    </row>
    <row r="35" spans="1:15" ht="15">
      <c r="A35" s="17" t="s">
        <v>14</v>
      </c>
      <c r="D35" s="11"/>
      <c r="E35" s="11"/>
      <c r="F35" s="11"/>
      <c r="G35" s="11"/>
      <c r="H35" s="11"/>
      <c r="I35" s="11"/>
      <c r="J35" s="55"/>
      <c r="K35" s="55"/>
      <c r="L35" s="55"/>
      <c r="M35" s="55"/>
      <c r="N35" s="55"/>
      <c r="O35" s="21"/>
    </row>
    <row r="36" spans="1:15" ht="15">
      <c r="A36" s="17" t="s">
        <v>15</v>
      </c>
      <c r="D36" s="11">
        <f>'statement of changes in equ'!K21</f>
        <v>-257</v>
      </c>
      <c r="E36" s="11">
        <v>309</v>
      </c>
      <c r="F36" s="11"/>
      <c r="G36" s="11">
        <f>D36</f>
        <v>-257</v>
      </c>
      <c r="H36" s="11">
        <f>E36</f>
        <v>309</v>
      </c>
      <c r="I36" s="11"/>
      <c r="J36" s="55"/>
      <c r="K36" s="55"/>
      <c r="L36" s="55"/>
      <c r="M36" s="55"/>
      <c r="N36" s="55"/>
      <c r="O36" s="21"/>
    </row>
    <row r="37" spans="1:15" ht="15">
      <c r="A37" s="17" t="s">
        <v>182</v>
      </c>
      <c r="D37" s="52">
        <v>17</v>
      </c>
      <c r="E37" s="52">
        <v>0</v>
      </c>
      <c r="F37" s="11"/>
      <c r="G37" s="52">
        <v>17</v>
      </c>
      <c r="H37" s="52">
        <v>0</v>
      </c>
      <c r="I37" s="11"/>
      <c r="J37" s="55"/>
      <c r="K37" s="55"/>
      <c r="L37" s="55"/>
      <c r="M37" s="55"/>
      <c r="N37" s="55"/>
      <c r="O37" s="21"/>
    </row>
    <row r="38" spans="1:15" ht="15">
      <c r="A38" s="27" t="s">
        <v>193</v>
      </c>
      <c r="D38" s="11"/>
      <c r="E38" s="11"/>
      <c r="F38" s="11"/>
      <c r="G38" s="11"/>
      <c r="H38" s="11"/>
      <c r="I38" s="11"/>
      <c r="J38" s="55"/>
      <c r="K38" s="55"/>
      <c r="L38" s="55"/>
      <c r="M38" s="55"/>
      <c r="N38" s="55"/>
      <c r="O38" s="21"/>
    </row>
    <row r="39" spans="1:15" ht="15">
      <c r="A39" s="27" t="s">
        <v>16</v>
      </c>
      <c r="D39" s="52">
        <f>SUM(D36:D38)</f>
        <v>-240</v>
      </c>
      <c r="E39" s="52">
        <f>SUM(E36:E38)</f>
        <v>309</v>
      </c>
      <c r="F39" s="11">
        <f>SUM(F36:F38)</f>
        <v>0</v>
      </c>
      <c r="G39" s="52">
        <f>SUM(G36:G38)</f>
        <v>-240</v>
      </c>
      <c r="H39" s="52">
        <f>SUM(H36:H38)</f>
        <v>309</v>
      </c>
      <c r="I39" s="11"/>
      <c r="J39" s="55"/>
      <c r="K39" s="55"/>
      <c r="L39" s="55"/>
      <c r="M39" s="55"/>
      <c r="N39" s="55"/>
      <c r="O39" s="21"/>
    </row>
    <row r="40" spans="1:15" ht="15">
      <c r="A40" s="27"/>
      <c r="D40" s="2"/>
      <c r="E40" s="2"/>
      <c r="F40" s="11"/>
      <c r="G40" s="2"/>
      <c r="H40" s="2"/>
      <c r="I40" s="11"/>
      <c r="J40" s="55"/>
      <c r="K40" s="55"/>
      <c r="L40" s="55"/>
      <c r="M40" s="55"/>
      <c r="N40" s="55"/>
      <c r="O40" s="21"/>
    </row>
    <row r="41" spans="1:15" ht="15.75" thickBot="1">
      <c r="A41" s="27" t="s">
        <v>194</v>
      </c>
      <c r="D41" s="54">
        <f>D39+D32</f>
        <v>-1908</v>
      </c>
      <c r="E41" s="54">
        <f>E39+E32</f>
        <v>3128</v>
      </c>
      <c r="F41" s="11">
        <f>F39</f>
        <v>0</v>
      </c>
      <c r="G41" s="54">
        <f>G39+G32</f>
        <v>-1908</v>
      </c>
      <c r="H41" s="54">
        <f>H39+H32</f>
        <v>3128</v>
      </c>
      <c r="I41" s="11"/>
      <c r="J41" s="55"/>
      <c r="K41" s="55"/>
      <c r="L41" s="55"/>
      <c r="M41" s="55"/>
      <c r="N41" s="55"/>
      <c r="O41" s="21"/>
    </row>
    <row r="42" spans="1:15" ht="15.75" thickTop="1">
      <c r="A42" s="27"/>
      <c r="D42" s="2"/>
      <c r="E42" s="2"/>
      <c r="F42" s="11"/>
      <c r="G42" s="2"/>
      <c r="H42" s="2"/>
      <c r="I42" s="11"/>
      <c r="J42" s="55"/>
      <c r="K42" s="55"/>
      <c r="L42" s="55"/>
      <c r="M42" s="55"/>
      <c r="N42" s="55"/>
      <c r="O42" s="21"/>
    </row>
    <row r="43" spans="1:15" ht="15">
      <c r="A43" s="27" t="s">
        <v>192</v>
      </c>
      <c r="D43" s="2"/>
      <c r="E43" s="2"/>
      <c r="F43" s="11"/>
      <c r="G43" s="2"/>
      <c r="H43" s="2"/>
      <c r="I43" s="11"/>
      <c r="J43" s="55"/>
      <c r="K43" s="55"/>
      <c r="L43" s="55"/>
      <c r="M43" s="55"/>
      <c r="N43" s="55"/>
      <c r="O43" s="21"/>
    </row>
    <row r="44" spans="1:15" ht="15.75" thickBot="1">
      <c r="A44" s="17" t="s">
        <v>17</v>
      </c>
      <c r="D44" s="58">
        <f>D32</f>
        <v>-1668</v>
      </c>
      <c r="E44" s="58">
        <f>E32</f>
        <v>2819</v>
      </c>
      <c r="F44" s="11">
        <f>F41</f>
        <v>0</v>
      </c>
      <c r="G44" s="58">
        <f>G32</f>
        <v>-1668</v>
      </c>
      <c r="H44" s="58">
        <f>H32</f>
        <v>2819</v>
      </c>
      <c r="I44" s="11"/>
      <c r="J44" s="55"/>
      <c r="K44" s="55"/>
      <c r="L44" s="55"/>
      <c r="M44" s="55"/>
      <c r="N44" s="55"/>
      <c r="O44" s="21"/>
    </row>
    <row r="45" spans="1:15" ht="15">
      <c r="A45" s="27"/>
      <c r="D45" s="2"/>
      <c r="E45" s="2"/>
      <c r="F45" s="11"/>
      <c r="G45" s="2"/>
      <c r="H45" s="2"/>
      <c r="I45" s="11"/>
      <c r="J45" s="55"/>
      <c r="K45" s="55"/>
      <c r="L45" s="55"/>
      <c r="M45" s="55"/>
      <c r="N45" s="55"/>
      <c r="O45" s="21"/>
    </row>
    <row r="46" spans="1:15" ht="15">
      <c r="A46" s="27" t="s">
        <v>191</v>
      </c>
      <c r="D46" s="2"/>
      <c r="E46" s="2"/>
      <c r="F46" s="11"/>
      <c r="G46" s="2"/>
      <c r="H46" s="2"/>
      <c r="I46" s="11"/>
      <c r="J46" s="55"/>
      <c r="K46" s="55"/>
      <c r="L46" s="55"/>
      <c r="M46" s="55"/>
      <c r="N46" s="55"/>
      <c r="O46" s="21"/>
    </row>
    <row r="47" spans="1:15" ht="15.75" thickBot="1">
      <c r="A47" s="17" t="s">
        <v>17</v>
      </c>
      <c r="D47" s="58">
        <f>D41</f>
        <v>-1908</v>
      </c>
      <c r="E47" s="58">
        <f>E41</f>
        <v>3128</v>
      </c>
      <c r="F47" s="11">
        <f>F44</f>
        <v>0</v>
      </c>
      <c r="G47" s="58">
        <f>G41</f>
        <v>-1908</v>
      </c>
      <c r="H47" s="58">
        <f>H41</f>
        <v>3128</v>
      </c>
      <c r="I47" s="11"/>
      <c r="J47" s="55"/>
      <c r="K47" s="55"/>
      <c r="L47" s="55"/>
      <c r="M47" s="55"/>
      <c r="N47" s="55"/>
      <c r="O47" s="21"/>
    </row>
    <row r="48" spans="1:15" ht="15">
      <c r="A48" s="27"/>
      <c r="D48" s="2"/>
      <c r="E48" s="2"/>
      <c r="F48" s="11"/>
      <c r="G48" s="2"/>
      <c r="H48" s="2"/>
      <c r="I48" s="11"/>
      <c r="J48" s="55"/>
      <c r="K48" s="55"/>
      <c r="L48" s="55"/>
      <c r="M48" s="55"/>
      <c r="N48" s="55"/>
      <c r="O48" s="21"/>
    </row>
    <row r="49" spans="1:14" s="27" customFormat="1" ht="15">
      <c r="A49" s="17" t="s">
        <v>18</v>
      </c>
      <c r="C49" s="20"/>
      <c r="D49" s="9"/>
      <c r="E49" s="9"/>
      <c r="F49" s="59"/>
      <c r="G49" s="9"/>
      <c r="H49" s="9"/>
      <c r="I49" s="9"/>
      <c r="J49" s="60"/>
      <c r="K49" s="60"/>
      <c r="L49" s="60"/>
      <c r="M49" s="60"/>
      <c r="N49" s="60"/>
    </row>
    <row r="50" spans="1:9" ht="15">
      <c r="A50" s="17" t="s">
        <v>282</v>
      </c>
      <c r="C50" s="50">
        <v>26</v>
      </c>
      <c r="D50" s="8">
        <f>+'explanatory notes'!E462</f>
        <v>-2.594655134866067</v>
      </c>
      <c r="E50" s="8">
        <f>+'explanatory notes'!F462</f>
        <v>4.385091621815014</v>
      </c>
      <c r="F50" s="11">
        <f>'explanatory notes'!G458</f>
        <v>0</v>
      </c>
      <c r="G50" s="8">
        <f>+'explanatory notes'!G462</f>
        <v>-2.594655134866067</v>
      </c>
      <c r="H50" s="8">
        <f>+'explanatory notes'!H462</f>
        <v>4.385091621815014</v>
      </c>
      <c r="I50" s="61"/>
    </row>
    <row r="51" spans="1:9" ht="15.75" thickBot="1">
      <c r="A51" s="17" t="s">
        <v>283</v>
      </c>
      <c r="C51" s="50">
        <f>+C50</f>
        <v>26</v>
      </c>
      <c r="D51" s="62">
        <f>+'explanatory notes'!E483</f>
        <v>-2.594655134866067</v>
      </c>
      <c r="E51" s="62">
        <f>+'explanatory notes'!F483</f>
        <v>4.385091621815014</v>
      </c>
      <c r="F51" s="63">
        <f>'explanatory notes'!G477</f>
        <v>0</v>
      </c>
      <c r="G51" s="62">
        <f>+'explanatory notes'!G483</f>
        <v>-2.594655134866067</v>
      </c>
      <c r="H51" s="62">
        <f>+'explanatory notes'!H483</f>
        <v>4.385091621815014</v>
      </c>
      <c r="I51" s="63"/>
    </row>
    <row r="52" spans="4:9" ht="15.75" thickTop="1">
      <c r="D52" s="63"/>
      <c r="E52" s="63"/>
      <c r="F52" s="63"/>
      <c r="G52" s="63"/>
      <c r="H52" s="63"/>
      <c r="I52" s="63"/>
    </row>
    <row r="53" spans="4:9" ht="15">
      <c r="D53" s="63"/>
      <c r="E53" s="63"/>
      <c r="F53" s="63"/>
      <c r="G53" s="63"/>
      <c r="H53" s="63"/>
      <c r="I53" s="63"/>
    </row>
    <row r="54" spans="4:9" ht="15">
      <c r="D54" s="63"/>
      <c r="E54" s="63"/>
      <c r="F54" s="63"/>
      <c r="G54" s="63"/>
      <c r="H54" s="63"/>
      <c r="I54" s="63"/>
    </row>
    <row r="55" spans="4:9" ht="15">
      <c r="D55" s="63"/>
      <c r="E55" s="63"/>
      <c r="F55" s="63"/>
      <c r="G55" s="63"/>
      <c r="H55" s="63"/>
      <c r="I55" s="63"/>
    </row>
    <row r="56" spans="4:9" ht="15">
      <c r="D56" s="63"/>
      <c r="E56" s="63"/>
      <c r="F56" s="63"/>
      <c r="G56" s="63"/>
      <c r="H56" s="63"/>
      <c r="I56" s="63"/>
    </row>
    <row r="57" spans="4:9" ht="15">
      <c r="D57" s="63"/>
      <c r="E57" s="63"/>
      <c r="F57" s="63"/>
      <c r="G57" s="63"/>
      <c r="H57" s="63"/>
      <c r="I57" s="63"/>
    </row>
    <row r="58" spans="4:9" ht="15">
      <c r="D58" s="63"/>
      <c r="E58" s="63"/>
      <c r="F58" s="63"/>
      <c r="G58" s="63"/>
      <c r="H58" s="63"/>
      <c r="I58" s="63"/>
    </row>
    <row r="59" spans="4:9" ht="15">
      <c r="D59" s="63"/>
      <c r="E59" s="63"/>
      <c r="F59" s="63"/>
      <c r="G59" s="63"/>
      <c r="H59" s="63"/>
      <c r="I59" s="63"/>
    </row>
    <row r="60" spans="4:9" ht="15">
      <c r="D60" s="63"/>
      <c r="E60" s="63"/>
      <c r="F60" s="63"/>
      <c r="G60" s="63"/>
      <c r="H60" s="63"/>
      <c r="I60" s="63"/>
    </row>
    <row r="61" spans="4:9" ht="15">
      <c r="D61" s="63"/>
      <c r="E61" s="63"/>
      <c r="F61" s="63"/>
      <c r="G61" s="63"/>
      <c r="H61" s="63"/>
      <c r="I61" s="63"/>
    </row>
    <row r="62" spans="4:9" ht="15">
      <c r="D62" s="63"/>
      <c r="E62" s="63"/>
      <c r="F62" s="63"/>
      <c r="G62" s="63"/>
      <c r="H62" s="63"/>
      <c r="I62" s="63"/>
    </row>
    <row r="63" spans="4:9" ht="15">
      <c r="D63" s="63"/>
      <c r="E63" s="63"/>
      <c r="F63" s="63"/>
      <c r="G63" s="63"/>
      <c r="H63" s="63"/>
      <c r="I63" s="63"/>
    </row>
    <row r="64" spans="4:9" ht="15">
      <c r="D64" s="63"/>
      <c r="E64" s="63"/>
      <c r="F64" s="63"/>
      <c r="G64" s="63"/>
      <c r="H64" s="63"/>
      <c r="I64" s="63"/>
    </row>
    <row r="65" spans="4:9" ht="15">
      <c r="D65" s="63"/>
      <c r="E65" s="63"/>
      <c r="F65" s="63"/>
      <c r="G65" s="63"/>
      <c r="H65" s="63"/>
      <c r="I65" s="63"/>
    </row>
    <row r="66" spans="4:9" ht="15">
      <c r="D66" s="63"/>
      <c r="E66" s="63"/>
      <c r="F66" s="63"/>
      <c r="G66" s="63"/>
      <c r="H66" s="63"/>
      <c r="I66" s="63"/>
    </row>
    <row r="67" spans="4:9" ht="15">
      <c r="D67" s="63"/>
      <c r="E67" s="63"/>
      <c r="F67" s="63"/>
      <c r="G67" s="63"/>
      <c r="H67" s="63"/>
      <c r="I67" s="63"/>
    </row>
    <row r="68" spans="4:9" ht="15">
      <c r="D68" s="63"/>
      <c r="E68" s="63"/>
      <c r="F68" s="63"/>
      <c r="G68" s="63"/>
      <c r="H68" s="63"/>
      <c r="I68" s="63"/>
    </row>
    <row r="69" spans="4:9" ht="15">
      <c r="D69" s="63"/>
      <c r="E69" s="63"/>
      <c r="F69" s="63"/>
      <c r="G69" s="63"/>
      <c r="H69" s="63"/>
      <c r="I69" s="63"/>
    </row>
    <row r="70" spans="4:9" ht="15">
      <c r="D70" s="63"/>
      <c r="E70" s="63"/>
      <c r="F70" s="63"/>
      <c r="G70" s="63"/>
      <c r="H70" s="63"/>
      <c r="I70" s="63"/>
    </row>
    <row r="84" spans="3:5" ht="15">
      <c r="C84" s="64"/>
      <c r="D84" s="7"/>
      <c r="E84" s="46"/>
    </row>
  </sheetData>
  <sheetProtection/>
  <mergeCells count="2">
    <mergeCell ref="D7:E7"/>
    <mergeCell ref="G7:H7"/>
  </mergeCells>
  <printOptions/>
  <pageMargins left="0.7874015748031497" right="0.1968503937007874" top="0.31496062992125984" bottom="0.31496062992125984" header="0.11811023622047245" footer="0.03937007874015748"/>
  <pageSetup fitToHeight="1" fitToWidth="1" horizontalDpi="600" verticalDpi="600" orientation="portrait" paperSize="9" scale="80" r:id="rId2"/>
  <headerFooter alignWithMargins="0">
    <oddFooter>&amp;C&amp;"Times New Roman,標準"&amp;P</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M63"/>
  <sheetViews>
    <sheetView zoomScalePageLayoutView="0" workbookViewId="0" topLeftCell="A1">
      <pane xSplit="6" ySplit="11" topLeftCell="G12" activePane="bottomRight" state="frozen"/>
      <selection pane="topLeft" activeCell="D341" sqref="D341"/>
      <selection pane="topRight" activeCell="D341" sqref="D341"/>
      <selection pane="bottomLeft" activeCell="D341" sqref="D341"/>
      <selection pane="bottomRight" activeCell="L22" sqref="L22"/>
    </sheetView>
  </sheetViews>
  <sheetFormatPr defaultColWidth="9.00390625" defaultRowHeight="16.5"/>
  <cols>
    <col min="1" max="1" width="4.625" style="5" customWidth="1"/>
    <col min="2" max="2" width="8.625" style="13" customWidth="1"/>
    <col min="3" max="5" width="9.00390625" style="4" customWidth="1"/>
    <col min="6" max="6" width="7.875" style="4" customWidth="1"/>
    <col min="7" max="7" width="9.50390625" style="5" customWidth="1"/>
    <col min="8" max="8" width="13.625" style="2" customWidth="1"/>
    <col min="9" max="9" width="2.00390625" style="4" customWidth="1"/>
    <col min="10" max="10" width="13.625" style="4" customWidth="1"/>
    <col min="11" max="11" width="9.875" style="4" customWidth="1"/>
    <col min="12" max="16384" width="9.00390625" style="4" customWidth="1"/>
  </cols>
  <sheetData>
    <row r="1" spans="1:10" ht="15">
      <c r="A1" s="12" t="s">
        <v>206</v>
      </c>
      <c r="J1" s="5"/>
    </row>
    <row r="2" ht="15">
      <c r="A2" s="12" t="s">
        <v>19</v>
      </c>
    </row>
    <row r="3" spans="1:8" ht="15">
      <c r="A3" s="12" t="s">
        <v>2</v>
      </c>
      <c r="H3" s="4"/>
    </row>
    <row r="4" spans="1:10" ht="15">
      <c r="A4" s="12"/>
      <c r="H4" s="4"/>
      <c r="J4" s="14" t="s">
        <v>364</v>
      </c>
    </row>
    <row r="5" spans="1:10" s="15" customFormat="1" ht="15">
      <c r="A5" s="22"/>
      <c r="B5" s="23"/>
      <c r="G5" s="24"/>
      <c r="H5" s="1"/>
      <c r="I5" s="4"/>
      <c r="J5" s="14" t="s">
        <v>210</v>
      </c>
    </row>
    <row r="6" spans="1:10" s="15" customFormat="1" ht="15">
      <c r="A6" s="22"/>
      <c r="B6" s="23"/>
      <c r="G6" s="24"/>
      <c r="H6" s="1" t="s">
        <v>211</v>
      </c>
      <c r="I6" s="4"/>
      <c r="J6" s="14" t="s">
        <v>212</v>
      </c>
    </row>
    <row r="7" spans="8:10" ht="15">
      <c r="H7" s="1" t="s">
        <v>213</v>
      </c>
      <c r="J7" s="14" t="s">
        <v>214</v>
      </c>
    </row>
    <row r="8" spans="8:10" ht="15">
      <c r="H8" s="1" t="s">
        <v>215</v>
      </c>
      <c r="J8" s="14" t="s">
        <v>216</v>
      </c>
    </row>
    <row r="9" spans="7:10" ht="15">
      <c r="G9" s="14" t="s">
        <v>207</v>
      </c>
      <c r="H9" s="3">
        <v>40268</v>
      </c>
      <c r="J9" s="3">
        <v>40178</v>
      </c>
    </row>
    <row r="10" spans="8:10" ht="15">
      <c r="H10" s="1" t="s">
        <v>208</v>
      </c>
      <c r="J10" s="14" t="s">
        <v>208</v>
      </c>
    </row>
    <row r="11" spans="8:10" ht="15">
      <c r="H11" s="1"/>
      <c r="J11" s="14" t="s">
        <v>115</v>
      </c>
    </row>
    <row r="12" spans="2:10" ht="15">
      <c r="B12" s="12" t="s">
        <v>299</v>
      </c>
      <c r="H12" s="7"/>
      <c r="J12" s="5"/>
    </row>
    <row r="13" spans="2:10" ht="15">
      <c r="B13" s="12" t="s">
        <v>290</v>
      </c>
      <c r="H13" s="7"/>
      <c r="J13" s="5"/>
    </row>
    <row r="14" spans="2:10" ht="15">
      <c r="B14" s="13" t="s">
        <v>301</v>
      </c>
      <c r="G14" s="65" t="s">
        <v>1</v>
      </c>
      <c r="H14" s="66">
        <v>39687</v>
      </c>
      <c r="J14" s="67">
        <f>39203+3951-906</f>
        <v>42248</v>
      </c>
    </row>
    <row r="15" spans="2:10" ht="15">
      <c r="B15" s="13" t="s">
        <v>197</v>
      </c>
      <c r="G15" s="65"/>
      <c r="H15" s="68">
        <v>865</v>
      </c>
      <c r="J15" s="69">
        <v>906</v>
      </c>
    </row>
    <row r="16" spans="2:10" ht="15">
      <c r="B16" s="13" t="s">
        <v>337</v>
      </c>
      <c r="G16" s="65"/>
      <c r="H16" s="68">
        <v>700</v>
      </c>
      <c r="J16" s="69">
        <v>700</v>
      </c>
    </row>
    <row r="17" spans="2:10" ht="15">
      <c r="B17" s="13" t="s">
        <v>141</v>
      </c>
      <c r="G17" s="65" t="s">
        <v>367</v>
      </c>
      <c r="H17" s="68">
        <f>6516+13</f>
        <v>6529</v>
      </c>
      <c r="J17" s="70">
        <v>6893</v>
      </c>
    </row>
    <row r="18" spans="7:10" ht="15">
      <c r="G18" s="65"/>
      <c r="H18" s="71">
        <f>SUM(H14:H17)</f>
        <v>47781</v>
      </c>
      <c r="J18" s="72">
        <f>SUM(J14:J17)</f>
        <v>50747</v>
      </c>
    </row>
    <row r="19" ht="15" customHeight="1">
      <c r="J19" s="73"/>
    </row>
    <row r="20" spans="2:10" ht="15">
      <c r="B20" s="12" t="s">
        <v>217</v>
      </c>
      <c r="J20" s="73"/>
    </row>
    <row r="21" spans="2:10" ht="15">
      <c r="B21" s="4" t="s">
        <v>293</v>
      </c>
      <c r="H21" s="66">
        <v>16974</v>
      </c>
      <c r="J21" s="74">
        <v>42379</v>
      </c>
    </row>
    <row r="22" spans="2:10" ht="15">
      <c r="B22" s="4" t="s">
        <v>302</v>
      </c>
      <c r="H22" s="68">
        <v>67840</v>
      </c>
      <c r="J22" s="70">
        <v>46856</v>
      </c>
    </row>
    <row r="23" spans="2:10" ht="15">
      <c r="B23" s="4" t="s">
        <v>303</v>
      </c>
      <c r="H23" s="68">
        <f>11102+2</f>
        <v>11104</v>
      </c>
      <c r="J23" s="75">
        <v>3471</v>
      </c>
    </row>
    <row r="24" spans="2:10" ht="15">
      <c r="B24" s="4" t="s">
        <v>309</v>
      </c>
      <c r="H24" s="68">
        <v>781</v>
      </c>
      <c r="J24" s="75">
        <v>771</v>
      </c>
    </row>
    <row r="25" spans="2:10" ht="15">
      <c r="B25" s="4" t="s">
        <v>224</v>
      </c>
      <c r="H25" s="68">
        <v>18697</v>
      </c>
      <c r="J25" s="70">
        <v>11581</v>
      </c>
    </row>
    <row r="26" spans="8:10" ht="15">
      <c r="H26" s="71">
        <f>SUM(H21:H25)</f>
        <v>115396</v>
      </c>
      <c r="J26" s="71">
        <f>SUM(J21:J25)</f>
        <v>105058</v>
      </c>
    </row>
    <row r="27" spans="2:10" ht="15" customHeight="1">
      <c r="B27" s="12" t="s">
        <v>297</v>
      </c>
      <c r="H27" s="76">
        <f>H18+H26</f>
        <v>163177</v>
      </c>
      <c r="J27" s="77">
        <f>J18+J26</f>
        <v>155805</v>
      </c>
    </row>
    <row r="28" ht="15" customHeight="1">
      <c r="J28" s="73"/>
    </row>
    <row r="29" spans="2:10" ht="15">
      <c r="B29" s="12" t="s">
        <v>292</v>
      </c>
      <c r="H29" s="11"/>
      <c r="I29" s="15"/>
      <c r="J29" s="11"/>
    </row>
    <row r="30" spans="2:10" ht="15">
      <c r="B30" s="12" t="s">
        <v>304</v>
      </c>
      <c r="H30" s="11"/>
      <c r="I30" s="15"/>
      <c r="J30" s="11"/>
    </row>
    <row r="31" spans="2:10" ht="15">
      <c r="B31" s="13" t="s">
        <v>338</v>
      </c>
      <c r="H31" s="2">
        <v>64286</v>
      </c>
      <c r="J31" s="2">
        <v>64286</v>
      </c>
    </row>
    <row r="32" spans="2:10" ht="15">
      <c r="B32" s="4" t="s">
        <v>339</v>
      </c>
      <c r="H32" s="2">
        <v>1798</v>
      </c>
      <c r="J32" s="2">
        <v>1798</v>
      </c>
    </row>
    <row r="33" spans="2:10" ht="15">
      <c r="B33" s="4" t="s">
        <v>340</v>
      </c>
      <c r="H33" s="2">
        <v>379</v>
      </c>
      <c r="J33" s="2">
        <v>636</v>
      </c>
    </row>
    <row r="34" spans="2:10" ht="15">
      <c r="B34" s="4" t="s">
        <v>198</v>
      </c>
      <c r="H34" s="2">
        <f>-72+13</f>
        <v>-59</v>
      </c>
      <c r="J34" s="2">
        <v>0</v>
      </c>
    </row>
    <row r="35" spans="2:10" ht="15">
      <c r="B35" s="4" t="s">
        <v>341</v>
      </c>
      <c r="H35" s="2">
        <v>2769</v>
      </c>
      <c r="J35" s="2">
        <v>2769</v>
      </c>
    </row>
    <row r="36" spans="2:10" ht="15">
      <c r="B36" s="4" t="s">
        <v>356</v>
      </c>
      <c r="H36" s="52">
        <f>-9834+1</f>
        <v>-9833</v>
      </c>
      <c r="I36" s="15"/>
      <c r="J36" s="52">
        <v>-8165</v>
      </c>
    </row>
    <row r="37" spans="2:10" ht="15">
      <c r="B37" s="12" t="s">
        <v>294</v>
      </c>
      <c r="H37" s="2">
        <f>SUM(H31:H36)</f>
        <v>59340</v>
      </c>
      <c r="I37" s="4">
        <f>SUM(I31:I36)</f>
        <v>0</v>
      </c>
      <c r="J37" s="2">
        <f>SUM(J31:J36)</f>
        <v>61324</v>
      </c>
    </row>
    <row r="38" spans="2:11" ht="15" hidden="1">
      <c r="B38" s="13" t="s">
        <v>305</v>
      </c>
      <c r="H38" s="68">
        <v>0</v>
      </c>
      <c r="I38" s="15"/>
      <c r="J38" s="68">
        <f>2188-2188</f>
        <v>0</v>
      </c>
      <c r="K38" s="15"/>
    </row>
    <row r="39" spans="8:11" ht="15" hidden="1">
      <c r="H39" s="71">
        <f>SUM(H38:H38)</f>
        <v>0</v>
      </c>
      <c r="I39" s="15"/>
      <c r="J39" s="71">
        <f>SUM(J38:J38)</f>
        <v>0</v>
      </c>
      <c r="K39" s="15"/>
    </row>
    <row r="40" ht="15" customHeight="1">
      <c r="J40" s="73"/>
    </row>
    <row r="41" spans="2:10" ht="15" customHeight="1">
      <c r="B41" s="12" t="s">
        <v>218</v>
      </c>
      <c r="H41" s="52"/>
      <c r="J41" s="78"/>
    </row>
    <row r="42" spans="2:10" ht="14.25" customHeight="1">
      <c r="B42" s="4" t="s">
        <v>291</v>
      </c>
      <c r="G42" s="65" t="s">
        <v>368</v>
      </c>
      <c r="H42" s="66">
        <f>63645+12766</f>
        <v>76411</v>
      </c>
      <c r="J42" s="74">
        <v>77106</v>
      </c>
    </row>
    <row r="43" spans="2:10" ht="15">
      <c r="B43" s="4" t="s">
        <v>307</v>
      </c>
      <c r="H43" s="68">
        <v>12851</v>
      </c>
      <c r="J43" s="70">
        <v>1991</v>
      </c>
    </row>
    <row r="44" spans="2:10" ht="15">
      <c r="B44" s="4" t="s">
        <v>306</v>
      </c>
      <c r="H44" s="68">
        <f>14562+13</f>
        <v>14575</v>
      </c>
      <c r="J44" s="70">
        <v>15384</v>
      </c>
    </row>
    <row r="45" spans="2:10" ht="15" hidden="1">
      <c r="B45" s="4" t="s">
        <v>318</v>
      </c>
      <c r="H45" s="68">
        <v>0</v>
      </c>
      <c r="J45" s="70">
        <v>0</v>
      </c>
    </row>
    <row r="46" spans="8:10" ht="15">
      <c r="H46" s="71">
        <f>SUM(H42:H45)</f>
        <v>103837</v>
      </c>
      <c r="J46" s="71">
        <f>SUM(J42:J45)</f>
        <v>94481</v>
      </c>
    </row>
    <row r="47" ht="15" customHeight="1">
      <c r="J47" s="73"/>
    </row>
    <row r="48" spans="2:10" ht="15" customHeight="1">
      <c r="B48" s="12" t="s">
        <v>295</v>
      </c>
      <c r="H48" s="2">
        <f>H39+H46</f>
        <v>103837</v>
      </c>
      <c r="J48" s="73">
        <f>J39+J46</f>
        <v>94481</v>
      </c>
    </row>
    <row r="49" spans="2:13" ht="15" customHeight="1" thickBot="1">
      <c r="B49" s="12" t="s">
        <v>296</v>
      </c>
      <c r="H49" s="79">
        <f>H37+H48</f>
        <v>163177</v>
      </c>
      <c r="I49" s="15"/>
      <c r="J49" s="79">
        <f>J37+J48</f>
        <v>155805</v>
      </c>
      <c r="L49" s="4">
        <f>+H49-H27</f>
        <v>0</v>
      </c>
      <c r="M49" s="4">
        <f>+J49-J27</f>
        <v>0</v>
      </c>
    </row>
    <row r="50" spans="2:10" ht="15">
      <c r="B50" s="13" t="s">
        <v>308</v>
      </c>
      <c r="H50" s="80">
        <f>H37/H31</f>
        <v>0.9230625641663814</v>
      </c>
      <c r="I50" s="80"/>
      <c r="J50" s="80">
        <f>J37/J31</f>
        <v>0.9539246492237812</v>
      </c>
    </row>
    <row r="51" spans="8:10" ht="15">
      <c r="H51" s="4"/>
      <c r="J51" s="81"/>
    </row>
    <row r="52" spans="8:10" ht="15">
      <c r="H52" s="4"/>
      <c r="J52" s="81"/>
    </row>
    <row r="53" spans="8:10" ht="15">
      <c r="H53" s="4"/>
      <c r="J53" s="81"/>
    </row>
    <row r="54" spans="8:10" ht="15">
      <c r="H54" s="4"/>
      <c r="J54" s="81"/>
    </row>
    <row r="55" spans="8:10" ht="15">
      <c r="H55" s="4"/>
      <c r="J55" s="81"/>
    </row>
    <row r="56" spans="8:10" ht="15">
      <c r="H56" s="4"/>
      <c r="J56" s="81"/>
    </row>
    <row r="57" spans="8:10" ht="15">
      <c r="H57" s="4"/>
      <c r="J57" s="81"/>
    </row>
    <row r="58" spans="8:10" ht="15">
      <c r="H58" s="4"/>
      <c r="J58" s="81"/>
    </row>
    <row r="59" spans="8:10" ht="15">
      <c r="H59" s="4"/>
      <c r="J59" s="81"/>
    </row>
    <row r="60" spans="8:10" ht="15">
      <c r="H60" s="4"/>
      <c r="J60" s="81"/>
    </row>
    <row r="61" spans="8:10" ht="15">
      <c r="H61" s="4"/>
      <c r="J61" s="81"/>
    </row>
    <row r="62" spans="4:11" s="17" customFormat="1" ht="15">
      <c r="D62" s="2"/>
      <c r="E62" s="2"/>
      <c r="F62" s="2"/>
      <c r="G62" s="7"/>
      <c r="H62" s="2"/>
      <c r="J62" s="21"/>
      <c r="K62" s="21"/>
    </row>
    <row r="63" spans="7:11" s="17" customFormat="1" ht="15">
      <c r="G63" s="50"/>
      <c r="H63" s="2"/>
      <c r="J63" s="21"/>
      <c r="K63" s="21"/>
    </row>
  </sheetData>
  <sheetProtection/>
  <printOptions/>
  <pageMargins left="0.7874015748031497" right="0.2362204724409449" top="0.3937007874015748" bottom="0.3937007874015748" header="0.11811023622047245" footer="0.11811023622047245"/>
  <pageSetup firstPageNumber="2" useFirstPageNumber="1" fitToHeight="1" fitToWidth="1" horizontalDpi="600" verticalDpi="600" orientation="portrait" paperSize="9" scale="91" r:id="rId2"/>
  <headerFooter alignWithMargins="0">
    <oddFooter>&amp;C&amp;"Times New Roman,標準"&amp;P</oddFooter>
  </headerFooter>
  <drawing r:id="rId1"/>
</worksheet>
</file>

<file path=xl/worksheets/sheet3.xml><?xml version="1.0" encoding="utf-8"?>
<worksheet xmlns="http://schemas.openxmlformats.org/spreadsheetml/2006/main" xmlns:r="http://schemas.openxmlformats.org/officeDocument/2006/relationships">
  <dimension ref="A1:T72"/>
  <sheetViews>
    <sheetView zoomScalePageLayoutView="0" workbookViewId="0" topLeftCell="A1">
      <pane xSplit="4" ySplit="11" topLeftCell="E12" activePane="bottomRight" state="frozen"/>
      <selection pane="topLeft" activeCell="D341" sqref="D341"/>
      <selection pane="topRight" activeCell="D341" sqref="D341"/>
      <selection pane="bottomLeft" activeCell="D341" sqref="D341"/>
      <selection pane="bottomRight" activeCell="T73" sqref="T73"/>
    </sheetView>
  </sheetViews>
  <sheetFormatPr defaultColWidth="9.00390625" defaultRowHeight="16.5"/>
  <cols>
    <col min="1" max="1" width="9.875" style="19" customWidth="1"/>
    <col min="2" max="2" width="9.00390625" style="19" customWidth="1"/>
    <col min="3" max="3" width="14.00390625" style="19" customWidth="1"/>
    <col min="4" max="4" width="1.75390625" style="82" customWidth="1"/>
    <col min="5" max="5" width="8.125" style="19" customWidth="1"/>
    <col min="6" max="6" width="1.12109375" style="19" customWidth="1"/>
    <col min="7" max="7" width="7.875" style="19" customWidth="1"/>
    <col min="8" max="8" width="1.12109375" style="19" customWidth="1"/>
    <col min="9" max="9" width="8.75390625" style="19" customWidth="1"/>
    <col min="10" max="10" width="1.00390625" style="19" customWidth="1"/>
    <col min="11" max="11" width="7.25390625" style="19" customWidth="1"/>
    <col min="12" max="12" width="1.00390625" style="19" customWidth="1"/>
    <col min="13" max="13" width="7.125" style="19" customWidth="1"/>
    <col min="14" max="14" width="1.00390625" style="19" customWidth="1"/>
    <col min="15" max="15" width="9.00390625" style="82" customWidth="1"/>
    <col min="16" max="16" width="1.00390625" style="19" customWidth="1"/>
    <col min="17" max="17" width="8.625" style="19" customWidth="1"/>
    <col min="18" max="18" width="1.37890625" style="19" customWidth="1"/>
    <col min="19" max="19" width="8.375" style="19" customWidth="1"/>
    <col min="20" max="16384" width="9.00390625" style="19" customWidth="1"/>
  </cols>
  <sheetData>
    <row r="1" ht="15.75">
      <c r="A1" s="12" t="s">
        <v>206</v>
      </c>
    </row>
    <row r="2" ht="15.75">
      <c r="A2" s="12" t="s">
        <v>20</v>
      </c>
    </row>
    <row r="3" ht="15.75">
      <c r="A3" s="6" t="str">
        <f>+'income statement'!A3</f>
        <v>FOR THE QUARTER ENDED 31 MARCH 2010</v>
      </c>
    </row>
    <row r="4" spans="1:19" ht="15.75">
      <c r="A4" s="18"/>
      <c r="E4" s="128" t="s">
        <v>310</v>
      </c>
      <c r="F4" s="128"/>
      <c r="G4" s="128"/>
      <c r="H4" s="128"/>
      <c r="I4" s="128"/>
      <c r="J4" s="128"/>
      <c r="K4" s="128"/>
      <c r="L4" s="128"/>
      <c r="M4" s="128"/>
      <c r="N4" s="128"/>
      <c r="O4" s="128"/>
      <c r="P4" s="128"/>
      <c r="Q4" s="128"/>
      <c r="R4" s="128"/>
      <c r="S4" s="128"/>
    </row>
    <row r="5" spans="1:13" ht="15.75">
      <c r="A5" s="18"/>
      <c r="F5" s="20"/>
      <c r="G5" s="128" t="s">
        <v>276</v>
      </c>
      <c r="H5" s="128"/>
      <c r="I5" s="128"/>
      <c r="J5" s="128"/>
      <c r="K5" s="128"/>
      <c r="L5" s="128"/>
      <c r="M5" s="128"/>
    </row>
    <row r="6" spans="1:13" ht="15.75">
      <c r="A6" s="18"/>
      <c r="F6" s="20"/>
      <c r="G6" s="20"/>
      <c r="H6" s="20"/>
      <c r="I6" s="20"/>
      <c r="J6" s="20"/>
      <c r="K6" s="20"/>
      <c r="L6" s="20"/>
      <c r="M6" s="20"/>
    </row>
    <row r="7" spans="1:13" ht="15.75">
      <c r="A7" s="18"/>
      <c r="F7" s="20"/>
      <c r="G7" s="20"/>
      <c r="H7" s="20"/>
      <c r="I7" s="20"/>
      <c r="J7" s="20"/>
      <c r="K7" s="20"/>
      <c r="L7" s="20"/>
      <c r="M7" s="20"/>
    </row>
    <row r="8" spans="1:17" ht="15.75">
      <c r="A8" s="18"/>
      <c r="E8" s="82"/>
      <c r="G8" s="20"/>
      <c r="H8" s="20"/>
      <c r="I8" s="20"/>
      <c r="J8" s="20"/>
      <c r="K8" s="20" t="s">
        <v>317</v>
      </c>
      <c r="L8" s="20"/>
      <c r="M8" s="20" t="s">
        <v>195</v>
      </c>
      <c r="O8" s="20" t="s">
        <v>219</v>
      </c>
      <c r="Q8" s="20"/>
    </row>
    <row r="9" spans="4:19" s="17" customFormat="1" ht="15">
      <c r="D9" s="50"/>
      <c r="E9" s="20" t="s">
        <v>219</v>
      </c>
      <c r="F9" s="83"/>
      <c r="G9" s="20" t="s">
        <v>220</v>
      </c>
      <c r="H9" s="20"/>
      <c r="I9" s="20" t="s">
        <v>279</v>
      </c>
      <c r="J9" s="20"/>
      <c r="K9" s="20" t="s">
        <v>343</v>
      </c>
      <c r="L9" s="20"/>
      <c r="M9" s="20" t="s">
        <v>196</v>
      </c>
      <c r="N9" s="83"/>
      <c r="O9" s="20" t="s">
        <v>183</v>
      </c>
      <c r="P9" s="83"/>
      <c r="Q9" s="20" t="s">
        <v>184</v>
      </c>
      <c r="R9" s="83"/>
      <c r="S9" s="83"/>
    </row>
    <row r="10" spans="4:19" s="17" customFormat="1" ht="15">
      <c r="D10" s="20"/>
      <c r="E10" s="20" t="s">
        <v>221</v>
      </c>
      <c r="F10" s="83"/>
      <c r="G10" s="20" t="s">
        <v>222</v>
      </c>
      <c r="H10" s="20"/>
      <c r="I10" s="20" t="s">
        <v>342</v>
      </c>
      <c r="J10" s="20"/>
      <c r="K10" s="20" t="s">
        <v>342</v>
      </c>
      <c r="L10" s="20"/>
      <c r="M10" s="20" t="s">
        <v>342</v>
      </c>
      <c r="N10" s="83"/>
      <c r="O10" s="20" t="s">
        <v>342</v>
      </c>
      <c r="P10" s="83"/>
      <c r="Q10" s="20" t="s">
        <v>185</v>
      </c>
      <c r="R10" s="83"/>
      <c r="S10" s="20" t="s">
        <v>223</v>
      </c>
    </row>
    <row r="11" spans="4:19" s="17" customFormat="1" ht="15">
      <c r="D11" s="50"/>
      <c r="E11" s="20" t="s">
        <v>208</v>
      </c>
      <c r="F11" s="83"/>
      <c r="G11" s="20" t="str">
        <f>E11</f>
        <v>RM'000</v>
      </c>
      <c r="H11" s="20"/>
      <c r="I11" s="20" t="s">
        <v>208</v>
      </c>
      <c r="J11" s="20"/>
      <c r="K11" s="20" t="s">
        <v>208</v>
      </c>
      <c r="L11" s="20"/>
      <c r="M11" s="20" t="s">
        <v>208</v>
      </c>
      <c r="N11" s="83"/>
      <c r="O11" s="20" t="s">
        <v>208</v>
      </c>
      <c r="P11" s="83"/>
      <c r="Q11" s="20" t="str">
        <f>G11</f>
        <v>RM'000</v>
      </c>
      <c r="R11" s="83"/>
      <c r="S11" s="20" t="str">
        <f>Q11</f>
        <v>RM'000</v>
      </c>
    </row>
    <row r="12" spans="1:20" s="17" customFormat="1" ht="15">
      <c r="A12" s="27"/>
      <c r="D12" s="50"/>
      <c r="O12" s="50"/>
      <c r="T12" s="2"/>
    </row>
    <row r="13" spans="1:20" s="17" customFormat="1" ht="15">
      <c r="A13" s="27" t="s">
        <v>3</v>
      </c>
      <c r="D13" s="50"/>
      <c r="O13" s="50"/>
      <c r="T13" s="2"/>
    </row>
    <row r="14" spans="1:20" s="17" customFormat="1" ht="15">
      <c r="A14" s="27"/>
      <c r="D14" s="50"/>
      <c r="E14" s="42"/>
      <c r="F14" s="42"/>
      <c r="G14" s="42"/>
      <c r="H14" s="42"/>
      <c r="I14" s="42"/>
      <c r="J14" s="42"/>
      <c r="K14" s="42"/>
      <c r="L14" s="42"/>
      <c r="M14" s="42"/>
      <c r="N14" s="42"/>
      <c r="O14" s="46"/>
      <c r="P14" s="42"/>
      <c r="Q14" s="42"/>
      <c r="R14" s="42"/>
      <c r="S14" s="42"/>
      <c r="T14" s="2"/>
    </row>
    <row r="15" spans="1:20" s="17" customFormat="1" ht="15">
      <c r="A15" s="17" t="s">
        <v>142</v>
      </c>
      <c r="D15" s="50"/>
      <c r="E15" s="42">
        <v>64286</v>
      </c>
      <c r="F15" s="42"/>
      <c r="G15" s="42">
        <v>1798</v>
      </c>
      <c r="H15" s="42"/>
      <c r="I15" s="42">
        <v>2769</v>
      </c>
      <c r="J15" s="42"/>
      <c r="K15" s="42">
        <v>636</v>
      </c>
      <c r="L15" s="42"/>
      <c r="M15" s="42">
        <v>0</v>
      </c>
      <c r="N15" s="42"/>
      <c r="O15" s="46">
        <v>0</v>
      </c>
      <c r="P15" s="42"/>
      <c r="Q15" s="42">
        <f>-8165</f>
        <v>-8165</v>
      </c>
      <c r="R15" s="42"/>
      <c r="S15" s="42">
        <f>SUM(E15:Q15)</f>
        <v>61324</v>
      </c>
      <c r="T15" s="2"/>
    </row>
    <row r="16" spans="1:20" s="17" customFormat="1" ht="15">
      <c r="A16" s="27"/>
      <c r="D16" s="50"/>
      <c r="E16" s="42"/>
      <c r="F16" s="42"/>
      <c r="G16" s="42"/>
      <c r="H16" s="42"/>
      <c r="I16" s="42"/>
      <c r="J16" s="42"/>
      <c r="K16" s="42"/>
      <c r="L16" s="42"/>
      <c r="M16" s="42"/>
      <c r="N16" s="42"/>
      <c r="O16" s="46"/>
      <c r="P16" s="42"/>
      <c r="Q16" s="42"/>
      <c r="R16" s="42"/>
      <c r="S16" s="42"/>
      <c r="T16" s="2"/>
    </row>
    <row r="17" spans="1:20" s="17" customFormat="1" ht="15">
      <c r="A17" s="21" t="s">
        <v>143</v>
      </c>
      <c r="B17" s="21"/>
      <c r="C17" s="21"/>
      <c r="D17" s="84"/>
      <c r="E17" s="85">
        <v>0</v>
      </c>
      <c r="F17" s="85"/>
      <c r="G17" s="85">
        <v>0</v>
      </c>
      <c r="H17" s="85"/>
      <c r="I17" s="85">
        <v>0</v>
      </c>
      <c r="J17" s="85"/>
      <c r="K17" s="85">
        <v>0</v>
      </c>
      <c r="L17" s="85"/>
      <c r="M17" s="85">
        <v>-76</v>
      </c>
      <c r="N17" s="85"/>
      <c r="O17" s="86">
        <v>0</v>
      </c>
      <c r="P17" s="85"/>
      <c r="Q17" s="85">
        <v>0</v>
      </c>
      <c r="R17" s="85"/>
      <c r="S17" s="85">
        <f>SUM(E17:Q17)</f>
        <v>-76</v>
      </c>
      <c r="T17" s="2"/>
    </row>
    <row r="18" spans="1:20" s="17" customFormat="1" ht="15">
      <c r="A18" s="27"/>
      <c r="D18" s="50"/>
      <c r="E18" s="87"/>
      <c r="F18" s="87"/>
      <c r="G18" s="87"/>
      <c r="H18" s="87"/>
      <c r="I18" s="87"/>
      <c r="J18" s="87"/>
      <c r="K18" s="87"/>
      <c r="L18" s="87"/>
      <c r="M18" s="87"/>
      <c r="N18" s="87"/>
      <c r="O18" s="7"/>
      <c r="P18" s="87"/>
      <c r="Q18" s="87"/>
      <c r="R18" s="87"/>
      <c r="S18" s="87"/>
      <c r="T18" s="2"/>
    </row>
    <row r="19" spans="1:20" s="17" customFormat="1" ht="15">
      <c r="A19" s="27" t="s">
        <v>144</v>
      </c>
      <c r="D19" s="50"/>
      <c r="E19" s="87">
        <f>SUM(E15:E18)</f>
        <v>64286</v>
      </c>
      <c r="F19" s="87">
        <f aca="true" t="shared" si="0" ref="F19:R19">SUM(F15:F18)</f>
        <v>0</v>
      </c>
      <c r="G19" s="87">
        <f t="shared" si="0"/>
        <v>1798</v>
      </c>
      <c r="H19" s="87">
        <f t="shared" si="0"/>
        <v>0</v>
      </c>
      <c r="I19" s="87">
        <f t="shared" si="0"/>
        <v>2769</v>
      </c>
      <c r="J19" s="87">
        <f t="shared" si="0"/>
        <v>0</v>
      </c>
      <c r="K19" s="87">
        <f t="shared" si="0"/>
        <v>636</v>
      </c>
      <c r="L19" s="87">
        <f t="shared" si="0"/>
        <v>0</v>
      </c>
      <c r="M19" s="87">
        <f t="shared" si="0"/>
        <v>-76</v>
      </c>
      <c r="N19" s="87">
        <f t="shared" si="0"/>
        <v>0</v>
      </c>
      <c r="O19" s="7">
        <f>SUM(O15:O17)</f>
        <v>0</v>
      </c>
      <c r="P19" s="87"/>
      <c r="Q19" s="87">
        <f t="shared" si="0"/>
        <v>-8165</v>
      </c>
      <c r="R19" s="87">
        <f t="shared" si="0"/>
        <v>0</v>
      </c>
      <c r="S19" s="87">
        <f>SUM(S15:S18)</f>
        <v>61248</v>
      </c>
      <c r="T19" s="2"/>
    </row>
    <row r="20" spans="1:20" s="17" customFormat="1" ht="15">
      <c r="A20" s="27"/>
      <c r="D20" s="50"/>
      <c r="E20" s="87"/>
      <c r="F20" s="87"/>
      <c r="G20" s="87"/>
      <c r="H20" s="87"/>
      <c r="I20" s="87"/>
      <c r="J20" s="87"/>
      <c r="K20" s="87"/>
      <c r="L20" s="87"/>
      <c r="M20" s="87"/>
      <c r="N20" s="87"/>
      <c r="O20" s="87"/>
      <c r="P20" s="87"/>
      <c r="Q20" s="87"/>
      <c r="R20" s="87"/>
      <c r="S20" s="87"/>
      <c r="T20" s="2"/>
    </row>
    <row r="21" spans="1:20" s="17" customFormat="1" ht="15">
      <c r="A21" s="17" t="s">
        <v>21</v>
      </c>
      <c r="D21" s="50"/>
      <c r="E21" s="2">
        <v>0</v>
      </c>
      <c r="F21" s="2"/>
      <c r="G21" s="2">
        <v>0</v>
      </c>
      <c r="H21" s="2"/>
      <c r="I21" s="2">
        <v>0</v>
      </c>
      <c r="J21" s="2"/>
      <c r="K21" s="11">
        <f>379-K15</f>
        <v>-257</v>
      </c>
      <c r="L21" s="2"/>
      <c r="M21" s="2">
        <v>17</v>
      </c>
      <c r="N21" s="2"/>
      <c r="O21" s="87">
        <v>0</v>
      </c>
      <c r="P21" s="2"/>
      <c r="Q21" s="2">
        <f>+'income statement'!G32</f>
        <v>-1668</v>
      </c>
      <c r="R21" s="2"/>
      <c r="S21" s="2">
        <f>SUM(E21:Q21)</f>
        <v>-1908</v>
      </c>
      <c r="T21" s="2">
        <f>S21-'income statement'!D41</f>
        <v>0</v>
      </c>
    </row>
    <row r="22" spans="4:20" s="17" customFormat="1" ht="15">
      <c r="D22" s="50"/>
      <c r="E22" s="2"/>
      <c r="F22" s="2"/>
      <c r="G22" s="2"/>
      <c r="H22" s="2"/>
      <c r="I22" s="2"/>
      <c r="J22" s="2"/>
      <c r="K22" s="2"/>
      <c r="L22" s="2"/>
      <c r="M22" s="2"/>
      <c r="N22" s="2"/>
      <c r="O22" s="87"/>
      <c r="P22" s="2"/>
      <c r="Q22" s="2"/>
      <c r="R22" s="2"/>
      <c r="S22" s="2"/>
      <c r="T22" s="2"/>
    </row>
    <row r="23" spans="1:20" s="17" customFormat="1" ht="15" hidden="1">
      <c r="A23" s="17" t="s">
        <v>369</v>
      </c>
      <c r="D23" s="50"/>
      <c r="E23" s="2"/>
      <c r="F23" s="2"/>
      <c r="G23" s="2"/>
      <c r="H23" s="2"/>
      <c r="I23" s="2"/>
      <c r="J23" s="2"/>
      <c r="K23" s="2"/>
      <c r="L23" s="2"/>
      <c r="M23" s="2"/>
      <c r="N23" s="2"/>
      <c r="O23" s="87"/>
      <c r="P23" s="2"/>
      <c r="Q23" s="2"/>
      <c r="R23" s="2"/>
      <c r="S23" s="2">
        <f>SUM(E23:Q23)</f>
        <v>0</v>
      </c>
      <c r="T23" s="2"/>
    </row>
    <row r="24" spans="4:20" s="17" customFormat="1" ht="15" hidden="1">
      <c r="D24" s="50"/>
      <c r="E24" s="2"/>
      <c r="F24" s="2"/>
      <c r="G24" s="2"/>
      <c r="H24" s="2"/>
      <c r="I24" s="2"/>
      <c r="J24" s="2"/>
      <c r="K24" s="2"/>
      <c r="L24" s="2"/>
      <c r="M24" s="2"/>
      <c r="N24" s="2"/>
      <c r="O24" s="87"/>
      <c r="P24" s="2"/>
      <c r="Q24" s="2"/>
      <c r="R24" s="2"/>
      <c r="S24" s="2"/>
      <c r="T24" s="2"/>
    </row>
    <row r="25" spans="1:20" s="17" customFormat="1" ht="15" hidden="1">
      <c r="A25" s="17" t="s">
        <v>346</v>
      </c>
      <c r="D25" s="50"/>
      <c r="E25" s="2"/>
      <c r="F25" s="2"/>
      <c r="G25" s="2"/>
      <c r="H25" s="2"/>
      <c r="I25" s="2"/>
      <c r="J25" s="2"/>
      <c r="K25" s="2"/>
      <c r="L25" s="2"/>
      <c r="M25" s="2"/>
      <c r="N25" s="2"/>
      <c r="O25" s="87"/>
      <c r="P25" s="2"/>
      <c r="Q25" s="2"/>
      <c r="R25" s="2"/>
      <c r="S25" s="2"/>
      <c r="T25" s="2"/>
    </row>
    <row r="26" spans="1:20" s="17" customFormat="1" ht="15" hidden="1">
      <c r="A26" s="88" t="s">
        <v>0</v>
      </c>
      <c r="D26" s="50"/>
      <c r="E26" s="2">
        <v>0</v>
      </c>
      <c r="F26" s="2"/>
      <c r="G26" s="2">
        <v>0</v>
      </c>
      <c r="H26" s="2"/>
      <c r="I26" s="2">
        <v>0</v>
      </c>
      <c r="J26" s="2"/>
      <c r="K26" s="2">
        <v>0</v>
      </c>
      <c r="L26" s="2"/>
      <c r="M26" s="2">
        <v>0</v>
      </c>
      <c r="N26" s="2"/>
      <c r="O26" s="87"/>
      <c r="P26" s="2"/>
      <c r="Q26" s="2">
        <v>0</v>
      </c>
      <c r="R26" s="2"/>
      <c r="S26" s="2">
        <f>SUM(E26:Q26)</f>
        <v>0</v>
      </c>
      <c r="T26" s="2"/>
    </row>
    <row r="27" spans="4:20" s="17" customFormat="1" ht="15" hidden="1">
      <c r="D27" s="50"/>
      <c r="E27" s="42"/>
      <c r="F27" s="42"/>
      <c r="G27" s="42"/>
      <c r="H27" s="42"/>
      <c r="I27" s="42"/>
      <c r="J27" s="42"/>
      <c r="K27" s="42"/>
      <c r="L27" s="42"/>
      <c r="M27" s="42"/>
      <c r="N27" s="42"/>
      <c r="O27" s="42"/>
      <c r="P27" s="42"/>
      <c r="Q27" s="42"/>
      <c r="R27" s="42"/>
      <c r="S27" s="42"/>
      <c r="T27" s="11"/>
    </row>
    <row r="28" spans="1:19" s="17" customFormat="1" ht="15" hidden="1">
      <c r="A28" s="29" t="s">
        <v>319</v>
      </c>
      <c r="D28" s="50"/>
      <c r="E28" s="2">
        <v>0</v>
      </c>
      <c r="F28" s="2"/>
      <c r="G28" s="89">
        <v>0</v>
      </c>
      <c r="H28" s="87"/>
      <c r="I28" s="87">
        <v>0</v>
      </c>
      <c r="J28" s="87"/>
      <c r="K28" s="87">
        <v>0</v>
      </c>
      <c r="L28" s="87"/>
      <c r="M28" s="87">
        <v>0</v>
      </c>
      <c r="N28" s="87"/>
      <c r="O28" s="87"/>
      <c r="P28" s="87"/>
      <c r="Q28" s="87">
        <v>0</v>
      </c>
      <c r="R28" s="2"/>
      <c r="S28" s="2">
        <f>SUM(E28:Q28)</f>
        <v>0</v>
      </c>
    </row>
    <row r="29" spans="4:20" s="17" customFormat="1" ht="15" hidden="1">
      <c r="D29" s="50"/>
      <c r="E29" s="2"/>
      <c r="F29" s="2"/>
      <c r="G29" s="2"/>
      <c r="H29" s="2"/>
      <c r="I29" s="2"/>
      <c r="J29" s="2"/>
      <c r="K29" s="2"/>
      <c r="L29" s="2"/>
      <c r="M29" s="2"/>
      <c r="N29" s="2"/>
      <c r="O29" s="87"/>
      <c r="P29" s="2"/>
      <c r="Q29" s="2"/>
      <c r="R29" s="2"/>
      <c r="S29" s="2"/>
      <c r="T29" s="2"/>
    </row>
    <row r="30" spans="1:20" s="17" customFormat="1" ht="15.75" thickBot="1">
      <c r="A30" s="27" t="s">
        <v>199</v>
      </c>
      <c r="D30" s="50"/>
      <c r="E30" s="53">
        <f>SUM(E19:E28)</f>
        <v>64286</v>
      </c>
      <c r="F30" s="53">
        <f aca="true" t="shared" si="1" ref="F30:S30">SUM(F19:F28)</f>
        <v>0</v>
      </c>
      <c r="G30" s="53">
        <f t="shared" si="1"/>
        <v>1798</v>
      </c>
      <c r="H30" s="53">
        <f t="shared" si="1"/>
        <v>0</v>
      </c>
      <c r="I30" s="53">
        <f t="shared" si="1"/>
        <v>2769</v>
      </c>
      <c r="J30" s="53">
        <f t="shared" si="1"/>
        <v>0</v>
      </c>
      <c r="K30" s="53">
        <f t="shared" si="1"/>
        <v>379</v>
      </c>
      <c r="L30" s="53">
        <f t="shared" si="1"/>
        <v>0</v>
      </c>
      <c r="M30" s="53">
        <f t="shared" si="1"/>
        <v>-59</v>
      </c>
      <c r="N30" s="53">
        <f t="shared" si="1"/>
        <v>0</v>
      </c>
      <c r="O30" s="90">
        <v>0</v>
      </c>
      <c r="P30" s="53"/>
      <c r="Q30" s="53">
        <f t="shared" si="1"/>
        <v>-9833</v>
      </c>
      <c r="R30" s="53">
        <f t="shared" si="1"/>
        <v>0</v>
      </c>
      <c r="S30" s="53">
        <f t="shared" si="1"/>
        <v>59340</v>
      </c>
      <c r="T30" s="2">
        <f>'balance sheet'!H37-S30</f>
        <v>0</v>
      </c>
    </row>
    <row r="31" spans="4:19" s="17" customFormat="1" ht="15.75" thickTop="1">
      <c r="D31" s="50"/>
      <c r="E31" s="20"/>
      <c r="F31" s="83"/>
      <c r="G31" s="20"/>
      <c r="H31" s="20"/>
      <c r="I31" s="20"/>
      <c r="J31" s="20"/>
      <c r="K31" s="20"/>
      <c r="L31" s="20"/>
      <c r="M31" s="20"/>
      <c r="N31" s="83"/>
      <c r="O31" s="83"/>
      <c r="P31" s="83"/>
      <c r="Q31" s="20"/>
      <c r="R31" s="83"/>
      <c r="S31" s="20"/>
    </row>
    <row r="32" spans="1:20" s="17" customFormat="1" ht="15">
      <c r="A32" s="27" t="s">
        <v>4</v>
      </c>
      <c r="D32" s="50"/>
      <c r="E32" s="42">
        <v>64286</v>
      </c>
      <c r="F32" s="42"/>
      <c r="G32" s="42">
        <v>1798</v>
      </c>
      <c r="H32" s="42"/>
      <c r="I32" s="42">
        <v>2536</v>
      </c>
      <c r="J32" s="42"/>
      <c r="K32" s="42">
        <v>799</v>
      </c>
      <c r="L32" s="42"/>
      <c r="M32" s="42">
        <v>0</v>
      </c>
      <c r="N32" s="42"/>
      <c r="O32" s="42">
        <v>51</v>
      </c>
      <c r="P32" s="42"/>
      <c r="Q32" s="42">
        <v>-17905</v>
      </c>
      <c r="R32" s="42"/>
      <c r="S32" s="42">
        <f>SUM(E32:Q32)</f>
        <v>51565</v>
      </c>
      <c r="T32" s="2"/>
    </row>
    <row r="33" spans="1:20" s="17" customFormat="1" ht="15">
      <c r="A33" s="27"/>
      <c r="D33" s="50"/>
      <c r="E33" s="42"/>
      <c r="F33" s="42"/>
      <c r="G33" s="42"/>
      <c r="H33" s="42"/>
      <c r="I33" s="42"/>
      <c r="J33" s="42"/>
      <c r="K33" s="42"/>
      <c r="L33" s="42"/>
      <c r="M33" s="42"/>
      <c r="N33" s="42"/>
      <c r="O33" s="42"/>
      <c r="P33" s="42"/>
      <c r="Q33" s="42"/>
      <c r="R33" s="42"/>
      <c r="S33" s="42"/>
      <c r="T33" s="2"/>
    </row>
    <row r="34" spans="1:20" s="17" customFormat="1" ht="15">
      <c r="A34" s="17" t="s">
        <v>21</v>
      </c>
      <c r="D34" s="50"/>
      <c r="E34" s="2">
        <v>0</v>
      </c>
      <c r="F34" s="2"/>
      <c r="G34" s="2">
        <v>0</v>
      </c>
      <c r="H34" s="2"/>
      <c r="I34" s="2">
        <v>0</v>
      </c>
      <c r="J34" s="2"/>
      <c r="K34" s="11">
        <v>309</v>
      </c>
      <c r="L34" s="2"/>
      <c r="M34" s="2">
        <v>0</v>
      </c>
      <c r="N34" s="2"/>
      <c r="O34" s="87">
        <v>0</v>
      </c>
      <c r="P34" s="2"/>
      <c r="Q34" s="2">
        <f>+'income statement'!H32</f>
        <v>2819</v>
      </c>
      <c r="R34" s="2"/>
      <c r="S34" s="2">
        <f>SUM(E34:Q34)</f>
        <v>3128</v>
      </c>
      <c r="T34" s="2"/>
    </row>
    <row r="35" spans="4:20" s="17" customFormat="1" ht="15">
      <c r="D35" s="50"/>
      <c r="E35" s="2"/>
      <c r="F35" s="2"/>
      <c r="G35" s="2"/>
      <c r="H35" s="2"/>
      <c r="I35" s="2"/>
      <c r="J35" s="2"/>
      <c r="K35" s="2"/>
      <c r="L35" s="2"/>
      <c r="M35" s="2"/>
      <c r="N35" s="2"/>
      <c r="O35" s="87"/>
      <c r="P35" s="2"/>
      <c r="Q35" s="2"/>
      <c r="R35" s="2"/>
      <c r="S35" s="2"/>
      <c r="T35" s="2"/>
    </row>
    <row r="36" spans="1:20" s="17" customFormat="1" ht="15.75" thickBot="1">
      <c r="A36" s="27" t="s">
        <v>5</v>
      </c>
      <c r="D36" s="50"/>
      <c r="E36" s="53">
        <f>SUM(E32:E35)</f>
        <v>64286</v>
      </c>
      <c r="F36" s="53">
        <f aca="true" t="shared" si="2" ref="F36:Q36">SUM(F32:F35)</f>
        <v>0</v>
      </c>
      <c r="G36" s="53">
        <f t="shared" si="2"/>
        <v>1798</v>
      </c>
      <c r="H36" s="53">
        <f t="shared" si="2"/>
        <v>0</v>
      </c>
      <c r="I36" s="53">
        <f t="shared" si="2"/>
        <v>2536</v>
      </c>
      <c r="J36" s="53">
        <f t="shared" si="2"/>
        <v>0</v>
      </c>
      <c r="K36" s="53">
        <f t="shared" si="2"/>
        <v>1108</v>
      </c>
      <c r="L36" s="53">
        <f t="shared" si="2"/>
        <v>0</v>
      </c>
      <c r="M36" s="53">
        <f t="shared" si="2"/>
        <v>0</v>
      </c>
      <c r="N36" s="53">
        <f t="shared" si="2"/>
        <v>0</v>
      </c>
      <c r="O36" s="91">
        <f>SUM(O32:O35)</f>
        <v>51</v>
      </c>
      <c r="P36" s="53"/>
      <c r="Q36" s="53">
        <f t="shared" si="2"/>
        <v>-15086</v>
      </c>
      <c r="R36" s="53">
        <f>SUM(R32:R35)</f>
        <v>0</v>
      </c>
      <c r="S36" s="53">
        <f>SUM(S32:S35)</f>
        <v>54693</v>
      </c>
      <c r="T36" s="2"/>
    </row>
    <row r="37" spans="4:19" s="17" customFormat="1" ht="15.75" thickTop="1">
      <c r="D37" s="50"/>
      <c r="E37" s="83"/>
      <c r="F37" s="83"/>
      <c r="G37" s="83"/>
      <c r="H37" s="83"/>
      <c r="I37" s="83"/>
      <c r="J37" s="83"/>
      <c r="K37" s="83"/>
      <c r="L37" s="83"/>
      <c r="M37" s="83"/>
      <c r="N37" s="83"/>
      <c r="O37" s="20"/>
      <c r="P37" s="83"/>
      <c r="Q37" s="92"/>
      <c r="R37" s="83"/>
      <c r="S37" s="92"/>
    </row>
    <row r="38" spans="1:20" s="17" customFormat="1" ht="15">
      <c r="A38" s="27"/>
      <c r="D38" s="50"/>
      <c r="E38" s="11"/>
      <c r="F38" s="11"/>
      <c r="G38" s="11"/>
      <c r="H38" s="11"/>
      <c r="I38" s="11"/>
      <c r="J38" s="11"/>
      <c r="K38" s="11"/>
      <c r="L38" s="11"/>
      <c r="M38" s="11"/>
      <c r="N38" s="11"/>
      <c r="O38" s="46"/>
      <c r="P38" s="11"/>
      <c r="Q38" s="11"/>
      <c r="R38" s="11"/>
      <c r="S38" s="11"/>
      <c r="T38" s="2"/>
    </row>
    <row r="39" spans="1:20" s="17" customFormat="1" ht="15">
      <c r="A39" s="27"/>
      <c r="D39" s="50"/>
      <c r="E39" s="11"/>
      <c r="F39" s="11"/>
      <c r="G39" s="11"/>
      <c r="H39" s="11"/>
      <c r="I39" s="11"/>
      <c r="J39" s="11"/>
      <c r="K39" s="11"/>
      <c r="L39" s="11"/>
      <c r="M39" s="11"/>
      <c r="N39" s="11"/>
      <c r="O39" s="46"/>
      <c r="P39" s="11"/>
      <c r="Q39" s="11"/>
      <c r="R39" s="11"/>
      <c r="S39" s="11"/>
      <c r="T39" s="2"/>
    </row>
    <row r="40" spans="1:20" s="17" customFormat="1" ht="15">
      <c r="A40" s="27"/>
      <c r="D40" s="50"/>
      <c r="E40" s="11"/>
      <c r="F40" s="11"/>
      <c r="G40" s="11"/>
      <c r="H40" s="11"/>
      <c r="I40" s="11"/>
      <c r="J40" s="11"/>
      <c r="K40" s="11"/>
      <c r="L40" s="11"/>
      <c r="M40" s="11"/>
      <c r="N40" s="11"/>
      <c r="O40" s="46"/>
      <c r="P40" s="11"/>
      <c r="Q40" s="11"/>
      <c r="R40" s="11"/>
      <c r="S40" s="11"/>
      <c r="T40" s="2"/>
    </row>
    <row r="41" spans="1:20" s="17" customFormat="1" ht="15">
      <c r="A41" s="27"/>
      <c r="D41" s="50"/>
      <c r="E41" s="11"/>
      <c r="F41" s="11"/>
      <c r="G41" s="11"/>
      <c r="H41" s="11"/>
      <c r="I41" s="11"/>
      <c r="J41" s="11"/>
      <c r="K41" s="11"/>
      <c r="L41" s="11"/>
      <c r="M41" s="11"/>
      <c r="N41" s="11"/>
      <c r="O41" s="46"/>
      <c r="P41" s="11"/>
      <c r="Q41" s="11"/>
      <c r="R41" s="11"/>
      <c r="S41" s="11"/>
      <c r="T41" s="2"/>
    </row>
    <row r="42" spans="1:20" s="17" customFormat="1" ht="15">
      <c r="A42" s="27"/>
      <c r="D42" s="50"/>
      <c r="E42" s="11"/>
      <c r="F42" s="11"/>
      <c r="G42" s="11"/>
      <c r="H42" s="11"/>
      <c r="I42" s="11"/>
      <c r="J42" s="11"/>
      <c r="K42" s="11"/>
      <c r="L42" s="11"/>
      <c r="M42" s="11"/>
      <c r="N42" s="11"/>
      <c r="O42" s="46"/>
      <c r="P42" s="11"/>
      <c r="Q42" s="11"/>
      <c r="R42" s="11"/>
      <c r="S42" s="11"/>
      <c r="T42" s="2"/>
    </row>
    <row r="43" spans="1:20" s="17" customFormat="1" ht="15">
      <c r="A43" s="27"/>
      <c r="D43" s="50"/>
      <c r="E43" s="11"/>
      <c r="F43" s="11"/>
      <c r="G43" s="11"/>
      <c r="H43" s="11"/>
      <c r="I43" s="11"/>
      <c r="J43" s="11"/>
      <c r="K43" s="11"/>
      <c r="L43" s="11"/>
      <c r="M43" s="11"/>
      <c r="N43" s="11"/>
      <c r="O43" s="46"/>
      <c r="P43" s="11"/>
      <c r="Q43" s="11"/>
      <c r="R43" s="11"/>
      <c r="S43" s="11"/>
      <c r="T43" s="2"/>
    </row>
    <row r="44" spans="1:20" s="17" customFormat="1" ht="15">
      <c r="A44" s="27"/>
      <c r="D44" s="50"/>
      <c r="E44" s="11"/>
      <c r="F44" s="11"/>
      <c r="G44" s="11"/>
      <c r="H44" s="11"/>
      <c r="I44" s="11"/>
      <c r="J44" s="11"/>
      <c r="K44" s="11"/>
      <c r="L44" s="11"/>
      <c r="M44" s="11"/>
      <c r="N44" s="11"/>
      <c r="O44" s="46"/>
      <c r="P44" s="11"/>
      <c r="Q44" s="11"/>
      <c r="R44" s="11"/>
      <c r="S44" s="11"/>
      <c r="T44" s="2"/>
    </row>
    <row r="45" spans="1:20" s="17" customFormat="1" ht="15">
      <c r="A45" s="27"/>
      <c r="D45" s="50"/>
      <c r="E45" s="11"/>
      <c r="F45" s="11"/>
      <c r="G45" s="11"/>
      <c r="H45" s="11"/>
      <c r="I45" s="11"/>
      <c r="J45" s="11"/>
      <c r="K45" s="11"/>
      <c r="L45" s="11"/>
      <c r="M45" s="11"/>
      <c r="N45" s="11"/>
      <c r="O45" s="46"/>
      <c r="P45" s="11"/>
      <c r="Q45" s="11"/>
      <c r="R45" s="11"/>
      <c r="S45" s="11"/>
      <c r="T45" s="2"/>
    </row>
    <row r="46" spans="1:20" s="17" customFormat="1" ht="15">
      <c r="A46" s="27"/>
      <c r="D46" s="50"/>
      <c r="E46" s="11"/>
      <c r="F46" s="11"/>
      <c r="G46" s="11"/>
      <c r="H46" s="11"/>
      <c r="I46" s="11"/>
      <c r="J46" s="11"/>
      <c r="K46" s="11"/>
      <c r="L46" s="11"/>
      <c r="M46" s="11"/>
      <c r="N46" s="11"/>
      <c r="O46" s="46"/>
      <c r="P46" s="11"/>
      <c r="Q46" s="11"/>
      <c r="R46" s="11"/>
      <c r="S46" s="11"/>
      <c r="T46" s="2"/>
    </row>
    <row r="47" spans="1:20" s="17" customFormat="1" ht="15">
      <c r="A47" s="27"/>
      <c r="D47" s="50"/>
      <c r="E47" s="11"/>
      <c r="F47" s="11"/>
      <c r="G47" s="11"/>
      <c r="H47" s="11"/>
      <c r="I47" s="11"/>
      <c r="J47" s="11"/>
      <c r="K47" s="11"/>
      <c r="L47" s="11"/>
      <c r="M47" s="11"/>
      <c r="N47" s="11"/>
      <c r="O47" s="46"/>
      <c r="P47" s="11"/>
      <c r="Q47" s="11"/>
      <c r="R47" s="11"/>
      <c r="S47" s="11"/>
      <c r="T47" s="2"/>
    </row>
    <row r="48" spans="1:20" s="17" customFormat="1" ht="15">
      <c r="A48" s="27"/>
      <c r="D48" s="50"/>
      <c r="E48" s="11"/>
      <c r="F48" s="11"/>
      <c r="G48" s="11"/>
      <c r="H48" s="11"/>
      <c r="I48" s="11"/>
      <c r="J48" s="11"/>
      <c r="K48" s="11"/>
      <c r="L48" s="11"/>
      <c r="M48" s="11"/>
      <c r="N48" s="11"/>
      <c r="O48" s="46"/>
      <c r="P48" s="11"/>
      <c r="Q48" s="11"/>
      <c r="R48" s="11"/>
      <c r="S48" s="11"/>
      <c r="T48" s="2"/>
    </row>
    <row r="49" spans="1:20" s="17" customFormat="1" ht="15">
      <c r="A49" s="27"/>
      <c r="D49" s="50"/>
      <c r="E49" s="11"/>
      <c r="F49" s="11"/>
      <c r="G49" s="11"/>
      <c r="H49" s="11"/>
      <c r="I49" s="11"/>
      <c r="J49" s="11"/>
      <c r="K49" s="11"/>
      <c r="L49" s="11"/>
      <c r="M49" s="11"/>
      <c r="N49" s="11"/>
      <c r="O49" s="46"/>
      <c r="P49" s="11"/>
      <c r="Q49" s="11"/>
      <c r="R49" s="11"/>
      <c r="S49" s="11"/>
      <c r="T49" s="2"/>
    </row>
    <row r="50" spans="1:20" s="17" customFormat="1" ht="15">
      <c r="A50" s="27"/>
      <c r="D50" s="50"/>
      <c r="E50" s="11"/>
      <c r="F50" s="11"/>
      <c r="G50" s="11"/>
      <c r="H50" s="11"/>
      <c r="I50" s="11"/>
      <c r="J50" s="11"/>
      <c r="K50" s="11"/>
      <c r="L50" s="11"/>
      <c r="M50" s="11"/>
      <c r="N50" s="11"/>
      <c r="O50" s="46"/>
      <c r="P50" s="11"/>
      <c r="Q50" s="11"/>
      <c r="R50" s="11"/>
      <c r="S50" s="11"/>
      <c r="T50" s="2"/>
    </row>
    <row r="51" spans="1:20" s="17" customFormat="1" ht="15">
      <c r="A51" s="27"/>
      <c r="D51" s="50"/>
      <c r="E51" s="11"/>
      <c r="F51" s="11"/>
      <c r="G51" s="11"/>
      <c r="H51" s="11"/>
      <c r="I51" s="11"/>
      <c r="J51" s="11"/>
      <c r="K51" s="11"/>
      <c r="L51" s="11"/>
      <c r="M51" s="11"/>
      <c r="N51" s="11"/>
      <c r="O51" s="46"/>
      <c r="P51" s="11"/>
      <c r="Q51" s="11"/>
      <c r="R51" s="11"/>
      <c r="S51" s="11"/>
      <c r="T51" s="2"/>
    </row>
    <row r="52" spans="1:20" s="17" customFormat="1" ht="15">
      <c r="A52" s="27"/>
      <c r="D52" s="50"/>
      <c r="E52" s="11"/>
      <c r="F52" s="11"/>
      <c r="G52" s="11"/>
      <c r="H52" s="11"/>
      <c r="I52" s="11"/>
      <c r="J52" s="11"/>
      <c r="K52" s="11"/>
      <c r="L52" s="11"/>
      <c r="M52" s="11"/>
      <c r="N52" s="11"/>
      <c r="O52" s="46"/>
      <c r="P52" s="11"/>
      <c r="Q52" s="11"/>
      <c r="R52" s="11"/>
      <c r="S52" s="11"/>
      <c r="T52" s="2"/>
    </row>
    <row r="53" spans="1:20" s="17" customFormat="1" ht="15">
      <c r="A53" s="27"/>
      <c r="D53" s="50"/>
      <c r="E53" s="11"/>
      <c r="F53" s="11"/>
      <c r="G53" s="11"/>
      <c r="H53" s="11"/>
      <c r="I53" s="11"/>
      <c r="J53" s="11"/>
      <c r="K53" s="11"/>
      <c r="L53" s="11"/>
      <c r="M53" s="11"/>
      <c r="N53" s="11"/>
      <c r="O53" s="46"/>
      <c r="P53" s="11"/>
      <c r="Q53" s="11"/>
      <c r="R53" s="11"/>
      <c r="S53" s="11"/>
      <c r="T53" s="2"/>
    </row>
    <row r="54" spans="1:20" s="17" customFormat="1" ht="15">
      <c r="A54" s="27"/>
      <c r="D54" s="50"/>
      <c r="E54" s="11"/>
      <c r="F54" s="11"/>
      <c r="G54" s="11"/>
      <c r="H54" s="11"/>
      <c r="I54" s="11"/>
      <c r="J54" s="11"/>
      <c r="K54" s="11"/>
      <c r="L54" s="11"/>
      <c r="M54" s="11"/>
      <c r="N54" s="11"/>
      <c r="O54" s="46"/>
      <c r="P54" s="11"/>
      <c r="Q54" s="11"/>
      <c r="R54" s="11"/>
      <c r="S54" s="11"/>
      <c r="T54" s="2"/>
    </row>
    <row r="55" spans="1:20" s="17" customFormat="1" ht="15">
      <c r="A55" s="27"/>
      <c r="D55" s="50"/>
      <c r="E55" s="11"/>
      <c r="F55" s="11"/>
      <c r="G55" s="11"/>
      <c r="H55" s="11"/>
      <c r="I55" s="11"/>
      <c r="J55" s="11"/>
      <c r="K55" s="11"/>
      <c r="L55" s="11"/>
      <c r="M55" s="11"/>
      <c r="N55" s="11"/>
      <c r="O55" s="46"/>
      <c r="P55" s="11"/>
      <c r="Q55" s="11"/>
      <c r="R55" s="11"/>
      <c r="S55" s="11"/>
      <c r="T55" s="2"/>
    </row>
    <row r="56" spans="1:20" s="17" customFormat="1" ht="15">
      <c r="A56" s="27"/>
      <c r="D56" s="50"/>
      <c r="E56" s="11"/>
      <c r="F56" s="11"/>
      <c r="G56" s="11"/>
      <c r="H56" s="11"/>
      <c r="I56" s="11"/>
      <c r="J56" s="11"/>
      <c r="K56" s="11"/>
      <c r="L56" s="11"/>
      <c r="M56" s="11"/>
      <c r="N56" s="11"/>
      <c r="O56" s="46"/>
      <c r="P56" s="11"/>
      <c r="Q56" s="11"/>
      <c r="R56" s="11"/>
      <c r="S56" s="11"/>
      <c r="T56" s="2"/>
    </row>
    <row r="57" spans="1:20" s="17" customFormat="1" ht="15">
      <c r="A57" s="27"/>
      <c r="D57" s="50"/>
      <c r="E57" s="11"/>
      <c r="F57" s="11"/>
      <c r="G57" s="11"/>
      <c r="H57" s="11"/>
      <c r="I57" s="11"/>
      <c r="J57" s="11"/>
      <c r="K57" s="11"/>
      <c r="L57" s="11"/>
      <c r="M57" s="11"/>
      <c r="N57" s="11"/>
      <c r="O57" s="46"/>
      <c r="P57" s="11"/>
      <c r="Q57" s="11"/>
      <c r="R57" s="11"/>
      <c r="S57" s="11"/>
      <c r="T57" s="2"/>
    </row>
    <row r="58" spans="1:20" s="17" customFormat="1" ht="15">
      <c r="A58" s="27"/>
      <c r="D58" s="50"/>
      <c r="E58" s="11"/>
      <c r="F58" s="11"/>
      <c r="G58" s="11"/>
      <c r="H58" s="11"/>
      <c r="I58" s="11"/>
      <c r="J58" s="11"/>
      <c r="K58" s="11"/>
      <c r="L58" s="11"/>
      <c r="M58" s="11"/>
      <c r="N58" s="11"/>
      <c r="O58" s="46"/>
      <c r="P58" s="11"/>
      <c r="Q58" s="11"/>
      <c r="R58" s="11"/>
      <c r="S58" s="11"/>
      <c r="T58" s="2"/>
    </row>
    <row r="59" spans="1:20" s="17" customFormat="1" ht="15">
      <c r="A59" s="27"/>
      <c r="D59" s="50"/>
      <c r="E59" s="11"/>
      <c r="F59" s="11"/>
      <c r="G59" s="11"/>
      <c r="H59" s="11"/>
      <c r="I59" s="11"/>
      <c r="J59" s="11"/>
      <c r="K59" s="11"/>
      <c r="L59" s="11"/>
      <c r="M59" s="11"/>
      <c r="N59" s="11"/>
      <c r="O59" s="46"/>
      <c r="P59" s="11"/>
      <c r="Q59" s="11"/>
      <c r="R59" s="11"/>
      <c r="S59" s="11"/>
      <c r="T59" s="2"/>
    </row>
    <row r="60" spans="1:20" s="17" customFormat="1" ht="15">
      <c r="A60" s="27"/>
      <c r="D60" s="50"/>
      <c r="E60" s="11"/>
      <c r="F60" s="11"/>
      <c r="G60" s="11"/>
      <c r="H60" s="11"/>
      <c r="I60" s="11"/>
      <c r="J60" s="11"/>
      <c r="K60" s="11"/>
      <c r="L60" s="11"/>
      <c r="M60" s="11"/>
      <c r="N60" s="11"/>
      <c r="O60" s="46"/>
      <c r="P60" s="11"/>
      <c r="Q60" s="11"/>
      <c r="R60" s="11"/>
      <c r="S60" s="11"/>
      <c r="T60" s="2"/>
    </row>
    <row r="61" spans="1:20" s="17" customFormat="1" ht="15">
      <c r="A61" s="27"/>
      <c r="D61" s="50"/>
      <c r="E61" s="11"/>
      <c r="F61" s="11"/>
      <c r="G61" s="11"/>
      <c r="H61" s="11"/>
      <c r="I61" s="11"/>
      <c r="J61" s="11"/>
      <c r="K61" s="11"/>
      <c r="L61" s="11"/>
      <c r="M61" s="11"/>
      <c r="N61" s="11"/>
      <c r="O61" s="46"/>
      <c r="P61" s="11"/>
      <c r="Q61" s="11"/>
      <c r="R61" s="11"/>
      <c r="S61" s="11"/>
      <c r="T61" s="2"/>
    </row>
    <row r="62" spans="1:20" s="17" customFormat="1" ht="15">
      <c r="A62" s="27"/>
      <c r="D62" s="50"/>
      <c r="E62" s="11"/>
      <c r="F62" s="11"/>
      <c r="G62" s="11"/>
      <c r="H62" s="11"/>
      <c r="I62" s="11"/>
      <c r="J62" s="11"/>
      <c r="K62" s="11"/>
      <c r="L62" s="11"/>
      <c r="M62" s="11"/>
      <c r="N62" s="11"/>
      <c r="O62" s="46"/>
      <c r="P62" s="11"/>
      <c r="Q62" s="11"/>
      <c r="R62" s="11"/>
      <c r="S62" s="11"/>
      <c r="T62" s="2"/>
    </row>
    <row r="63" spans="1:20" s="17" customFormat="1" ht="15">
      <c r="A63" s="27"/>
      <c r="D63" s="50"/>
      <c r="E63" s="11"/>
      <c r="F63" s="11"/>
      <c r="G63" s="11"/>
      <c r="H63" s="11"/>
      <c r="I63" s="11"/>
      <c r="J63" s="11"/>
      <c r="K63" s="11"/>
      <c r="L63" s="11"/>
      <c r="M63" s="11"/>
      <c r="N63" s="11"/>
      <c r="O63" s="46"/>
      <c r="P63" s="11"/>
      <c r="Q63" s="11"/>
      <c r="R63" s="11"/>
      <c r="S63" s="11"/>
      <c r="T63" s="2"/>
    </row>
    <row r="64" spans="1:20" s="17" customFormat="1" ht="15">
      <c r="A64" s="27"/>
      <c r="D64" s="50"/>
      <c r="E64" s="11"/>
      <c r="F64" s="11"/>
      <c r="G64" s="11"/>
      <c r="H64" s="11"/>
      <c r="I64" s="11"/>
      <c r="J64" s="11"/>
      <c r="K64" s="11"/>
      <c r="L64" s="11"/>
      <c r="M64" s="11"/>
      <c r="N64" s="11"/>
      <c r="O64" s="46"/>
      <c r="P64" s="11"/>
      <c r="Q64" s="11"/>
      <c r="R64" s="11"/>
      <c r="S64" s="11"/>
      <c r="T64" s="2"/>
    </row>
    <row r="65" spans="1:20" s="17" customFormat="1" ht="15">
      <c r="A65" s="27"/>
      <c r="D65" s="50"/>
      <c r="E65" s="11"/>
      <c r="F65" s="11"/>
      <c r="G65" s="11"/>
      <c r="H65" s="11"/>
      <c r="I65" s="11"/>
      <c r="J65" s="11"/>
      <c r="K65" s="11"/>
      <c r="L65" s="11"/>
      <c r="M65" s="11"/>
      <c r="N65" s="11"/>
      <c r="O65" s="46"/>
      <c r="P65" s="11"/>
      <c r="Q65" s="11"/>
      <c r="R65" s="11"/>
      <c r="S65" s="11"/>
      <c r="T65" s="2"/>
    </row>
    <row r="66" spans="1:20" s="17" customFormat="1" ht="15">
      <c r="A66" s="27"/>
      <c r="D66" s="50"/>
      <c r="E66" s="11"/>
      <c r="F66" s="11"/>
      <c r="G66" s="11"/>
      <c r="H66" s="11"/>
      <c r="I66" s="11"/>
      <c r="J66" s="11"/>
      <c r="K66" s="11"/>
      <c r="L66" s="11"/>
      <c r="M66" s="11"/>
      <c r="N66" s="11"/>
      <c r="O66" s="46"/>
      <c r="P66" s="11"/>
      <c r="Q66" s="11"/>
      <c r="R66" s="11"/>
      <c r="S66" s="11"/>
      <c r="T66" s="2"/>
    </row>
    <row r="67" spans="1:20" s="17" customFormat="1" ht="15">
      <c r="A67" s="27"/>
      <c r="D67" s="50"/>
      <c r="E67" s="11"/>
      <c r="F67" s="11"/>
      <c r="G67" s="11"/>
      <c r="H67" s="11"/>
      <c r="I67" s="11"/>
      <c r="J67" s="11"/>
      <c r="K67" s="11"/>
      <c r="L67" s="11"/>
      <c r="M67" s="11"/>
      <c r="N67" s="11"/>
      <c r="O67" s="46"/>
      <c r="P67" s="11"/>
      <c r="Q67" s="11"/>
      <c r="R67" s="11"/>
      <c r="S67" s="11"/>
      <c r="T67" s="2"/>
    </row>
    <row r="68" spans="1:20" s="17" customFormat="1" ht="15">
      <c r="A68" s="27"/>
      <c r="D68" s="50"/>
      <c r="E68" s="11"/>
      <c r="F68" s="11"/>
      <c r="G68" s="11"/>
      <c r="H68" s="11"/>
      <c r="I68" s="11"/>
      <c r="J68" s="11"/>
      <c r="K68" s="11"/>
      <c r="L68" s="11"/>
      <c r="M68" s="11"/>
      <c r="N68" s="11"/>
      <c r="O68" s="46"/>
      <c r="P68" s="11"/>
      <c r="Q68" s="11"/>
      <c r="R68" s="11"/>
      <c r="S68" s="11"/>
      <c r="T68" s="2"/>
    </row>
    <row r="69" spans="1:20" s="17" customFormat="1" ht="15">
      <c r="A69" s="27"/>
      <c r="D69" s="50"/>
      <c r="E69" s="11"/>
      <c r="F69" s="11"/>
      <c r="G69" s="11"/>
      <c r="H69" s="11"/>
      <c r="I69" s="11"/>
      <c r="J69" s="11"/>
      <c r="K69" s="11"/>
      <c r="L69" s="11"/>
      <c r="M69" s="11"/>
      <c r="N69" s="11"/>
      <c r="O69" s="46"/>
      <c r="P69" s="11"/>
      <c r="Q69" s="11"/>
      <c r="R69" s="11"/>
      <c r="S69" s="11"/>
      <c r="T69" s="2"/>
    </row>
    <row r="70" spans="1:15" s="17" customFormat="1" ht="15">
      <c r="A70" s="17" t="s">
        <v>311</v>
      </c>
      <c r="D70" s="50"/>
      <c r="O70" s="50"/>
    </row>
    <row r="71" spans="1:15" s="17" customFormat="1" ht="15">
      <c r="A71" s="17" t="s">
        <v>22</v>
      </c>
      <c r="D71" s="50"/>
      <c r="O71" s="50"/>
    </row>
    <row r="72" spans="4:15" s="17" customFormat="1" ht="15">
      <c r="D72" s="50"/>
      <c r="O72" s="50"/>
    </row>
  </sheetData>
  <sheetProtection/>
  <mergeCells count="2">
    <mergeCell ref="G5:M5"/>
    <mergeCell ref="E4:S4"/>
  </mergeCells>
  <printOptions/>
  <pageMargins left="0.7874015748031497" right="0.2755905511811024" top="0.3937007874015748" bottom="0.3937007874015748" header="0.11811023622047245" footer="0.15748031496062992"/>
  <pageSetup firstPageNumber="3" useFirstPageNumber="1" horizontalDpi="600" verticalDpi="600" orientation="portrait" paperSize="9" scale="83" r:id="rId2"/>
  <headerFooter alignWithMargins="0">
    <oddFooter>&amp;C&amp;"Times New Roman,標準"&amp;P</oddFooter>
  </headerFooter>
  <drawing r:id="rId1"/>
</worksheet>
</file>

<file path=xl/worksheets/sheet4.xml><?xml version="1.0" encoding="utf-8"?>
<worksheet xmlns="http://schemas.openxmlformats.org/spreadsheetml/2006/main" xmlns:r="http://schemas.openxmlformats.org/officeDocument/2006/relationships">
  <dimension ref="A1:G53"/>
  <sheetViews>
    <sheetView zoomScalePageLayoutView="0" workbookViewId="0" topLeftCell="A1">
      <selection activeCell="H14" sqref="H14"/>
    </sheetView>
  </sheetViews>
  <sheetFormatPr defaultColWidth="9.00390625" defaultRowHeight="16.5"/>
  <cols>
    <col min="1" max="1" width="5.50390625" style="17" customWidth="1"/>
    <col min="2" max="2" width="7.125" style="17" customWidth="1"/>
    <col min="3" max="3" width="14.375" style="17" customWidth="1"/>
    <col min="4" max="4" width="19.25390625" style="17" customWidth="1"/>
    <col min="5" max="5" width="15.625" style="17" customWidth="1"/>
    <col min="6" max="6" width="3.50390625" style="17" customWidth="1"/>
    <col min="7" max="7" width="14.625" style="17" customWidth="1"/>
    <col min="8" max="8" width="10.625" style="17" customWidth="1"/>
    <col min="9" max="16384" width="9.00390625" style="17" customWidth="1"/>
  </cols>
  <sheetData>
    <row r="1" ht="15">
      <c r="A1" s="12" t="s">
        <v>206</v>
      </c>
    </row>
    <row r="2" ht="15">
      <c r="A2" s="12" t="s">
        <v>23</v>
      </c>
    </row>
    <row r="3" ht="15">
      <c r="A3" s="12" t="str">
        <f>+'income statement'!A3</f>
        <v>FOR THE QUARTER ENDED 31 MARCH 2010</v>
      </c>
    </row>
    <row r="5" spans="5:7" ht="15">
      <c r="E5" s="20" t="s">
        <v>275</v>
      </c>
      <c r="F5" s="50"/>
      <c r="G5" s="20" t="str">
        <f>+E5</f>
        <v>3 months ended</v>
      </c>
    </row>
    <row r="6" spans="5:7" ht="15">
      <c r="E6" s="51">
        <v>40268</v>
      </c>
      <c r="F6" s="50"/>
      <c r="G6" s="51">
        <v>39903</v>
      </c>
    </row>
    <row r="7" spans="5:7" ht="15">
      <c r="E7" s="50" t="s">
        <v>208</v>
      </c>
      <c r="F7" s="50"/>
      <c r="G7" s="50" t="s">
        <v>208</v>
      </c>
    </row>
    <row r="8" spans="1:7" ht="15">
      <c r="A8" s="9"/>
      <c r="B8" s="2"/>
      <c r="C8" s="4"/>
      <c r="D8" s="4"/>
      <c r="E8" s="11"/>
      <c r="F8" s="21"/>
      <c r="G8" s="11"/>
    </row>
    <row r="9" spans="1:7" ht="15">
      <c r="A9" s="2" t="s">
        <v>139</v>
      </c>
      <c r="B9" s="2"/>
      <c r="C9" s="4"/>
      <c r="D9" s="4"/>
      <c r="E9" s="11">
        <v>9841</v>
      </c>
      <c r="F9" s="21"/>
      <c r="G9" s="11">
        <v>17912</v>
      </c>
    </row>
    <row r="10" spans="1:7" ht="15">
      <c r="A10" s="9"/>
      <c r="B10" s="2"/>
      <c r="C10" s="4"/>
      <c r="D10" s="4"/>
      <c r="E10" s="11"/>
      <c r="F10" s="21"/>
      <c r="G10" s="11"/>
    </row>
    <row r="11" spans="1:7" ht="15">
      <c r="A11" s="2" t="s">
        <v>140</v>
      </c>
      <c r="B11" s="2"/>
      <c r="C11" s="4"/>
      <c r="D11" s="4"/>
      <c r="E11" s="11">
        <v>-2684</v>
      </c>
      <c r="F11" s="21"/>
      <c r="G11" s="11">
        <v>-351</v>
      </c>
    </row>
    <row r="12" spans="1:7" ht="15">
      <c r="A12" s="9"/>
      <c r="B12" s="2"/>
      <c r="C12" s="4"/>
      <c r="D12" s="4"/>
      <c r="E12" s="11"/>
      <c r="F12" s="21"/>
      <c r="G12" s="11"/>
    </row>
    <row r="13" spans="1:7" ht="15">
      <c r="A13" s="2" t="s">
        <v>353</v>
      </c>
      <c r="B13" s="2"/>
      <c r="C13" s="4"/>
      <c r="D13" s="4"/>
      <c r="E13" s="52">
        <v>-696</v>
      </c>
      <c r="F13" s="21"/>
      <c r="G13" s="52">
        <v>-21381</v>
      </c>
    </row>
    <row r="14" spans="1:7" ht="15">
      <c r="A14" s="9"/>
      <c r="B14" s="2"/>
      <c r="C14" s="4"/>
      <c r="D14" s="4"/>
      <c r="E14" s="11"/>
      <c r="F14" s="21"/>
      <c r="G14" s="11"/>
    </row>
    <row r="15" spans="1:7" ht="15">
      <c r="A15" s="2" t="s">
        <v>190</v>
      </c>
      <c r="B15" s="2"/>
      <c r="C15" s="4"/>
      <c r="D15" s="4"/>
      <c r="E15" s="2">
        <f>E9+E11+E13</f>
        <v>6461</v>
      </c>
      <c r="G15" s="2">
        <f>G9+G11+G13</f>
        <v>-3820</v>
      </c>
    </row>
    <row r="16" spans="1:7" ht="15">
      <c r="A16" s="2" t="s">
        <v>354</v>
      </c>
      <c r="B16" s="2"/>
      <c r="C16" s="4"/>
      <c r="D16" s="4"/>
      <c r="E16" s="2">
        <v>11581</v>
      </c>
      <c r="G16" s="2">
        <v>26784</v>
      </c>
    </row>
    <row r="17" spans="1:7" ht="15">
      <c r="A17" s="2" t="s">
        <v>312</v>
      </c>
      <c r="B17" s="2"/>
      <c r="C17" s="4"/>
      <c r="D17" s="4"/>
      <c r="E17" s="2">
        <v>655</v>
      </c>
      <c r="G17" s="2">
        <v>-1063</v>
      </c>
    </row>
    <row r="18" spans="1:7" ht="15.75" thickBot="1">
      <c r="A18" s="2" t="s">
        <v>355</v>
      </c>
      <c r="B18" s="2"/>
      <c r="C18" s="4"/>
      <c r="D18" s="4"/>
      <c r="E18" s="53">
        <f>SUM(E15:E17)</f>
        <v>18697</v>
      </c>
      <c r="G18" s="53">
        <f>SUM(G15:G17)</f>
        <v>21901</v>
      </c>
    </row>
    <row r="19" spans="1:7" ht="15.75" thickTop="1">
      <c r="A19" s="2"/>
      <c r="B19" s="2"/>
      <c r="C19" s="4"/>
      <c r="D19" s="4"/>
      <c r="E19" s="2"/>
      <c r="G19" s="2"/>
    </row>
    <row r="20" spans="1:7" ht="15">
      <c r="A20" s="2" t="s">
        <v>324</v>
      </c>
      <c r="B20" s="2"/>
      <c r="C20" s="4"/>
      <c r="D20" s="4"/>
      <c r="E20" s="2"/>
      <c r="G20" s="2"/>
    </row>
    <row r="21" spans="1:7" ht="15.75" thickBot="1">
      <c r="A21" s="2" t="s">
        <v>224</v>
      </c>
      <c r="B21" s="2"/>
      <c r="C21" s="4"/>
      <c r="D21" s="4"/>
      <c r="E21" s="54">
        <f>+'balance sheet'!H25</f>
        <v>18697</v>
      </c>
      <c r="F21" s="21"/>
      <c r="G21" s="54">
        <v>21901</v>
      </c>
    </row>
    <row r="22" spans="1:7" ht="15" hidden="1">
      <c r="A22" s="2" t="s">
        <v>359</v>
      </c>
      <c r="B22" s="2"/>
      <c r="C22" s="4"/>
      <c r="D22" s="4"/>
      <c r="E22" s="2">
        <v>0</v>
      </c>
      <c r="G22" s="2">
        <v>0</v>
      </c>
    </row>
    <row r="23" spans="1:7" ht="15.75" hidden="1" thickBot="1">
      <c r="A23" s="2"/>
      <c r="B23" s="2"/>
      <c r="C23" s="4"/>
      <c r="D23" s="4"/>
      <c r="E23" s="53">
        <f>SUM(E21:E22)</f>
        <v>18697</v>
      </c>
      <c r="G23" s="53">
        <f>SUM(G21:G22)</f>
        <v>21901</v>
      </c>
    </row>
    <row r="24" spans="1:7" ht="15.75" thickTop="1">
      <c r="A24" s="2"/>
      <c r="B24" s="2"/>
      <c r="C24" s="4"/>
      <c r="D24" s="4"/>
      <c r="E24" s="2"/>
      <c r="G24" s="2"/>
    </row>
    <row r="25" spans="1:7" ht="15">
      <c r="A25" s="2"/>
      <c r="B25" s="2"/>
      <c r="C25" s="4"/>
      <c r="D25" s="4"/>
      <c r="E25" s="2"/>
      <c r="G25" s="2"/>
    </row>
    <row r="26" spans="1:7" ht="15">
      <c r="A26" s="2"/>
      <c r="B26" s="2"/>
      <c r="C26" s="4"/>
      <c r="D26" s="4"/>
      <c r="E26" s="2"/>
      <c r="G26" s="2"/>
    </row>
    <row r="27" spans="1:7" ht="15">
      <c r="A27" s="2"/>
      <c r="B27" s="2"/>
      <c r="C27" s="4"/>
      <c r="D27" s="4"/>
      <c r="E27" s="2"/>
      <c r="G27" s="2"/>
    </row>
    <row r="28" spans="1:7" ht="15">
      <c r="A28" s="2"/>
      <c r="B28" s="2"/>
      <c r="C28" s="4"/>
      <c r="D28" s="4"/>
      <c r="E28" s="2"/>
      <c r="G28" s="2"/>
    </row>
    <row r="29" spans="1:7" ht="15">
      <c r="A29" s="2"/>
      <c r="B29" s="2"/>
      <c r="C29" s="4"/>
      <c r="D29" s="4"/>
      <c r="E29" s="2"/>
      <c r="G29" s="2"/>
    </row>
    <row r="30" spans="1:7" ht="15">
      <c r="A30" s="2"/>
      <c r="B30" s="2"/>
      <c r="C30" s="4"/>
      <c r="D30" s="4"/>
      <c r="E30" s="2"/>
      <c r="G30" s="2"/>
    </row>
    <row r="31" spans="1:7" ht="15">
      <c r="A31" s="2"/>
      <c r="B31" s="2"/>
      <c r="C31" s="4"/>
      <c r="D31" s="4"/>
      <c r="E31" s="2"/>
      <c r="G31" s="2"/>
    </row>
    <row r="32" spans="1:7" ht="15">
      <c r="A32" s="2"/>
      <c r="B32" s="2"/>
      <c r="C32" s="4"/>
      <c r="D32" s="4"/>
      <c r="E32" s="2"/>
      <c r="G32" s="2"/>
    </row>
    <row r="33" spans="1:7" ht="15">
      <c r="A33" s="2"/>
      <c r="B33" s="2"/>
      <c r="C33" s="4"/>
      <c r="D33" s="4"/>
      <c r="E33" s="2"/>
      <c r="G33" s="2"/>
    </row>
    <row r="34" spans="1:7" ht="15">
      <c r="A34" s="2"/>
      <c r="B34" s="2"/>
      <c r="C34" s="4"/>
      <c r="D34" s="4"/>
      <c r="E34" s="2"/>
      <c r="G34" s="2"/>
    </row>
    <row r="35" spans="1:7" ht="15">
      <c r="A35" s="2"/>
      <c r="B35" s="2"/>
      <c r="C35" s="4"/>
      <c r="D35" s="4"/>
      <c r="E35" s="2"/>
      <c r="G35" s="2"/>
    </row>
    <row r="36" spans="1:7" ht="15">
      <c r="A36" s="2"/>
      <c r="B36" s="2"/>
      <c r="C36" s="4"/>
      <c r="D36" s="4"/>
      <c r="E36" s="2"/>
      <c r="G36" s="2"/>
    </row>
    <row r="37" spans="1:7" ht="15">
      <c r="A37" s="2"/>
      <c r="B37" s="2"/>
      <c r="C37" s="4"/>
      <c r="D37" s="4"/>
      <c r="E37" s="2"/>
      <c r="G37" s="2"/>
    </row>
    <row r="38" spans="1:7" ht="15">
      <c r="A38" s="2"/>
      <c r="B38" s="2"/>
      <c r="C38" s="4"/>
      <c r="D38" s="4"/>
      <c r="E38" s="2"/>
      <c r="G38" s="2"/>
    </row>
    <row r="39" spans="1:7" ht="15">
      <c r="A39" s="2"/>
      <c r="B39" s="2"/>
      <c r="C39" s="4"/>
      <c r="D39" s="4"/>
      <c r="E39" s="2"/>
      <c r="G39" s="2"/>
    </row>
    <row r="40" spans="1:7" ht="15">
      <c r="A40" s="2"/>
      <c r="B40" s="2"/>
      <c r="C40" s="4"/>
      <c r="D40" s="4"/>
      <c r="E40" s="2"/>
      <c r="G40" s="2"/>
    </row>
    <row r="41" spans="1:7" ht="15">
      <c r="A41" s="2"/>
      <c r="B41" s="2"/>
      <c r="C41" s="4"/>
      <c r="D41" s="4"/>
      <c r="E41" s="2"/>
      <c r="G41" s="2"/>
    </row>
    <row r="42" spans="1:7" ht="15">
      <c r="A42" s="2"/>
      <c r="B42" s="2"/>
      <c r="C42" s="4"/>
      <c r="D42" s="4"/>
      <c r="E42" s="2"/>
      <c r="G42" s="2"/>
    </row>
    <row r="43" spans="1:7" ht="15">
      <c r="A43" s="2"/>
      <c r="B43" s="2"/>
      <c r="C43" s="4"/>
      <c r="D43" s="4"/>
      <c r="E43" s="2"/>
      <c r="G43" s="2"/>
    </row>
    <row r="44" spans="1:7" ht="15">
      <c r="A44" s="2"/>
      <c r="B44" s="2"/>
      <c r="C44" s="4"/>
      <c r="D44" s="4"/>
      <c r="E44" s="2"/>
      <c r="G44" s="2"/>
    </row>
    <row r="45" spans="1:7" ht="15">
      <c r="A45" s="2"/>
      <c r="B45" s="2"/>
      <c r="C45" s="4"/>
      <c r="D45" s="4"/>
      <c r="E45" s="2"/>
      <c r="G45" s="2"/>
    </row>
    <row r="46" spans="1:7" ht="15">
      <c r="A46" s="2"/>
      <c r="B46" s="2"/>
      <c r="C46" s="4"/>
      <c r="D46" s="4"/>
      <c r="E46" s="2"/>
      <c r="G46" s="2"/>
    </row>
    <row r="47" spans="1:7" ht="15">
      <c r="A47" s="2"/>
      <c r="B47" s="2"/>
      <c r="C47" s="4"/>
      <c r="D47" s="4"/>
      <c r="E47" s="2"/>
      <c r="G47" s="2"/>
    </row>
    <row r="48" spans="1:7" ht="15">
      <c r="A48" s="2"/>
      <c r="B48" s="2"/>
      <c r="C48" s="4"/>
      <c r="D48" s="4"/>
      <c r="E48" s="2"/>
      <c r="G48" s="2"/>
    </row>
    <row r="49" spans="1:7" ht="15">
      <c r="A49" s="2"/>
      <c r="B49" s="2"/>
      <c r="C49" s="4"/>
      <c r="D49" s="4"/>
      <c r="E49" s="2"/>
      <c r="G49" s="2"/>
    </row>
    <row r="50" spans="1:7" ht="15">
      <c r="A50" s="2"/>
      <c r="B50" s="2"/>
      <c r="C50" s="4"/>
      <c r="D50" s="4"/>
      <c r="E50" s="2"/>
      <c r="G50" s="2"/>
    </row>
    <row r="51" spans="1:7" ht="15">
      <c r="A51" s="2"/>
      <c r="B51" s="2"/>
      <c r="C51" s="4"/>
      <c r="D51" s="4"/>
      <c r="E51" s="2"/>
      <c r="G51" s="2"/>
    </row>
    <row r="52" spans="1:7" ht="15">
      <c r="A52" s="2"/>
      <c r="B52" s="2"/>
      <c r="C52" s="4"/>
      <c r="D52" s="4"/>
      <c r="E52" s="2"/>
      <c r="G52" s="2"/>
    </row>
    <row r="53" spans="1:7" ht="15">
      <c r="A53" s="2"/>
      <c r="B53" s="2"/>
      <c r="C53" s="4"/>
      <c r="D53" s="4"/>
      <c r="E53" s="2"/>
      <c r="G53" s="2"/>
    </row>
  </sheetData>
  <sheetProtection/>
  <printOptions/>
  <pageMargins left="0.7874015748031497" right="0.1968503937007874" top="0.3937007874015748" bottom="0.3937007874015748" header="0.11811023622047245" footer="0.11811023622047245"/>
  <pageSetup firstPageNumber="4" useFirstPageNumber="1" horizontalDpi="600" verticalDpi="600" orientation="portrait" paperSize="9" r:id="rId2"/>
  <headerFooter alignWithMargins="0">
    <oddFooter>&amp;C&amp;"Times New Roman,標準"&amp;P</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L784"/>
  <sheetViews>
    <sheetView view="pageBreakPreview" zoomScaleSheetLayoutView="100" zoomScalePageLayoutView="0" workbookViewId="0" topLeftCell="A1">
      <selection activeCell="C27" sqref="C27"/>
    </sheetView>
  </sheetViews>
  <sheetFormatPr defaultColWidth="9.00390625" defaultRowHeight="16.5"/>
  <cols>
    <col min="1" max="1" width="2.875" style="17" customWidth="1"/>
    <col min="2" max="2" width="4.625" style="17" customWidth="1"/>
    <col min="3" max="3" width="3.00390625" style="17" customWidth="1"/>
    <col min="4" max="4" width="27.125" style="17" customWidth="1"/>
    <col min="5" max="5" width="12.125" style="17" customWidth="1"/>
    <col min="6" max="6" width="10.75390625" style="17" customWidth="1"/>
    <col min="7" max="7" width="11.25390625" style="2" customWidth="1"/>
    <col min="8" max="8" width="14.125" style="17" customWidth="1"/>
    <col min="9" max="9" width="11.125" style="17" customWidth="1"/>
    <col min="10" max="10" width="8.75390625" style="17" customWidth="1"/>
    <col min="11" max="11" width="10.00390625" style="17" bestFit="1" customWidth="1"/>
    <col min="12" max="12" width="9.125" style="17" bestFit="1" customWidth="1"/>
    <col min="13" max="16384" width="9.00390625" style="17" customWidth="1"/>
  </cols>
  <sheetData>
    <row r="1" ht="15">
      <c r="A1" s="6" t="s">
        <v>225</v>
      </c>
    </row>
    <row r="2" ht="15">
      <c r="A2" s="6" t="s">
        <v>6</v>
      </c>
    </row>
    <row r="3" ht="15">
      <c r="A3" s="6"/>
    </row>
    <row r="4" ht="15">
      <c r="A4" s="16" t="s">
        <v>145</v>
      </c>
    </row>
    <row r="5" ht="15">
      <c r="A5" s="16"/>
    </row>
    <row r="6" spans="1:5" ht="15">
      <c r="A6" s="26" t="s">
        <v>226</v>
      </c>
      <c r="B6" s="27" t="s">
        <v>227</v>
      </c>
      <c r="E6" s="28"/>
    </row>
    <row r="7" ht="15">
      <c r="A7" s="27"/>
    </row>
    <row r="8" ht="15">
      <c r="A8" s="27"/>
    </row>
    <row r="9" ht="11.25" customHeight="1">
      <c r="A9" s="27"/>
    </row>
    <row r="10" ht="15">
      <c r="A10" s="27"/>
    </row>
    <row r="11" ht="15">
      <c r="A11" s="27"/>
    </row>
    <row r="12" ht="15">
      <c r="A12" s="27"/>
    </row>
    <row r="13" ht="15">
      <c r="A13" s="27"/>
    </row>
    <row r="14" ht="15">
      <c r="A14" s="27"/>
    </row>
    <row r="15" ht="15">
      <c r="A15" s="27"/>
    </row>
    <row r="16" ht="15">
      <c r="A16" s="27"/>
    </row>
    <row r="17" spans="1:5" ht="15">
      <c r="A17" s="26" t="s">
        <v>228</v>
      </c>
      <c r="B17" s="27" t="s">
        <v>316</v>
      </c>
      <c r="E17" s="28"/>
    </row>
    <row r="18" spans="1:5" ht="15">
      <c r="A18" s="26"/>
      <c r="B18" s="27"/>
      <c r="E18" s="28"/>
    </row>
    <row r="19" spans="1:5" ht="15">
      <c r="A19" s="26"/>
      <c r="B19" s="27"/>
      <c r="E19" s="28"/>
    </row>
    <row r="20" spans="1:5" ht="15">
      <c r="A20" s="26"/>
      <c r="B20" s="27"/>
      <c r="E20" s="28"/>
    </row>
    <row r="21" spans="1:5" ht="15">
      <c r="A21" s="26"/>
      <c r="B21" s="27"/>
      <c r="E21" s="28"/>
    </row>
    <row r="22" ht="15">
      <c r="A22" s="27"/>
    </row>
    <row r="23" ht="15">
      <c r="A23" s="27"/>
    </row>
    <row r="24" spans="1:2" ht="15">
      <c r="A24" s="27"/>
      <c r="B24" s="27" t="s">
        <v>203</v>
      </c>
    </row>
    <row r="25" ht="15">
      <c r="A25" s="27"/>
    </row>
    <row r="26" spans="1:5" ht="15">
      <c r="A26" s="27"/>
      <c r="B26" s="93" t="s">
        <v>24</v>
      </c>
      <c r="C26" s="93"/>
      <c r="D26" s="93"/>
      <c r="E26" s="93" t="s">
        <v>64</v>
      </c>
    </row>
    <row r="27" spans="1:5" ht="15">
      <c r="A27" s="27"/>
      <c r="B27" s="93" t="s">
        <v>25</v>
      </c>
      <c r="C27" s="93"/>
      <c r="D27" s="93"/>
      <c r="E27" s="93" t="s">
        <v>65</v>
      </c>
    </row>
    <row r="28" spans="1:5" ht="15">
      <c r="A28" s="27"/>
      <c r="B28" s="93" t="s">
        <v>26</v>
      </c>
      <c r="C28" s="93"/>
      <c r="D28" s="93"/>
      <c r="E28" s="93" t="s">
        <v>66</v>
      </c>
    </row>
    <row r="29" spans="1:5" ht="15">
      <c r="A29" s="27"/>
      <c r="B29" s="93" t="s">
        <v>27</v>
      </c>
      <c r="C29" s="93"/>
      <c r="D29" s="93"/>
      <c r="E29" s="93" t="s">
        <v>67</v>
      </c>
    </row>
    <row r="30" spans="1:5" ht="15">
      <c r="A30" s="27"/>
      <c r="B30" s="93" t="s">
        <v>28</v>
      </c>
      <c r="C30" s="93"/>
      <c r="D30" s="93"/>
      <c r="E30" s="93" t="s">
        <v>68</v>
      </c>
    </row>
    <row r="31" spans="1:5" ht="15">
      <c r="A31" s="27"/>
      <c r="B31" s="93" t="s">
        <v>29</v>
      </c>
      <c r="C31" s="93"/>
      <c r="D31" s="93"/>
      <c r="E31" s="93" t="s">
        <v>57</v>
      </c>
    </row>
    <row r="32" spans="1:5" ht="15">
      <c r="A32" s="27"/>
      <c r="C32" s="93"/>
      <c r="D32" s="93"/>
      <c r="E32" s="93" t="s">
        <v>146</v>
      </c>
    </row>
    <row r="33" spans="1:5" ht="15">
      <c r="A33" s="27"/>
      <c r="C33" s="93"/>
      <c r="D33" s="93"/>
      <c r="E33" s="93" t="s">
        <v>147</v>
      </c>
    </row>
    <row r="34" spans="1:5" ht="15">
      <c r="A34" s="27"/>
      <c r="B34" s="93" t="s">
        <v>47</v>
      </c>
      <c r="C34" s="93"/>
      <c r="D34" s="93"/>
      <c r="E34" s="93" t="s">
        <v>69</v>
      </c>
    </row>
    <row r="35" spans="1:5" ht="15">
      <c r="A35" s="27"/>
      <c r="B35" s="93" t="s">
        <v>30</v>
      </c>
      <c r="C35" s="93"/>
      <c r="D35" s="93"/>
      <c r="E35" s="93" t="s">
        <v>70</v>
      </c>
    </row>
    <row r="36" spans="1:5" ht="15">
      <c r="A36" s="27"/>
      <c r="B36" s="93" t="s">
        <v>31</v>
      </c>
      <c r="C36" s="93"/>
      <c r="D36" s="93"/>
      <c r="E36" s="93" t="s">
        <v>71</v>
      </c>
    </row>
    <row r="37" spans="1:5" ht="15">
      <c r="A37" s="27"/>
      <c r="B37" s="93" t="s">
        <v>32</v>
      </c>
      <c r="C37" s="93"/>
      <c r="D37" s="93"/>
      <c r="E37" s="93" t="s">
        <v>72</v>
      </c>
    </row>
    <row r="38" spans="1:5" ht="15">
      <c r="A38" s="27"/>
      <c r="B38" s="93" t="s">
        <v>33</v>
      </c>
      <c r="C38" s="93"/>
      <c r="D38" s="93"/>
      <c r="E38" s="93" t="s">
        <v>73</v>
      </c>
    </row>
    <row r="39" spans="1:5" ht="15">
      <c r="A39" s="27"/>
      <c r="B39" s="93" t="s">
        <v>34</v>
      </c>
      <c r="C39" s="93"/>
      <c r="D39" s="93"/>
      <c r="E39" s="93" t="s">
        <v>74</v>
      </c>
    </row>
    <row r="40" spans="1:5" ht="15">
      <c r="A40" s="27"/>
      <c r="B40" s="93" t="s">
        <v>35</v>
      </c>
      <c r="C40" s="93"/>
      <c r="D40" s="93"/>
      <c r="E40" s="93" t="s">
        <v>75</v>
      </c>
    </row>
    <row r="41" spans="1:5" ht="15">
      <c r="A41" s="27"/>
      <c r="B41" s="93" t="s">
        <v>36</v>
      </c>
      <c r="C41" s="93"/>
      <c r="D41" s="93"/>
      <c r="E41" s="93" t="s">
        <v>76</v>
      </c>
    </row>
    <row r="42" spans="1:5" ht="15">
      <c r="A42" s="27"/>
      <c r="B42" s="93" t="s">
        <v>37</v>
      </c>
      <c r="C42" s="93"/>
      <c r="D42" s="93"/>
      <c r="E42" s="93" t="s">
        <v>209</v>
      </c>
    </row>
    <row r="43" spans="1:5" ht="15">
      <c r="A43" s="27"/>
      <c r="B43" s="93" t="s">
        <v>38</v>
      </c>
      <c r="C43" s="93"/>
      <c r="D43" s="93"/>
      <c r="E43" s="93" t="s">
        <v>77</v>
      </c>
    </row>
    <row r="44" spans="1:5" ht="15">
      <c r="A44" s="27"/>
      <c r="B44" s="93" t="s">
        <v>39</v>
      </c>
      <c r="C44" s="93"/>
      <c r="D44" s="93"/>
      <c r="E44" s="93" t="s">
        <v>148</v>
      </c>
    </row>
    <row r="45" spans="1:5" ht="15">
      <c r="A45" s="27"/>
      <c r="B45" s="93"/>
      <c r="C45" s="93"/>
      <c r="D45" s="93"/>
      <c r="E45" s="93" t="s">
        <v>149</v>
      </c>
    </row>
    <row r="46" spans="1:5" ht="15">
      <c r="A46" s="27"/>
      <c r="B46" s="93" t="s">
        <v>40</v>
      </c>
      <c r="C46" s="93"/>
      <c r="D46" s="93"/>
      <c r="E46" s="93" t="s">
        <v>67</v>
      </c>
    </row>
    <row r="47" spans="1:5" ht="15">
      <c r="A47" s="27"/>
      <c r="B47" s="93" t="s">
        <v>58</v>
      </c>
      <c r="C47" s="93"/>
      <c r="D47" s="93"/>
      <c r="E47" s="93" t="s">
        <v>48</v>
      </c>
    </row>
    <row r="48" spans="1:5" ht="15">
      <c r="A48" s="27"/>
      <c r="B48" s="93" t="s">
        <v>41</v>
      </c>
      <c r="C48" s="93"/>
      <c r="D48" s="93"/>
      <c r="E48" s="93" t="s">
        <v>78</v>
      </c>
    </row>
    <row r="49" spans="1:5" ht="15">
      <c r="A49" s="27"/>
      <c r="B49" s="93" t="s">
        <v>42</v>
      </c>
      <c r="C49" s="93"/>
      <c r="D49" s="93"/>
      <c r="E49" s="93" t="s">
        <v>79</v>
      </c>
    </row>
    <row r="50" spans="1:5" ht="15">
      <c r="A50" s="27"/>
      <c r="B50" s="93" t="s">
        <v>43</v>
      </c>
      <c r="C50" s="93"/>
      <c r="D50" s="93"/>
      <c r="E50" s="93" t="s">
        <v>80</v>
      </c>
    </row>
    <row r="51" spans="1:5" ht="15">
      <c r="A51" s="27"/>
      <c r="B51" s="93" t="s">
        <v>59</v>
      </c>
      <c r="C51" s="93"/>
      <c r="D51" s="93"/>
      <c r="E51" s="93" t="s">
        <v>81</v>
      </c>
    </row>
    <row r="52" spans="1:5" ht="15">
      <c r="A52" s="27"/>
      <c r="B52" s="93" t="s">
        <v>44</v>
      </c>
      <c r="C52" s="93"/>
      <c r="D52" s="93"/>
      <c r="E52" s="93" t="s">
        <v>82</v>
      </c>
    </row>
    <row r="53" spans="1:5" ht="15">
      <c r="A53" s="27"/>
      <c r="B53" s="93" t="s">
        <v>45</v>
      </c>
      <c r="C53" s="93"/>
      <c r="D53" s="93"/>
      <c r="E53" s="93" t="s">
        <v>83</v>
      </c>
    </row>
    <row r="54" spans="1:5" ht="15">
      <c r="A54" s="27"/>
      <c r="B54" s="93" t="s">
        <v>46</v>
      </c>
      <c r="C54" s="93"/>
      <c r="D54" s="93"/>
      <c r="E54" s="93" t="s">
        <v>84</v>
      </c>
    </row>
    <row r="55" spans="1:5" ht="15">
      <c r="A55" s="27"/>
      <c r="B55" s="93" t="s">
        <v>204</v>
      </c>
      <c r="C55" s="93"/>
      <c r="D55" s="93"/>
      <c r="E55" s="93" t="s">
        <v>150</v>
      </c>
    </row>
    <row r="56" spans="1:5" ht="15">
      <c r="A56" s="27"/>
      <c r="C56" s="93"/>
      <c r="D56" s="93"/>
      <c r="E56" s="93" t="s">
        <v>151</v>
      </c>
    </row>
    <row r="57" spans="1:5" ht="15">
      <c r="A57" s="27"/>
      <c r="C57" s="93"/>
      <c r="D57" s="93"/>
      <c r="E57" s="93" t="s">
        <v>152</v>
      </c>
    </row>
    <row r="58" spans="1:5" ht="15">
      <c r="A58" s="27"/>
      <c r="B58" s="93" t="s">
        <v>60</v>
      </c>
      <c r="C58" s="93"/>
      <c r="D58" s="93"/>
      <c r="E58" s="93" t="s">
        <v>85</v>
      </c>
    </row>
    <row r="59" spans="1:5" ht="15">
      <c r="A59" s="27"/>
      <c r="B59" s="93" t="s">
        <v>49</v>
      </c>
      <c r="C59" s="93"/>
      <c r="D59" s="93"/>
      <c r="E59" s="93" t="s">
        <v>50</v>
      </c>
    </row>
    <row r="60" spans="1:5" ht="15">
      <c r="A60" s="27"/>
      <c r="B60" s="93" t="s">
        <v>51</v>
      </c>
      <c r="C60" s="93"/>
      <c r="D60" s="93"/>
      <c r="E60" s="93" t="s">
        <v>52</v>
      </c>
    </row>
    <row r="61" spans="1:5" ht="15">
      <c r="A61" s="27"/>
      <c r="B61" s="93" t="s">
        <v>53</v>
      </c>
      <c r="C61" s="93"/>
      <c r="D61" s="93"/>
      <c r="E61" s="93" t="s">
        <v>86</v>
      </c>
    </row>
    <row r="62" spans="1:5" ht="15">
      <c r="A62" s="27"/>
      <c r="B62" s="93" t="s">
        <v>54</v>
      </c>
      <c r="C62" s="93"/>
      <c r="D62" s="93"/>
      <c r="E62" s="93" t="s">
        <v>55</v>
      </c>
    </row>
    <row r="63" spans="1:5" ht="15">
      <c r="A63" s="27"/>
      <c r="B63" s="93" t="s">
        <v>56</v>
      </c>
      <c r="C63" s="93"/>
      <c r="D63" s="93"/>
      <c r="E63" s="93" t="s">
        <v>61</v>
      </c>
    </row>
    <row r="64" spans="1:5" ht="15">
      <c r="A64" s="27"/>
      <c r="C64" s="93"/>
      <c r="D64" s="93"/>
      <c r="E64" s="93" t="s">
        <v>186</v>
      </c>
    </row>
    <row r="65" spans="1:5" ht="15">
      <c r="A65" s="27"/>
      <c r="B65" s="17" t="s">
        <v>63</v>
      </c>
      <c r="E65" s="17" t="s">
        <v>62</v>
      </c>
    </row>
    <row r="66" ht="15">
      <c r="A66" s="27"/>
    </row>
    <row r="67" ht="15">
      <c r="A67" s="27"/>
    </row>
    <row r="68" ht="15">
      <c r="A68" s="27"/>
    </row>
    <row r="69" ht="15">
      <c r="A69" s="27"/>
    </row>
    <row r="70" ht="15">
      <c r="A70" s="27"/>
    </row>
    <row r="71" ht="15">
      <c r="A71" s="27"/>
    </row>
    <row r="72" ht="15">
      <c r="A72" s="27"/>
    </row>
    <row r="73" ht="15">
      <c r="A73" s="27"/>
    </row>
    <row r="74" ht="15">
      <c r="A74" s="27"/>
    </row>
    <row r="75" spans="1:3" ht="15">
      <c r="A75" s="27"/>
      <c r="C75" s="29"/>
    </row>
    <row r="76" spans="1:3" ht="15">
      <c r="A76" s="27"/>
      <c r="C76" s="29"/>
    </row>
    <row r="77" spans="1:3" ht="15">
      <c r="A77" s="27"/>
      <c r="C77" s="29"/>
    </row>
    <row r="78" spans="1:3" ht="15">
      <c r="A78" s="27"/>
      <c r="C78" s="29"/>
    </row>
    <row r="79" spans="1:3" ht="15">
      <c r="A79" s="27"/>
      <c r="C79" s="29"/>
    </row>
    <row r="80" spans="1:3" ht="15">
      <c r="A80" s="27"/>
      <c r="C80" s="29"/>
    </row>
    <row r="81" spans="1:3" ht="15">
      <c r="A81" s="27"/>
      <c r="C81" s="29"/>
    </row>
    <row r="82" spans="1:3" ht="15">
      <c r="A82" s="27"/>
      <c r="C82" s="29"/>
    </row>
    <row r="83" spans="1:3" ht="15">
      <c r="A83" s="27"/>
      <c r="C83" s="29"/>
    </row>
    <row r="84" spans="1:3" ht="15">
      <c r="A84" s="27"/>
      <c r="C84" s="29"/>
    </row>
    <row r="85" spans="1:3" ht="15">
      <c r="A85" s="27"/>
      <c r="C85" s="29"/>
    </row>
    <row r="86" spans="1:3" ht="15">
      <c r="A86" s="27"/>
      <c r="C86" s="29"/>
    </row>
    <row r="87" spans="1:3" ht="15">
      <c r="A87" s="27"/>
      <c r="C87" s="29"/>
    </row>
    <row r="88" spans="1:3" ht="15">
      <c r="A88" s="27"/>
      <c r="C88" s="29"/>
    </row>
    <row r="89" spans="1:3" ht="15">
      <c r="A89" s="27"/>
      <c r="C89" s="29"/>
    </row>
    <row r="90" spans="1:3" ht="15">
      <c r="A90" s="27"/>
      <c r="C90" s="29"/>
    </row>
    <row r="91" spans="1:3" ht="15">
      <c r="A91" s="27"/>
      <c r="C91" s="29"/>
    </row>
    <row r="92" spans="1:3" ht="15">
      <c r="A92" s="27"/>
      <c r="C92" s="29"/>
    </row>
    <row r="93" spans="1:3" ht="15">
      <c r="A93" s="27"/>
      <c r="C93" s="29"/>
    </row>
    <row r="94" spans="1:3" ht="15">
      <c r="A94" s="27"/>
      <c r="C94" s="29"/>
    </row>
    <row r="95" spans="1:3" ht="15">
      <c r="A95" s="27"/>
      <c r="C95" s="29"/>
    </row>
    <row r="96" spans="1:3" ht="15">
      <c r="A96" s="27"/>
      <c r="C96" s="29"/>
    </row>
    <row r="97" spans="1:3" ht="15">
      <c r="A97" s="27"/>
      <c r="C97" s="29"/>
    </row>
    <row r="98" spans="1:3" ht="15">
      <c r="A98" s="27"/>
      <c r="C98" s="29"/>
    </row>
    <row r="99" spans="1:3" ht="15">
      <c r="A99" s="27"/>
      <c r="C99" s="29"/>
    </row>
    <row r="100" spans="1:3" ht="15">
      <c r="A100" s="27"/>
      <c r="C100" s="29"/>
    </row>
    <row r="101" spans="1:3" ht="15">
      <c r="A101" s="27"/>
      <c r="C101" s="29"/>
    </row>
    <row r="102" spans="1:3" ht="15">
      <c r="A102" s="27"/>
      <c r="C102" s="29"/>
    </row>
    <row r="103" spans="1:3" ht="15">
      <c r="A103" s="27"/>
      <c r="C103" s="29"/>
    </row>
    <row r="104" spans="1:3" ht="15">
      <c r="A104" s="27"/>
      <c r="C104" s="29"/>
    </row>
    <row r="105" spans="1:3" ht="15">
      <c r="A105" s="27"/>
      <c r="C105" s="29"/>
    </row>
    <row r="106" spans="1:3" ht="15">
      <c r="A106" s="27"/>
      <c r="C106" s="29"/>
    </row>
    <row r="107" spans="1:3" ht="15">
      <c r="A107" s="27"/>
      <c r="C107" s="29"/>
    </row>
    <row r="108" spans="1:3" ht="15">
      <c r="A108" s="27"/>
      <c r="C108" s="29"/>
    </row>
    <row r="109" spans="1:3" ht="15">
      <c r="A109" s="27"/>
      <c r="C109" s="29"/>
    </row>
    <row r="110" spans="1:3" ht="15">
      <c r="A110" s="27"/>
      <c r="C110" s="29"/>
    </row>
    <row r="111" spans="1:3" ht="15">
      <c r="A111" s="27"/>
      <c r="C111" s="29"/>
    </row>
    <row r="112" spans="1:8" ht="15">
      <c r="A112" s="27"/>
      <c r="C112" s="29"/>
      <c r="F112" s="128" t="s">
        <v>3</v>
      </c>
      <c r="G112" s="128"/>
      <c r="H112" s="128"/>
    </row>
    <row r="113" spans="1:8" ht="15">
      <c r="A113" s="27"/>
      <c r="C113" s="29"/>
      <c r="F113" s="83" t="s">
        <v>153</v>
      </c>
      <c r="G113" s="121" t="s">
        <v>155</v>
      </c>
      <c r="H113" s="83" t="s">
        <v>93</v>
      </c>
    </row>
    <row r="114" spans="1:8" ht="15">
      <c r="A114" s="27"/>
      <c r="C114" s="29"/>
      <c r="F114" s="83" t="s">
        <v>154</v>
      </c>
      <c r="G114" s="121" t="s">
        <v>156</v>
      </c>
      <c r="H114" s="83" t="s">
        <v>94</v>
      </c>
    </row>
    <row r="115" spans="1:8" ht="15">
      <c r="A115" s="27"/>
      <c r="C115" s="29"/>
      <c r="F115" s="83" t="s">
        <v>208</v>
      </c>
      <c r="G115" s="83" t="s">
        <v>208</v>
      </c>
      <c r="H115" s="121" t="s">
        <v>208</v>
      </c>
    </row>
    <row r="116" spans="1:4" ht="15">
      <c r="A116" s="27"/>
      <c r="C116" s="29"/>
      <c r="D116" s="27" t="s">
        <v>107</v>
      </c>
    </row>
    <row r="117" spans="1:8" ht="15">
      <c r="A117" s="27"/>
      <c r="C117" s="29"/>
      <c r="D117" s="17" t="s">
        <v>157</v>
      </c>
      <c r="F117" s="34">
        <v>6551</v>
      </c>
      <c r="G117" s="123">
        <v>-76</v>
      </c>
      <c r="H117" s="44">
        <f>SUM(F117:G117)</f>
        <v>6475</v>
      </c>
    </row>
    <row r="118" spans="1:8" ht="15">
      <c r="A118" s="27"/>
      <c r="C118" s="29"/>
      <c r="F118" s="61"/>
      <c r="G118" s="61"/>
      <c r="H118" s="61"/>
    </row>
    <row r="119" spans="1:8" ht="15">
      <c r="A119" s="27"/>
      <c r="C119" s="29"/>
      <c r="F119" s="61"/>
      <c r="G119" s="61"/>
      <c r="H119" s="61"/>
    </row>
    <row r="120" spans="1:8" ht="15">
      <c r="A120" s="27"/>
      <c r="C120" s="29"/>
      <c r="F120" s="61"/>
      <c r="G120" s="61"/>
      <c r="H120" s="61"/>
    </row>
    <row r="121" spans="1:8" ht="15">
      <c r="A121" s="27"/>
      <c r="C121" s="29"/>
      <c r="F121" s="61"/>
      <c r="G121" s="61"/>
      <c r="H121" s="61"/>
    </row>
    <row r="122" spans="1:8" ht="15">
      <c r="A122" s="27"/>
      <c r="C122" s="29"/>
      <c r="F122" s="61"/>
      <c r="G122" s="61"/>
      <c r="H122" s="61"/>
    </row>
    <row r="123" spans="1:8" ht="15">
      <c r="A123" s="27"/>
      <c r="C123" s="29"/>
      <c r="F123" s="61"/>
      <c r="G123" s="61"/>
      <c r="H123" s="61"/>
    </row>
    <row r="124" spans="1:3" ht="15">
      <c r="A124" s="27"/>
      <c r="C124" s="29"/>
    </row>
    <row r="125" spans="1:3" ht="15.75" customHeight="1">
      <c r="A125" s="27"/>
      <c r="C125" s="29"/>
    </row>
    <row r="126" spans="1:3" ht="15">
      <c r="A126" s="27"/>
      <c r="C126" s="29"/>
    </row>
    <row r="127" spans="1:3" ht="15">
      <c r="A127" s="27"/>
      <c r="C127" s="29"/>
    </row>
    <row r="128" spans="1:3" ht="15">
      <c r="A128" s="27"/>
      <c r="C128" s="29"/>
    </row>
    <row r="129" spans="1:3" ht="15">
      <c r="A129" s="27"/>
      <c r="C129" s="29"/>
    </row>
    <row r="130" spans="1:3" ht="15">
      <c r="A130" s="27"/>
      <c r="C130" s="29"/>
    </row>
    <row r="131" spans="1:3" ht="15">
      <c r="A131" s="27"/>
      <c r="C131" s="29"/>
    </row>
    <row r="132" spans="1:3" ht="15">
      <c r="A132" s="27"/>
      <c r="C132" s="29"/>
    </row>
    <row r="133" spans="1:3" ht="15">
      <c r="A133" s="27"/>
      <c r="C133" s="29"/>
    </row>
    <row r="134" spans="1:3" ht="15">
      <c r="A134" s="27"/>
      <c r="C134" s="29"/>
    </row>
    <row r="135" spans="1:3" ht="15">
      <c r="A135" s="27"/>
      <c r="C135" s="29"/>
    </row>
    <row r="136" spans="1:3" ht="15">
      <c r="A136" s="27"/>
      <c r="C136" s="29"/>
    </row>
    <row r="137" spans="1:3" ht="15">
      <c r="A137" s="27"/>
      <c r="C137" s="29"/>
    </row>
    <row r="138" spans="1:3" ht="15">
      <c r="A138" s="27"/>
      <c r="C138" s="29"/>
    </row>
    <row r="139" spans="1:3" ht="15">
      <c r="A139" s="27"/>
      <c r="C139" s="29"/>
    </row>
    <row r="140" spans="1:3" ht="15">
      <c r="A140" s="27"/>
      <c r="C140" s="29"/>
    </row>
    <row r="141" spans="1:3" ht="15">
      <c r="A141" s="27"/>
      <c r="C141" s="29"/>
    </row>
    <row r="142" spans="1:3" ht="15">
      <c r="A142" s="27"/>
      <c r="C142" s="29"/>
    </row>
    <row r="143" spans="1:3" ht="15">
      <c r="A143" s="27"/>
      <c r="C143" s="29"/>
    </row>
    <row r="144" spans="1:3" ht="15">
      <c r="A144" s="27"/>
      <c r="C144" s="29"/>
    </row>
    <row r="145" spans="1:3" ht="15">
      <c r="A145" s="27"/>
      <c r="C145" s="29"/>
    </row>
    <row r="146" spans="1:3" ht="15">
      <c r="A146" s="27"/>
      <c r="C146" s="29"/>
    </row>
    <row r="147" spans="1:3" ht="15">
      <c r="A147" s="27"/>
      <c r="C147" s="29"/>
    </row>
    <row r="148" spans="1:3" ht="15">
      <c r="A148" s="27"/>
      <c r="C148" s="29"/>
    </row>
    <row r="149" spans="1:3" ht="15">
      <c r="A149" s="27"/>
      <c r="C149" s="29"/>
    </row>
    <row r="150" spans="1:7" ht="15">
      <c r="A150" s="27"/>
      <c r="E150" s="83"/>
      <c r="F150" s="83" t="s">
        <v>89</v>
      </c>
      <c r="G150" s="121"/>
    </row>
    <row r="151" spans="1:7" ht="15">
      <c r="A151" s="27"/>
      <c r="E151" s="83"/>
      <c r="F151" s="83" t="s">
        <v>90</v>
      </c>
      <c r="G151" s="121"/>
    </row>
    <row r="152" spans="1:7" ht="15">
      <c r="A152" s="27"/>
      <c r="E152" s="83" t="s">
        <v>87</v>
      </c>
      <c r="F152" s="83" t="s">
        <v>91</v>
      </c>
      <c r="G152" s="121" t="s">
        <v>93</v>
      </c>
    </row>
    <row r="153" spans="1:7" ht="15">
      <c r="A153" s="27"/>
      <c r="E153" s="83" t="s">
        <v>88</v>
      </c>
      <c r="F153" s="83" t="s">
        <v>92</v>
      </c>
      <c r="G153" s="121" t="s">
        <v>94</v>
      </c>
    </row>
    <row r="154" spans="1:7" ht="15">
      <c r="A154" s="27"/>
      <c r="E154" s="83" t="s">
        <v>208</v>
      </c>
      <c r="F154" s="83" t="s">
        <v>208</v>
      </c>
      <c r="G154" s="121" t="s">
        <v>208</v>
      </c>
    </row>
    <row r="155" ht="15">
      <c r="A155" s="27"/>
    </row>
    <row r="156" spans="1:7" ht="15">
      <c r="A156" s="27"/>
      <c r="D156" s="17" t="s">
        <v>301</v>
      </c>
      <c r="E156" s="34">
        <v>39203</v>
      </c>
      <c r="F156" s="44">
        <f>3951-906</f>
        <v>3045</v>
      </c>
      <c r="G156" s="2">
        <f>SUM(E156:F156)</f>
        <v>42248</v>
      </c>
    </row>
    <row r="157" spans="1:7" ht="15.75" thickBot="1">
      <c r="A157" s="27"/>
      <c r="D157" s="17" t="s">
        <v>158</v>
      </c>
      <c r="E157" s="94">
        <v>3951</v>
      </c>
      <c r="F157" s="124">
        <f>-3951+906</f>
        <v>-3045</v>
      </c>
      <c r="G157" s="58">
        <f>SUM(E157:F157)</f>
        <v>906</v>
      </c>
    </row>
    <row r="158" ht="15">
      <c r="A158" s="27"/>
    </row>
    <row r="159" ht="15">
      <c r="A159" s="27"/>
    </row>
    <row r="160" ht="15">
      <c r="A160" s="27"/>
    </row>
    <row r="161" ht="15">
      <c r="A161" s="27"/>
    </row>
    <row r="162" ht="15">
      <c r="A162" s="27"/>
    </row>
    <row r="163" ht="15">
      <c r="A163" s="27"/>
    </row>
    <row r="164" spans="1:2" ht="15">
      <c r="A164" s="27"/>
      <c r="B164" s="27" t="s">
        <v>116</v>
      </c>
    </row>
    <row r="165" ht="15">
      <c r="A165" s="27"/>
    </row>
    <row r="166" ht="15">
      <c r="A166" s="27"/>
    </row>
    <row r="167" ht="15">
      <c r="A167" s="27"/>
    </row>
    <row r="168" ht="15">
      <c r="A168" s="27"/>
    </row>
    <row r="169" spans="1:5" ht="15">
      <c r="A169" s="27"/>
      <c r="B169" s="17" t="s">
        <v>130</v>
      </c>
      <c r="E169" s="17" t="s">
        <v>117</v>
      </c>
    </row>
    <row r="170" spans="1:5" ht="15">
      <c r="A170" s="27"/>
      <c r="B170" s="17" t="s">
        <v>118</v>
      </c>
      <c r="E170" s="17" t="s">
        <v>131</v>
      </c>
    </row>
    <row r="171" spans="1:5" ht="15">
      <c r="A171" s="27"/>
      <c r="B171" s="17" t="s">
        <v>119</v>
      </c>
      <c r="E171" s="17" t="s">
        <v>120</v>
      </c>
    </row>
    <row r="172" spans="1:5" ht="15">
      <c r="A172" s="27"/>
      <c r="B172" s="17" t="s">
        <v>121</v>
      </c>
      <c r="E172" s="17" t="s">
        <v>132</v>
      </c>
    </row>
    <row r="173" spans="1:5" ht="15">
      <c r="A173" s="27"/>
      <c r="B173" s="17" t="s">
        <v>122</v>
      </c>
      <c r="E173" s="17" t="s">
        <v>70</v>
      </c>
    </row>
    <row r="174" spans="1:5" ht="15">
      <c r="A174" s="27"/>
      <c r="B174" s="17" t="s">
        <v>123</v>
      </c>
      <c r="E174" s="17" t="s">
        <v>84</v>
      </c>
    </row>
    <row r="175" spans="1:5" ht="15">
      <c r="A175" s="27"/>
      <c r="B175" s="17" t="s">
        <v>124</v>
      </c>
      <c r="E175" s="17" t="s">
        <v>50</v>
      </c>
    </row>
    <row r="176" spans="1:5" ht="15">
      <c r="A176" s="27"/>
      <c r="B176" s="17" t="s">
        <v>126</v>
      </c>
      <c r="E176" s="17" t="s">
        <v>133</v>
      </c>
    </row>
    <row r="177" spans="1:5" ht="15">
      <c r="A177" s="27"/>
      <c r="B177" s="17" t="s">
        <v>127</v>
      </c>
      <c r="E177" s="17" t="s">
        <v>134</v>
      </c>
    </row>
    <row r="178" spans="1:5" ht="15">
      <c r="A178" s="27"/>
      <c r="B178" s="17" t="s">
        <v>128</v>
      </c>
      <c r="E178" s="17" t="s">
        <v>135</v>
      </c>
    </row>
    <row r="179" spans="1:5" ht="15">
      <c r="A179" s="27"/>
      <c r="B179" s="17" t="s">
        <v>129</v>
      </c>
      <c r="E179" s="17" t="s">
        <v>125</v>
      </c>
    </row>
    <row r="180" ht="15">
      <c r="A180" s="27"/>
    </row>
    <row r="181" spans="1:2" ht="15">
      <c r="A181" s="30">
        <v>3</v>
      </c>
      <c r="B181" s="27" t="s">
        <v>229</v>
      </c>
    </row>
    <row r="182" ht="15">
      <c r="A182" s="29"/>
    </row>
    <row r="183" ht="15">
      <c r="A183" s="16"/>
    </row>
    <row r="184" ht="15">
      <c r="A184" s="16"/>
    </row>
    <row r="185" spans="1:2" ht="15">
      <c r="A185" s="30" t="s">
        <v>358</v>
      </c>
      <c r="B185" s="27" t="s">
        <v>230</v>
      </c>
    </row>
    <row r="186" ht="15"/>
    <row r="187" ht="15"/>
    <row r="188" ht="15"/>
    <row r="189" ht="15"/>
    <row r="190" spans="1:2" ht="15">
      <c r="A190" s="26" t="s">
        <v>357</v>
      </c>
      <c r="B190" s="27" t="s">
        <v>231</v>
      </c>
    </row>
    <row r="191" ht="15"/>
    <row r="192" ht="15"/>
    <row r="193" ht="15"/>
    <row r="194" spans="1:2" ht="15">
      <c r="A194" s="26" t="s">
        <v>232</v>
      </c>
      <c r="B194" s="27" t="s">
        <v>233</v>
      </c>
    </row>
    <row r="195" ht="15">
      <c r="A195" s="27"/>
    </row>
    <row r="196" ht="15">
      <c r="A196" s="27"/>
    </row>
    <row r="197" ht="15">
      <c r="A197" s="27"/>
    </row>
    <row r="198" ht="15">
      <c r="A198" s="27"/>
    </row>
    <row r="199" ht="15">
      <c r="A199" s="27"/>
    </row>
    <row r="200" spans="1:2" ht="15">
      <c r="A200" s="26" t="s">
        <v>234</v>
      </c>
      <c r="B200" s="27" t="s">
        <v>235</v>
      </c>
    </row>
    <row r="201" ht="15"/>
    <row r="202" ht="15"/>
    <row r="203" ht="15"/>
    <row r="204" spans="1:7" s="27" customFormat="1" ht="14.25">
      <c r="A204" s="26" t="s">
        <v>236</v>
      </c>
      <c r="B204" s="27" t="s">
        <v>365</v>
      </c>
      <c r="G204" s="9"/>
    </row>
    <row r="205" ht="15"/>
    <row r="206" ht="15"/>
    <row r="207" ht="15"/>
    <row r="208" ht="15"/>
    <row r="209" spans="1:7" ht="15">
      <c r="A209" s="26" t="s">
        <v>239</v>
      </c>
      <c r="B209" s="27" t="s">
        <v>237</v>
      </c>
      <c r="E209" s="27"/>
      <c r="G209" s="17"/>
    </row>
    <row r="210" spans="1:7" ht="15">
      <c r="A210" s="26"/>
      <c r="B210" s="27"/>
      <c r="E210" s="27"/>
      <c r="G210" s="17"/>
    </row>
    <row r="211" spans="1:7" ht="15">
      <c r="A211" s="26"/>
      <c r="B211" s="17" t="s">
        <v>187</v>
      </c>
      <c r="E211" s="27"/>
      <c r="G211" s="17"/>
    </row>
    <row r="212" spans="1:7" ht="15">
      <c r="A212" s="26"/>
      <c r="B212" s="27"/>
      <c r="E212" s="27"/>
      <c r="G212" s="17"/>
    </row>
    <row r="213" spans="1:10" ht="15.75" customHeight="1">
      <c r="A213" s="26"/>
      <c r="B213" s="27"/>
      <c r="E213" s="129"/>
      <c r="F213" s="129"/>
      <c r="G213" s="83" t="s">
        <v>96</v>
      </c>
      <c r="H213" s="83"/>
      <c r="I213" s="112"/>
      <c r="J213" s="112"/>
    </row>
    <row r="214" spans="1:10" ht="15.75" customHeight="1">
      <c r="A214" s="26"/>
      <c r="B214" s="27"/>
      <c r="E214" s="83"/>
      <c r="F214" s="83"/>
      <c r="G214" s="83" t="s">
        <v>97</v>
      </c>
      <c r="H214" s="83" t="s">
        <v>136</v>
      </c>
      <c r="I214" s="112"/>
      <c r="J214" s="112"/>
    </row>
    <row r="215" spans="1:10" ht="15.75" customHeight="1">
      <c r="A215" s="26"/>
      <c r="B215" s="27"/>
      <c r="E215" s="83" t="s">
        <v>238</v>
      </c>
      <c r="F215" s="83" t="s">
        <v>95</v>
      </c>
      <c r="G215" s="83" t="s">
        <v>98</v>
      </c>
      <c r="H215" s="83" t="s">
        <v>137</v>
      </c>
      <c r="I215" s="83" t="s">
        <v>99</v>
      </c>
      <c r="J215" s="83" t="s">
        <v>223</v>
      </c>
    </row>
    <row r="216" spans="1:10" ht="15.75" customHeight="1">
      <c r="A216" s="26"/>
      <c r="B216" s="27"/>
      <c r="E216" s="83" t="s">
        <v>208</v>
      </c>
      <c r="F216" s="83" t="s">
        <v>208</v>
      </c>
      <c r="G216" s="83" t="s">
        <v>208</v>
      </c>
      <c r="H216" s="83" t="s">
        <v>208</v>
      </c>
      <c r="I216" s="83" t="s">
        <v>208</v>
      </c>
      <c r="J216" s="83" t="s">
        <v>208</v>
      </c>
    </row>
    <row r="217" spans="2:8" ht="15">
      <c r="B217" s="27" t="s">
        <v>209</v>
      </c>
      <c r="E217" s="95"/>
      <c r="F217" s="95"/>
      <c r="G217" s="95"/>
      <c r="H217" s="95"/>
    </row>
    <row r="218" spans="5:8" ht="15">
      <c r="E218" s="95"/>
      <c r="F218" s="95"/>
      <c r="G218" s="95"/>
      <c r="H218" s="95"/>
    </row>
    <row r="219" spans="2:11" ht="15">
      <c r="B219" s="17" t="s">
        <v>100</v>
      </c>
      <c r="D219" s="96"/>
      <c r="E219" s="125">
        <f>103866-4094+1</f>
        <v>99773</v>
      </c>
      <c r="F219" s="125">
        <f>13814-F220</f>
        <v>13814</v>
      </c>
      <c r="G219" s="125">
        <v>15932</v>
      </c>
      <c r="H219" s="125">
        <v>0</v>
      </c>
      <c r="I219" s="123">
        <v>0</v>
      </c>
      <c r="J219" s="123">
        <f>SUM(E219:I219)</f>
        <v>129519</v>
      </c>
      <c r="K219" s="35">
        <f>J219-'income statement'!D12</f>
        <v>0</v>
      </c>
    </row>
    <row r="220" spans="2:10" ht="15">
      <c r="B220" s="17" t="s">
        <v>101</v>
      </c>
      <c r="D220" s="96"/>
      <c r="E220" s="123">
        <v>4094</v>
      </c>
      <c r="F220" s="123"/>
      <c r="G220" s="123">
        <v>0</v>
      </c>
      <c r="H220" s="123">
        <v>0</v>
      </c>
      <c r="I220" s="123">
        <f>-4094</f>
        <v>-4094</v>
      </c>
      <c r="J220" s="123">
        <f>SUM(E220:I220)</f>
        <v>0</v>
      </c>
    </row>
    <row r="221" spans="2:10" ht="15.75" thickBot="1">
      <c r="B221" s="17" t="s">
        <v>102</v>
      </c>
      <c r="E221" s="126">
        <f>SUM(E219:E220)</f>
        <v>103867</v>
      </c>
      <c r="F221" s="126">
        <f>SUM(F219:F220)</f>
        <v>13814</v>
      </c>
      <c r="G221" s="126">
        <f>SUM(G219:G220)</f>
        <v>15932</v>
      </c>
      <c r="H221" s="126">
        <v>0</v>
      </c>
      <c r="I221" s="126">
        <f>SUM(I219:I220)</f>
        <v>-4094</v>
      </c>
      <c r="J221" s="126">
        <f>SUM(J219:J220)</f>
        <v>129519</v>
      </c>
    </row>
    <row r="222" spans="5:10" ht="15">
      <c r="E222" s="96"/>
      <c r="F222" s="96"/>
      <c r="G222" s="96"/>
      <c r="H222" s="96"/>
      <c r="I222" s="96"/>
      <c r="J222" s="96"/>
    </row>
    <row r="223" spans="2:10" ht="15">
      <c r="B223" s="27" t="s">
        <v>103</v>
      </c>
      <c r="E223" s="96"/>
      <c r="F223" s="96"/>
      <c r="G223" s="96"/>
      <c r="H223" s="96"/>
      <c r="I223" s="96"/>
      <c r="J223" s="96"/>
    </row>
    <row r="224" spans="5:10" ht="15">
      <c r="E224" s="96"/>
      <c r="F224" s="96"/>
      <c r="G224" s="96"/>
      <c r="H224" s="96"/>
      <c r="I224" s="96"/>
      <c r="J224" s="96"/>
    </row>
    <row r="225" spans="2:10" ht="15">
      <c r="B225" s="17" t="s">
        <v>104</v>
      </c>
      <c r="E225" s="96">
        <f>-328-4616-1</f>
        <v>-4945</v>
      </c>
      <c r="F225" s="96">
        <v>4317</v>
      </c>
      <c r="G225" s="96">
        <v>-408</v>
      </c>
      <c r="H225" s="96">
        <v>-47</v>
      </c>
      <c r="I225" s="96"/>
      <c r="J225" s="96">
        <f>SUM(E225:H225)</f>
        <v>-1083</v>
      </c>
    </row>
    <row r="226" spans="2:10" ht="15">
      <c r="B226" s="17" t="s">
        <v>298</v>
      </c>
      <c r="E226" s="96"/>
      <c r="F226" s="96"/>
      <c r="G226" s="96"/>
      <c r="H226" s="96"/>
      <c r="I226" s="96"/>
      <c r="J226" s="97">
        <v>-585</v>
      </c>
    </row>
    <row r="227" spans="2:10" ht="15">
      <c r="B227" s="17" t="s">
        <v>105</v>
      </c>
      <c r="E227" s="96"/>
      <c r="F227" s="96"/>
      <c r="G227" s="96"/>
      <c r="H227" s="96"/>
      <c r="I227" s="96"/>
      <c r="J227" s="96">
        <f>SUM(J225:J226)</f>
        <v>-1668</v>
      </c>
    </row>
    <row r="228" spans="2:10" ht="15">
      <c r="B228" s="17" t="s">
        <v>106</v>
      </c>
      <c r="E228" s="96"/>
      <c r="F228" s="96"/>
      <c r="G228" s="96"/>
      <c r="H228" s="96"/>
      <c r="I228" s="96"/>
      <c r="J228" s="96">
        <v>0</v>
      </c>
    </row>
    <row r="229" spans="2:10" ht="15.75" thickBot="1">
      <c r="B229" s="17" t="s">
        <v>138</v>
      </c>
      <c r="E229" s="96"/>
      <c r="F229" s="96"/>
      <c r="G229" s="96"/>
      <c r="H229" s="96"/>
      <c r="I229" s="96"/>
      <c r="J229" s="98">
        <f>SUM(J227:J228)</f>
        <v>-1668</v>
      </c>
    </row>
    <row r="230" spans="5:10" ht="15">
      <c r="E230" s="96"/>
      <c r="F230" s="96"/>
      <c r="G230" s="96"/>
      <c r="H230" s="96"/>
      <c r="I230" s="96"/>
      <c r="J230" s="96"/>
    </row>
    <row r="231" spans="2:10" ht="15">
      <c r="B231" s="27" t="s">
        <v>107</v>
      </c>
      <c r="E231" s="96"/>
      <c r="F231" s="96"/>
      <c r="G231" s="96"/>
      <c r="H231" s="96"/>
      <c r="I231" s="96"/>
      <c r="J231" s="96"/>
    </row>
    <row r="232" spans="2:12" ht="15">
      <c r="B232" s="17" t="s">
        <v>108</v>
      </c>
      <c r="E232" s="96">
        <f>38+16533+63944+10745+56+8957+781+22959+700</f>
        <v>124713</v>
      </c>
      <c r="F232" s="96">
        <f>1264+5809+2242+305+79+6529</f>
        <v>16228</v>
      </c>
      <c r="G232" s="96">
        <f>860+14833+4030+542+21148+865</f>
        <v>42278</v>
      </c>
      <c r="H232" s="96">
        <v>1245</v>
      </c>
      <c r="I232" s="96">
        <f>-16746-43-4498</f>
        <v>-21287</v>
      </c>
      <c r="J232" s="96">
        <f>SUM(E232:I232)</f>
        <v>163177</v>
      </c>
      <c r="K232" s="34">
        <f>J232-'balance sheet'!H27</f>
        <v>0</v>
      </c>
      <c r="L232" s="34"/>
    </row>
    <row r="233" spans="5:12" ht="15">
      <c r="E233" s="96"/>
      <c r="F233" s="96"/>
      <c r="G233" s="96"/>
      <c r="H233" s="96"/>
      <c r="I233" s="96"/>
      <c r="J233" s="96"/>
      <c r="K233" s="34"/>
      <c r="L233" s="34"/>
    </row>
    <row r="234" spans="2:12" ht="15">
      <c r="B234" s="27" t="s">
        <v>109</v>
      </c>
      <c r="E234" s="96"/>
      <c r="F234" s="96"/>
      <c r="G234" s="96"/>
      <c r="H234" s="96"/>
      <c r="I234" s="96"/>
      <c r="J234" s="96"/>
      <c r="K234" s="34"/>
      <c r="L234" s="34"/>
    </row>
    <row r="235" spans="2:12" ht="15">
      <c r="B235" s="17" t="s">
        <v>110</v>
      </c>
      <c r="E235" s="123">
        <f>63645+13+9919+1771+168</f>
        <v>75516</v>
      </c>
      <c r="F235" s="123">
        <f>6519+11710</f>
        <v>18229</v>
      </c>
      <c r="G235" s="123">
        <f>6247+2932+913</f>
        <v>10092</v>
      </c>
      <c r="H235" s="123">
        <v>0</v>
      </c>
      <c r="I235" s="123">
        <v>0</v>
      </c>
      <c r="J235" s="123">
        <f>SUM(E235:I235)</f>
        <v>103837</v>
      </c>
      <c r="K235" s="34">
        <f>J235-'balance sheet'!H46</f>
        <v>0</v>
      </c>
      <c r="L235" s="34"/>
    </row>
    <row r="236" spans="2:12" ht="15" hidden="1">
      <c r="B236" s="27">
        <v>2009</v>
      </c>
      <c r="E236" s="44"/>
      <c r="F236" s="44"/>
      <c r="G236" s="44"/>
      <c r="H236" s="44"/>
      <c r="I236" s="44"/>
      <c r="J236" s="44"/>
      <c r="K236" s="34"/>
      <c r="L236" s="34"/>
    </row>
    <row r="237" spans="2:12" ht="15" hidden="1">
      <c r="B237" s="27" t="s">
        <v>209</v>
      </c>
      <c r="E237" s="44"/>
      <c r="F237" s="44"/>
      <c r="G237" s="44"/>
      <c r="H237" s="44"/>
      <c r="I237" s="44"/>
      <c r="J237" s="44"/>
      <c r="K237" s="34"/>
      <c r="L237" s="34"/>
    </row>
    <row r="238" spans="5:12" ht="15" hidden="1">
      <c r="E238" s="44"/>
      <c r="F238" s="44"/>
      <c r="G238" s="44"/>
      <c r="H238" s="44"/>
      <c r="I238" s="44"/>
      <c r="J238" s="44"/>
      <c r="K238" s="34"/>
      <c r="L238" s="34"/>
    </row>
    <row r="239" spans="2:12" ht="15" hidden="1">
      <c r="B239" s="17" t="s">
        <v>100</v>
      </c>
      <c r="E239" s="44">
        <f>66088-E240</f>
        <v>63364</v>
      </c>
      <c r="F239" s="44">
        <v>7496</v>
      </c>
      <c r="G239" s="44">
        <v>4455</v>
      </c>
      <c r="H239" s="44">
        <v>0</v>
      </c>
      <c r="I239" s="44"/>
      <c r="J239" s="44">
        <f>SUM(E239:I239)</f>
        <v>75315</v>
      </c>
      <c r="K239" s="34"/>
      <c r="L239" s="34"/>
    </row>
    <row r="240" spans="2:12" ht="15" hidden="1">
      <c r="B240" s="17" t="s">
        <v>101</v>
      </c>
      <c r="E240" s="44">
        <v>2724</v>
      </c>
      <c r="F240" s="44"/>
      <c r="G240" s="44"/>
      <c r="H240" s="44"/>
      <c r="I240" s="44">
        <f>-E240</f>
        <v>-2724</v>
      </c>
      <c r="J240" s="44">
        <f>SUM(E240:I240)</f>
        <v>0</v>
      </c>
      <c r="K240" s="34"/>
      <c r="L240" s="34"/>
    </row>
    <row r="241" spans="2:12" ht="15.75" hidden="1" thickBot="1">
      <c r="B241" s="17" t="s">
        <v>102</v>
      </c>
      <c r="E241" s="47">
        <f>SUM(E239:E240)</f>
        <v>66088</v>
      </c>
      <c r="F241" s="47">
        <f>SUM(F239:F240)</f>
        <v>7496</v>
      </c>
      <c r="G241" s="47">
        <f>SUM(G239:G240)</f>
        <v>4455</v>
      </c>
      <c r="H241" s="47">
        <f>SUM(H239:H240)</f>
        <v>0</v>
      </c>
      <c r="I241" s="47">
        <f>SUM(I239:I240)</f>
        <v>-2724</v>
      </c>
      <c r="J241" s="47">
        <f>SUM(E241:I241)</f>
        <v>75315</v>
      </c>
      <c r="K241" s="34"/>
      <c r="L241" s="34"/>
    </row>
    <row r="242" spans="5:12" ht="15" hidden="1">
      <c r="E242" s="44"/>
      <c r="F242" s="44"/>
      <c r="G242" s="44"/>
      <c r="H242" s="44"/>
      <c r="I242" s="44"/>
      <c r="J242" s="44"/>
      <c r="K242" s="34"/>
      <c r="L242" s="34"/>
    </row>
    <row r="243" spans="2:12" ht="15" hidden="1">
      <c r="B243" s="27" t="s">
        <v>103</v>
      </c>
      <c r="E243" s="44"/>
      <c r="F243" s="44"/>
      <c r="G243" s="44"/>
      <c r="H243" s="44"/>
      <c r="I243" s="44"/>
      <c r="J243" s="44"/>
      <c r="K243" s="34"/>
      <c r="L243" s="34"/>
    </row>
    <row r="244" spans="5:12" ht="15" hidden="1">
      <c r="E244" s="44"/>
      <c r="F244" s="44"/>
      <c r="G244" s="44"/>
      <c r="H244" s="44"/>
      <c r="I244" s="44"/>
      <c r="J244" s="44"/>
      <c r="K244" s="34"/>
      <c r="L244" s="34"/>
    </row>
    <row r="245" spans="2:12" ht="15" hidden="1">
      <c r="B245" s="17" t="s">
        <v>104</v>
      </c>
      <c r="E245" s="44">
        <f>-99+2442+400</f>
        <v>2743</v>
      </c>
      <c r="F245" s="44">
        <f>810+190</f>
        <v>1000</v>
      </c>
      <c r="G245" s="44">
        <f>-205+124</f>
        <v>-81</v>
      </c>
      <c r="H245" s="44">
        <v>-16</v>
      </c>
      <c r="I245" s="44">
        <v>-113</v>
      </c>
      <c r="J245" s="44">
        <f>SUM(E245:I245)</f>
        <v>3533</v>
      </c>
      <c r="K245" s="34"/>
      <c r="L245" s="34"/>
    </row>
    <row r="246" spans="2:12" ht="15" hidden="1">
      <c r="B246" s="17" t="s">
        <v>298</v>
      </c>
      <c r="E246" s="44"/>
      <c r="F246" s="44"/>
      <c r="G246" s="44"/>
      <c r="H246" s="44"/>
      <c r="I246" s="44"/>
      <c r="J246" s="48">
        <v>-714</v>
      </c>
      <c r="K246" s="34"/>
      <c r="L246" s="34"/>
    </row>
    <row r="247" spans="2:12" ht="15" hidden="1">
      <c r="B247" s="17" t="s">
        <v>105</v>
      </c>
      <c r="E247" s="44"/>
      <c r="F247" s="44"/>
      <c r="G247" s="44"/>
      <c r="H247" s="44"/>
      <c r="I247" s="44"/>
      <c r="J247" s="44">
        <f>SUM(J245:J246)</f>
        <v>2819</v>
      </c>
      <c r="K247" s="34"/>
      <c r="L247" s="34"/>
    </row>
    <row r="248" spans="2:12" ht="15" hidden="1">
      <c r="B248" s="17" t="s">
        <v>106</v>
      </c>
      <c r="E248" s="44"/>
      <c r="F248" s="44"/>
      <c r="G248" s="44"/>
      <c r="H248" s="44"/>
      <c r="I248" s="44"/>
      <c r="J248" s="34">
        <v>0</v>
      </c>
      <c r="K248" s="34"/>
      <c r="L248" s="34"/>
    </row>
    <row r="249" spans="2:12" ht="15.75" hidden="1" thickBot="1">
      <c r="B249" s="17" t="s">
        <v>138</v>
      </c>
      <c r="E249" s="44"/>
      <c r="F249" s="44"/>
      <c r="G249" s="44"/>
      <c r="H249" s="44"/>
      <c r="I249" s="44"/>
      <c r="J249" s="49">
        <f>SUM(J247:J248)</f>
        <v>2819</v>
      </c>
      <c r="K249" s="34"/>
      <c r="L249" s="34"/>
    </row>
    <row r="250" spans="5:12" ht="15" hidden="1">
      <c r="E250" s="44"/>
      <c r="F250" s="44"/>
      <c r="G250" s="44"/>
      <c r="H250" s="44"/>
      <c r="I250" s="44"/>
      <c r="J250" s="44"/>
      <c r="K250" s="34"/>
      <c r="L250" s="34"/>
    </row>
    <row r="251" spans="2:12" ht="15" hidden="1">
      <c r="B251" s="27" t="s">
        <v>107</v>
      </c>
      <c r="E251" s="44"/>
      <c r="F251" s="44"/>
      <c r="G251" s="44"/>
      <c r="H251" s="44"/>
      <c r="I251" s="44"/>
      <c r="J251" s="44"/>
      <c r="K251" s="34"/>
      <c r="L251" s="34"/>
    </row>
    <row r="252" spans="2:12" ht="15" hidden="1">
      <c r="B252" s="17" t="s">
        <v>108</v>
      </c>
      <c r="E252" s="44"/>
      <c r="F252" s="44"/>
      <c r="G252" s="44"/>
      <c r="H252" s="44"/>
      <c r="I252" s="44"/>
      <c r="J252" s="44"/>
      <c r="K252" s="34"/>
      <c r="L252" s="34"/>
    </row>
    <row r="253" spans="5:12" ht="15" hidden="1">
      <c r="E253" s="44"/>
      <c r="F253" s="44"/>
      <c r="G253" s="44"/>
      <c r="H253" s="44"/>
      <c r="I253" s="44"/>
      <c r="J253" s="44"/>
      <c r="K253" s="34"/>
      <c r="L253" s="34"/>
    </row>
    <row r="254" spans="2:12" ht="15" hidden="1">
      <c r="B254" s="27" t="s">
        <v>109</v>
      </c>
      <c r="E254" s="44"/>
      <c r="F254" s="44"/>
      <c r="G254" s="44"/>
      <c r="H254" s="44"/>
      <c r="I254" s="44"/>
      <c r="J254" s="44"/>
      <c r="K254" s="34"/>
      <c r="L254" s="34"/>
    </row>
    <row r="255" spans="2:12" ht="15" hidden="1">
      <c r="B255" s="17" t="s">
        <v>110</v>
      </c>
      <c r="E255" s="44"/>
      <c r="F255" s="44"/>
      <c r="G255" s="44"/>
      <c r="H255" s="44"/>
      <c r="I255" s="44"/>
      <c r="J255" s="44"/>
      <c r="K255" s="34"/>
      <c r="L255" s="34"/>
    </row>
    <row r="256" spans="5:12" ht="15" hidden="1">
      <c r="E256" s="44"/>
      <c r="F256" s="44"/>
      <c r="G256" s="44"/>
      <c r="H256" s="44"/>
      <c r="I256" s="44"/>
      <c r="J256" s="44"/>
      <c r="K256" s="34"/>
      <c r="L256" s="34"/>
    </row>
    <row r="257" spans="5:12" ht="15" hidden="1">
      <c r="E257" s="44"/>
      <c r="F257" s="44"/>
      <c r="G257" s="44"/>
      <c r="H257" s="44"/>
      <c r="I257" s="44"/>
      <c r="J257" s="44"/>
      <c r="K257" s="34"/>
      <c r="L257" s="34"/>
    </row>
    <row r="258" spans="5:12" ht="15" hidden="1">
      <c r="E258" s="44"/>
      <c r="F258" s="44"/>
      <c r="G258" s="44"/>
      <c r="H258" s="44"/>
      <c r="I258" s="44"/>
      <c r="J258" s="44"/>
      <c r="K258" s="34"/>
      <c r="L258" s="34"/>
    </row>
    <row r="259" spans="5:12" ht="15" hidden="1">
      <c r="E259" s="44"/>
      <c r="F259" s="44"/>
      <c r="G259" s="44"/>
      <c r="H259" s="44"/>
      <c r="I259" s="44"/>
      <c r="J259" s="44"/>
      <c r="K259" s="34"/>
      <c r="L259" s="34"/>
    </row>
    <row r="260" spans="5:12" ht="15" hidden="1">
      <c r="E260" s="44"/>
      <c r="F260" s="44"/>
      <c r="G260" s="44"/>
      <c r="H260" s="44"/>
      <c r="I260" s="44"/>
      <c r="J260" s="44"/>
      <c r="K260" s="34"/>
      <c r="L260" s="34"/>
    </row>
    <row r="261" spans="5:12" ht="15" hidden="1">
      <c r="E261" s="44"/>
      <c r="F261" s="44"/>
      <c r="G261" s="44"/>
      <c r="H261" s="44"/>
      <c r="I261" s="44"/>
      <c r="J261" s="44"/>
      <c r="K261" s="34"/>
      <c r="L261" s="34"/>
    </row>
    <row r="262" spans="5:12" ht="15">
      <c r="E262" s="44"/>
      <c r="F262" s="44"/>
      <c r="G262" s="44"/>
      <c r="H262" s="44"/>
      <c r="I262" s="44"/>
      <c r="J262" s="44"/>
      <c r="K262" s="34"/>
      <c r="L262" s="34"/>
    </row>
    <row r="263" spans="1:2" ht="15">
      <c r="A263" s="26" t="s">
        <v>240</v>
      </c>
      <c r="B263" s="27" t="s">
        <v>241</v>
      </c>
    </row>
    <row r="264" ht="15">
      <c r="A264" s="27"/>
    </row>
    <row r="265" spans="1:2" ht="15">
      <c r="A265" s="27"/>
      <c r="B265" s="17" t="s">
        <v>280</v>
      </c>
    </row>
    <row r="266" spans="1:7" ht="15">
      <c r="A266" s="27"/>
      <c r="G266" s="17"/>
    </row>
    <row r="267" spans="1:7" ht="15">
      <c r="A267" s="26" t="s">
        <v>242</v>
      </c>
      <c r="B267" s="27" t="s">
        <v>243</v>
      </c>
      <c r="G267" s="17"/>
    </row>
    <row r="268" spans="1:7" ht="15">
      <c r="A268" s="27"/>
      <c r="G268" s="17"/>
    </row>
    <row r="269" spans="1:7" ht="15">
      <c r="A269" s="27"/>
      <c r="G269" s="17"/>
    </row>
    <row r="270" spans="1:7" ht="15">
      <c r="A270" s="27"/>
      <c r="G270" s="17"/>
    </row>
    <row r="271" spans="1:7" ht="15">
      <c r="A271" s="27"/>
      <c r="G271" s="17"/>
    </row>
    <row r="272" spans="1:7" ht="15">
      <c r="A272" s="27"/>
      <c r="G272" s="17"/>
    </row>
    <row r="273" spans="1:7" ht="15">
      <c r="A273" s="27"/>
      <c r="G273" s="17"/>
    </row>
    <row r="274" spans="1:7" ht="15">
      <c r="A274" s="26" t="s">
        <v>244</v>
      </c>
      <c r="B274" s="27" t="s">
        <v>277</v>
      </c>
      <c r="G274" s="17"/>
    </row>
    <row r="275" ht="15"/>
    <row r="276" ht="15"/>
    <row r="277" ht="15"/>
    <row r="278" ht="15"/>
    <row r="279" spans="1:7" ht="13.5" customHeight="1">
      <c r="A279" s="26" t="s">
        <v>260</v>
      </c>
      <c r="B279" s="27" t="s">
        <v>261</v>
      </c>
      <c r="G279" s="17"/>
    </row>
    <row r="280" spans="1:7" ht="13.5" customHeight="1">
      <c r="A280" s="26"/>
      <c r="B280" s="27"/>
      <c r="G280" s="17"/>
    </row>
    <row r="281" spans="1:7" ht="13.5" customHeight="1">
      <c r="A281" s="26"/>
      <c r="B281" s="27"/>
      <c r="G281" s="17"/>
    </row>
    <row r="282" spans="1:7" ht="13.5" customHeight="1">
      <c r="A282" s="26"/>
      <c r="B282" s="27"/>
      <c r="G282" s="17"/>
    </row>
    <row r="283" spans="1:2" ht="13.5" customHeight="1">
      <c r="A283" s="26"/>
      <c r="B283" s="27"/>
    </row>
    <row r="284" ht="13.5" customHeight="1">
      <c r="A284" s="16" t="s">
        <v>347</v>
      </c>
    </row>
    <row r="285" ht="13.5" customHeight="1">
      <c r="A285" s="16" t="s">
        <v>348</v>
      </c>
    </row>
    <row r="286" ht="13.5" customHeight="1">
      <c r="A286" s="16"/>
    </row>
    <row r="287" spans="1:2" ht="15">
      <c r="A287" s="26" t="s">
        <v>262</v>
      </c>
      <c r="B287" s="27" t="s">
        <v>245</v>
      </c>
    </row>
    <row r="288" spans="7:8" ht="15">
      <c r="G288" s="83" t="s">
        <v>275</v>
      </c>
      <c r="H288" s="83" t="s">
        <v>275</v>
      </c>
    </row>
    <row r="289" spans="1:8" ht="15">
      <c r="A289" s="27"/>
      <c r="G289" s="83" t="s">
        <v>7</v>
      </c>
      <c r="H289" s="83" t="s">
        <v>8</v>
      </c>
    </row>
    <row r="290" spans="7:8" ht="15">
      <c r="G290" s="83" t="s">
        <v>208</v>
      </c>
      <c r="H290" s="83" t="s">
        <v>208</v>
      </c>
    </row>
    <row r="291" spans="7:8" ht="15">
      <c r="G291" s="83"/>
      <c r="H291" s="83"/>
    </row>
    <row r="292" spans="2:8" ht="15">
      <c r="B292" s="17" t="s">
        <v>209</v>
      </c>
      <c r="G292" s="2">
        <f>+'income statement'!D12</f>
        <v>129519</v>
      </c>
      <c r="H292" s="2">
        <f>+'income statement'!E12</f>
        <v>75315</v>
      </c>
    </row>
    <row r="293" spans="2:8" ht="15">
      <c r="B293" s="17" t="s">
        <v>112</v>
      </c>
      <c r="G293" s="2">
        <f>+'income statement'!D24</f>
        <v>-1083</v>
      </c>
      <c r="H293" s="2">
        <f>+'income statement'!E24</f>
        <v>3533</v>
      </c>
    </row>
    <row r="294" spans="2:8" ht="15">
      <c r="B294" s="17" t="s">
        <v>113</v>
      </c>
      <c r="G294" s="2">
        <f>+'income statement'!D28</f>
        <v>-1668</v>
      </c>
      <c r="H294" s="2">
        <f>+'income statement'!E28</f>
        <v>2819</v>
      </c>
    </row>
    <row r="295" spans="2:8" ht="15">
      <c r="B295" s="17" t="s">
        <v>176</v>
      </c>
      <c r="G295" s="2">
        <f>+'income statement'!D32</f>
        <v>-1668</v>
      </c>
      <c r="H295" s="2">
        <f>+'income statement'!E32</f>
        <v>2819</v>
      </c>
    </row>
    <row r="296" spans="5:6" ht="15.75" customHeight="1">
      <c r="E296" s="2"/>
      <c r="F296" s="2"/>
    </row>
    <row r="297" spans="5:9" ht="15">
      <c r="E297" s="2"/>
      <c r="F297" s="2"/>
      <c r="I297" s="17" t="s">
        <v>205</v>
      </c>
    </row>
    <row r="298" spans="5:6" ht="15">
      <c r="E298" s="2"/>
      <c r="F298" s="2"/>
    </row>
    <row r="299" spans="5:6" ht="15">
      <c r="E299" s="2"/>
      <c r="F299" s="2"/>
    </row>
    <row r="300" spans="5:6" ht="15">
      <c r="E300" s="2"/>
      <c r="F300" s="2"/>
    </row>
    <row r="301" spans="5:6" ht="15">
      <c r="E301" s="2"/>
      <c r="F301" s="2"/>
    </row>
    <row r="302" spans="5:6" ht="15">
      <c r="E302" s="2"/>
      <c r="F302" s="2"/>
    </row>
    <row r="303" spans="5:6" ht="15">
      <c r="E303" s="2"/>
      <c r="F303" s="2"/>
    </row>
    <row r="304" spans="5:6" ht="15">
      <c r="E304" s="2"/>
      <c r="F304" s="2"/>
    </row>
    <row r="305" spans="5:6" ht="15">
      <c r="E305" s="2"/>
      <c r="F305" s="2"/>
    </row>
    <row r="306" spans="5:6" ht="15">
      <c r="E306" s="2"/>
      <c r="F306" s="2"/>
    </row>
    <row r="307" spans="5:6" ht="15">
      <c r="E307" s="2"/>
      <c r="F307" s="2"/>
    </row>
    <row r="308" spans="5:6" ht="15">
      <c r="E308" s="2"/>
      <c r="F308" s="2"/>
    </row>
    <row r="309" spans="1:2" ht="14.25" customHeight="1">
      <c r="A309" s="26" t="s">
        <v>263</v>
      </c>
      <c r="B309" s="27" t="s">
        <v>329</v>
      </c>
    </row>
    <row r="310" ht="14.25" customHeight="1"/>
    <row r="311" spans="5:8" ht="15">
      <c r="E311" s="83" t="s">
        <v>7</v>
      </c>
      <c r="F311" s="83" t="s">
        <v>362</v>
      </c>
      <c r="G311" s="99" t="s">
        <v>363</v>
      </c>
      <c r="H311" s="83" t="s">
        <v>246</v>
      </c>
    </row>
    <row r="312" spans="5:8" ht="15">
      <c r="E312" s="83" t="s">
        <v>208</v>
      </c>
      <c r="F312" s="83" t="s">
        <v>208</v>
      </c>
      <c r="G312" s="83" t="s">
        <v>208</v>
      </c>
      <c r="H312" s="83" t="s">
        <v>247</v>
      </c>
    </row>
    <row r="313" spans="5:8" ht="15">
      <c r="E313" s="83"/>
      <c r="F313" s="83"/>
      <c r="G313" s="83"/>
      <c r="H313" s="83"/>
    </row>
    <row r="314" spans="2:8" ht="15">
      <c r="B314" s="17" t="s">
        <v>209</v>
      </c>
      <c r="E314" s="100">
        <f>'income statement'!D12</f>
        <v>129519</v>
      </c>
      <c r="F314" s="87">
        <v>112223</v>
      </c>
      <c r="G314" s="2">
        <f>+E314-F314</f>
        <v>17296</v>
      </c>
      <c r="H314" s="11">
        <f>(E314-F314)/F314*100</f>
        <v>15.412170410700124</v>
      </c>
    </row>
    <row r="315" spans="2:8" ht="15">
      <c r="B315" s="17" t="s">
        <v>113</v>
      </c>
      <c r="E315" s="100">
        <f>'income statement'!D28</f>
        <v>-1668</v>
      </c>
      <c r="F315" s="11">
        <v>4059</v>
      </c>
      <c r="G315" s="2">
        <f>+E315-F315</f>
        <v>-5727</v>
      </c>
      <c r="H315" s="11">
        <f>(E315-F315)/F315*100</f>
        <v>-141.0938654841094</v>
      </c>
    </row>
    <row r="316" spans="5:6" ht="15">
      <c r="E316" s="31"/>
      <c r="F316" s="31"/>
    </row>
    <row r="317" ht="15"/>
    <row r="318" ht="15"/>
    <row r="319" ht="15"/>
    <row r="320" ht="15"/>
    <row r="321" ht="15"/>
    <row r="322" ht="15"/>
    <row r="323" ht="15"/>
    <row r="324" ht="15"/>
    <row r="325" ht="15"/>
    <row r="326" ht="15"/>
    <row r="327" spans="1:2" ht="15">
      <c r="A327" s="26" t="s">
        <v>264</v>
      </c>
      <c r="B327" s="27" t="s">
        <v>248</v>
      </c>
    </row>
    <row r="328" ht="15">
      <c r="A328" s="27"/>
    </row>
    <row r="329" ht="15">
      <c r="A329" s="27"/>
    </row>
    <row r="330" ht="15">
      <c r="A330" s="27"/>
    </row>
    <row r="331" ht="15">
      <c r="A331" s="27"/>
    </row>
    <row r="332" spans="1:2" ht="15">
      <c r="A332" s="26" t="s">
        <v>265</v>
      </c>
      <c r="B332" s="27" t="s">
        <v>249</v>
      </c>
    </row>
    <row r="333" ht="15"/>
    <row r="334" ht="12" customHeight="1"/>
    <row r="335" ht="12" customHeight="1"/>
    <row r="336" ht="15"/>
    <row r="337" spans="1:7" ht="15">
      <c r="A337" s="26" t="s">
        <v>266</v>
      </c>
      <c r="B337" s="27" t="s">
        <v>313</v>
      </c>
      <c r="G337" s="17"/>
    </row>
    <row r="338" spans="1:8" ht="16.5" customHeight="1">
      <c r="A338" s="26"/>
      <c r="B338" s="27"/>
      <c r="E338" s="128" t="s">
        <v>275</v>
      </c>
      <c r="F338" s="128"/>
      <c r="G338" s="128" t="s">
        <v>275</v>
      </c>
      <c r="H338" s="128"/>
    </row>
    <row r="339" spans="1:8" ht="15">
      <c r="A339" s="27"/>
      <c r="E339" s="83" t="s">
        <v>7</v>
      </c>
      <c r="F339" s="83" t="s">
        <v>8</v>
      </c>
      <c r="G339" s="83" t="str">
        <f>+E339</f>
        <v>31.03.2010</v>
      </c>
      <c r="H339" s="83" t="str">
        <f>+F339</f>
        <v>31.03.2009</v>
      </c>
    </row>
    <row r="340" spans="5:8" ht="15">
      <c r="E340" s="83" t="s">
        <v>208</v>
      </c>
      <c r="F340" s="83" t="s">
        <v>208</v>
      </c>
      <c r="G340" s="83" t="s">
        <v>208</v>
      </c>
      <c r="H340" s="83" t="s">
        <v>208</v>
      </c>
    </row>
    <row r="341" spans="5:7" ht="15">
      <c r="E341" s="32"/>
      <c r="G341" s="11"/>
    </row>
    <row r="342" spans="2:8" ht="15">
      <c r="B342" s="17" t="s">
        <v>327</v>
      </c>
      <c r="E342" s="33"/>
      <c r="F342" s="33"/>
      <c r="G342" s="33"/>
      <c r="H342" s="33"/>
    </row>
    <row r="343" spans="2:8" ht="15">
      <c r="B343" s="17" t="s">
        <v>333</v>
      </c>
      <c r="E343" s="33">
        <f>-'income statement'!D30</f>
        <v>0</v>
      </c>
      <c r="F343" s="2">
        <v>0</v>
      </c>
      <c r="G343" s="33">
        <f>-'income statement'!G30</f>
        <v>0</v>
      </c>
      <c r="H343" s="34">
        <v>0</v>
      </c>
    </row>
    <row r="344" spans="2:8" ht="15" hidden="1">
      <c r="B344" s="17" t="s">
        <v>328</v>
      </c>
      <c r="E344" s="33">
        <v>0</v>
      </c>
      <c r="F344" s="2">
        <v>0</v>
      </c>
      <c r="G344" s="33">
        <v>0</v>
      </c>
      <c r="H344" s="2">
        <v>0</v>
      </c>
    </row>
    <row r="345" spans="5:8" ht="15">
      <c r="E345" s="101"/>
      <c r="F345" s="101"/>
      <c r="G345" s="101"/>
      <c r="H345" s="34"/>
    </row>
    <row r="346" spans="2:8" ht="15" hidden="1">
      <c r="B346" s="17" t="s">
        <v>250</v>
      </c>
      <c r="E346" s="33"/>
      <c r="F346" s="102"/>
      <c r="G346" s="33"/>
      <c r="H346" s="102"/>
    </row>
    <row r="347" spans="2:7" ht="15" hidden="1">
      <c r="B347" s="17" t="s">
        <v>349</v>
      </c>
      <c r="G347" s="17"/>
    </row>
    <row r="348" spans="3:8" ht="15" hidden="1">
      <c r="C348" s="17" t="s">
        <v>350</v>
      </c>
      <c r="E348" s="33">
        <v>0</v>
      </c>
      <c r="F348" s="2">
        <v>0</v>
      </c>
      <c r="G348" s="33">
        <v>0</v>
      </c>
      <c r="H348" s="2">
        <v>0</v>
      </c>
    </row>
    <row r="349" spans="2:8" ht="15" hidden="1">
      <c r="B349" s="17" t="s">
        <v>328</v>
      </c>
      <c r="E349" s="33">
        <v>0</v>
      </c>
      <c r="F349" s="33">
        <v>0</v>
      </c>
      <c r="G349" s="33">
        <v>0</v>
      </c>
      <c r="H349" s="33">
        <v>0</v>
      </c>
    </row>
    <row r="350" spans="2:8" ht="15.75" thickBot="1">
      <c r="B350" s="17" t="s">
        <v>351</v>
      </c>
      <c r="E350" s="49">
        <f>SUM(E343:E349)</f>
        <v>0</v>
      </c>
      <c r="F350" s="79">
        <f>SUM(F343:F349)</f>
        <v>0</v>
      </c>
      <c r="G350" s="49">
        <f>SUM(G343:G349)</f>
        <v>0</v>
      </c>
      <c r="H350" s="79">
        <f>SUM(H343:H349)</f>
        <v>0</v>
      </c>
    </row>
    <row r="351" spans="5:8" ht="15">
      <c r="E351" s="102"/>
      <c r="F351" s="101"/>
      <c r="G351" s="102"/>
      <c r="H351" s="101"/>
    </row>
    <row r="352" ht="15">
      <c r="I352" s="103"/>
    </row>
    <row r="353" ht="15"/>
    <row r="354" ht="15"/>
    <row r="355" spans="1:2" ht="15">
      <c r="A355" s="26" t="s">
        <v>267</v>
      </c>
      <c r="B355" s="27" t="s">
        <v>251</v>
      </c>
    </row>
    <row r="356" ht="15"/>
    <row r="357" ht="15"/>
    <row r="358" ht="15"/>
    <row r="359" spans="1:2" ht="15">
      <c r="A359" s="26" t="s">
        <v>268</v>
      </c>
      <c r="B359" s="27" t="s">
        <v>159</v>
      </c>
    </row>
    <row r="360" spans="5:8" ht="15">
      <c r="E360" s="104"/>
      <c r="F360" s="104"/>
      <c r="G360" s="105" t="s">
        <v>275</v>
      </c>
      <c r="H360" s="105" t="s">
        <v>275</v>
      </c>
    </row>
    <row r="361" spans="5:8" ht="15">
      <c r="E361" s="104"/>
      <c r="F361" s="104"/>
      <c r="G361" s="105" t="s">
        <v>7</v>
      </c>
      <c r="H361" s="105" t="s">
        <v>8</v>
      </c>
    </row>
    <row r="362" spans="5:8" ht="15">
      <c r="E362" s="104"/>
      <c r="F362" s="104"/>
      <c r="G362" s="105" t="s">
        <v>208</v>
      </c>
      <c r="H362" s="105" t="s">
        <v>208</v>
      </c>
    </row>
    <row r="363" spans="2:7" ht="15">
      <c r="B363" s="17" t="s">
        <v>160</v>
      </c>
      <c r="E363" s="46"/>
      <c r="F363" s="21"/>
      <c r="G363" s="50"/>
    </row>
    <row r="364" spans="2:8" ht="15">
      <c r="B364" s="17" t="s">
        <v>161</v>
      </c>
      <c r="E364" s="11"/>
      <c r="F364" s="106"/>
      <c r="G364" s="107"/>
      <c r="H364" s="108"/>
    </row>
    <row r="365" spans="2:8" ht="15">
      <c r="B365" s="17" t="s">
        <v>162</v>
      </c>
      <c r="E365" s="11"/>
      <c r="F365" s="101"/>
      <c r="G365" s="109">
        <f>87*0.42</f>
        <v>36.54</v>
      </c>
      <c r="H365" s="109">
        <f>SUM(H364:H365)</f>
        <v>8</v>
      </c>
    </row>
    <row r="366" spans="5:7" ht="15">
      <c r="E366" s="11"/>
      <c r="F366" s="109"/>
      <c r="G366" s="17"/>
    </row>
    <row r="367" spans="2:8" ht="15">
      <c r="B367" s="17" t="s">
        <v>163</v>
      </c>
      <c r="E367" s="11"/>
      <c r="F367" s="106"/>
      <c r="G367" s="109"/>
      <c r="H367" s="108"/>
    </row>
    <row r="368" spans="2:9" ht="15">
      <c r="B368" s="17" t="s">
        <v>164</v>
      </c>
      <c r="E368" s="11"/>
      <c r="F368" s="33"/>
      <c r="G368" s="33">
        <v>0</v>
      </c>
      <c r="H368" s="34">
        <v>323</v>
      </c>
      <c r="I368" s="27"/>
    </row>
    <row r="369" spans="5:9" ht="15">
      <c r="E369" s="11"/>
      <c r="F369" s="33"/>
      <c r="G369" s="109"/>
      <c r="H369" s="34"/>
      <c r="I369" s="27"/>
    </row>
    <row r="370" spans="2:9" ht="15">
      <c r="B370" s="17" t="s">
        <v>165</v>
      </c>
      <c r="E370" s="11"/>
      <c r="F370" s="33"/>
      <c r="G370" s="109"/>
      <c r="H370" s="34"/>
      <c r="I370" s="27"/>
    </row>
    <row r="371" spans="2:9" ht="15">
      <c r="B371" s="17" t="s">
        <v>200</v>
      </c>
      <c r="E371" s="11"/>
      <c r="F371" s="33"/>
      <c r="G371" s="33">
        <f>((15459600)/1000*0.42)-1</f>
        <v>6492.032</v>
      </c>
      <c r="H371" s="34">
        <v>7332</v>
      </c>
      <c r="I371" s="27"/>
    </row>
    <row r="372" spans="5:8" ht="15">
      <c r="E372" s="11"/>
      <c r="F372" s="33"/>
      <c r="G372" s="33"/>
      <c r="H372" s="34"/>
    </row>
    <row r="373" spans="5:8" ht="15.75" thickBot="1">
      <c r="E373" s="11"/>
      <c r="F373" s="33"/>
      <c r="G373" s="110">
        <f>SUM(G365:G372)</f>
        <v>6528.572</v>
      </c>
      <c r="H373" s="110">
        <f>SUM(H365:H372)</f>
        <v>7663</v>
      </c>
    </row>
    <row r="374" spans="2:6" ht="15.75" thickTop="1">
      <c r="B374" s="117" t="s">
        <v>201</v>
      </c>
      <c r="E374" s="21"/>
      <c r="F374" s="21"/>
    </row>
    <row r="375" spans="2:6" ht="15">
      <c r="B375" s="117"/>
      <c r="E375" s="21"/>
      <c r="F375" s="21"/>
    </row>
    <row r="376" spans="1:2" ht="15">
      <c r="A376" s="26" t="s">
        <v>269</v>
      </c>
      <c r="B376" s="27" t="s">
        <v>252</v>
      </c>
    </row>
    <row r="377" spans="1:8" ht="15">
      <c r="A377" s="26"/>
      <c r="B377" s="27"/>
      <c r="H377" s="35"/>
    </row>
    <row r="378" spans="1:2" ht="15">
      <c r="A378" s="27"/>
      <c r="B378" s="27" t="s">
        <v>253</v>
      </c>
    </row>
    <row r="379" spans="1:2" ht="15">
      <c r="A379" s="27"/>
      <c r="B379" s="27"/>
    </row>
    <row r="380" ht="15">
      <c r="A380" s="27"/>
    </row>
    <row r="381" spans="1:2" ht="15">
      <c r="A381" s="26" t="s">
        <v>270</v>
      </c>
      <c r="B381" s="27" t="s">
        <v>254</v>
      </c>
    </row>
    <row r="382" spans="1:8" ht="15">
      <c r="A382" s="26"/>
      <c r="B382" s="27"/>
      <c r="G382" s="105" t="s">
        <v>330</v>
      </c>
      <c r="H382" s="105" t="s">
        <v>330</v>
      </c>
    </row>
    <row r="383" spans="1:8" ht="15">
      <c r="A383" s="26"/>
      <c r="B383" s="27"/>
      <c r="G383" s="105" t="s">
        <v>7</v>
      </c>
      <c r="H383" s="105" t="s">
        <v>8</v>
      </c>
    </row>
    <row r="384" spans="1:8" ht="15">
      <c r="A384" s="26"/>
      <c r="B384" s="27"/>
      <c r="G384" s="105" t="s">
        <v>331</v>
      </c>
      <c r="H384" s="105" t="s">
        <v>332</v>
      </c>
    </row>
    <row r="385" spans="1:2" ht="15">
      <c r="A385" s="26"/>
      <c r="B385" s="27" t="s">
        <v>344</v>
      </c>
    </row>
    <row r="386" spans="1:8" ht="15">
      <c r="A386" s="26"/>
      <c r="B386" s="17" t="s">
        <v>255</v>
      </c>
      <c r="G386" s="2">
        <v>12766</v>
      </c>
      <c r="H386" s="2">
        <v>8265</v>
      </c>
    </row>
    <row r="387" spans="1:8" ht="15">
      <c r="A387" s="26"/>
      <c r="B387" s="17" t="s">
        <v>256</v>
      </c>
      <c r="G387" s="2">
        <v>63645</v>
      </c>
      <c r="H387" s="2">
        <v>62620</v>
      </c>
    </row>
    <row r="388" spans="1:8" ht="15">
      <c r="A388" s="26"/>
      <c r="B388" s="27"/>
      <c r="G388" s="76">
        <f>SUM(G386:G387)</f>
        <v>76411</v>
      </c>
      <c r="H388" s="76">
        <f>SUM(H386:H387)</f>
        <v>70885</v>
      </c>
    </row>
    <row r="389" spans="1:8" ht="15">
      <c r="A389" s="26"/>
      <c r="B389" s="27"/>
      <c r="H389" s="2"/>
    </row>
    <row r="390" spans="1:8" ht="15">
      <c r="A390" s="26"/>
      <c r="B390" s="27" t="s">
        <v>345</v>
      </c>
      <c r="H390" s="2"/>
    </row>
    <row r="391" spans="1:8" ht="15">
      <c r="A391" s="26"/>
      <c r="B391" s="17" t="s">
        <v>255</v>
      </c>
      <c r="G391" s="2">
        <v>0</v>
      </c>
      <c r="H391" s="2">
        <v>214</v>
      </c>
    </row>
    <row r="392" spans="1:8" ht="15.75" thickBot="1">
      <c r="A392" s="26"/>
      <c r="G392" s="53">
        <f>G391+G388</f>
        <v>76411</v>
      </c>
      <c r="H392" s="53">
        <f>H391+H388</f>
        <v>71099</v>
      </c>
    </row>
    <row r="393" spans="1:8" ht="15.75" thickTop="1">
      <c r="A393" s="26"/>
      <c r="B393" s="27"/>
      <c r="G393" s="96"/>
      <c r="H393" s="111"/>
    </row>
    <row r="394" spans="2:8" ht="15">
      <c r="B394" s="17" t="s">
        <v>315</v>
      </c>
      <c r="G394" s="83" t="s">
        <v>317</v>
      </c>
      <c r="H394" s="112"/>
    </row>
    <row r="395" spans="7:8" ht="15">
      <c r="G395" s="113" t="s">
        <v>325</v>
      </c>
      <c r="H395" s="83" t="s">
        <v>208</v>
      </c>
    </row>
    <row r="396" spans="7:8" ht="15">
      <c r="G396" s="114" t="s">
        <v>352</v>
      </c>
      <c r="H396" s="115" t="s">
        <v>314</v>
      </c>
    </row>
    <row r="397" spans="7:8" ht="15">
      <c r="G397" s="116"/>
      <c r="H397" s="116"/>
    </row>
    <row r="398" spans="2:8" ht="15">
      <c r="B398" s="27" t="s">
        <v>255</v>
      </c>
      <c r="G398" s="116"/>
      <c r="H398" s="116"/>
    </row>
    <row r="399" spans="2:8" ht="15">
      <c r="B399" s="17" t="s">
        <v>326</v>
      </c>
      <c r="G399" s="33">
        <f>+H399/0.42</f>
        <v>15521.428571428572</v>
      </c>
      <c r="H399" s="33">
        <v>6519</v>
      </c>
    </row>
    <row r="400" spans="2:8" ht="15">
      <c r="B400" s="17" t="s">
        <v>360</v>
      </c>
      <c r="G400" s="33">
        <f>+H400/0.49</f>
        <v>12748.979591836734</v>
      </c>
      <c r="H400" s="33">
        <v>6247</v>
      </c>
    </row>
    <row r="401" spans="7:8" ht="15" hidden="1">
      <c r="G401" s="33"/>
      <c r="H401" s="33"/>
    </row>
    <row r="402" spans="2:8" ht="15" hidden="1">
      <c r="B402" s="27" t="s">
        <v>256</v>
      </c>
      <c r="G402" s="116"/>
      <c r="H402" s="116"/>
    </row>
    <row r="403" spans="2:8" ht="15" hidden="1">
      <c r="B403" s="17" t="s">
        <v>326</v>
      </c>
      <c r="G403" s="33">
        <f>+H403/0.47</f>
        <v>6974.468085106383</v>
      </c>
      <c r="H403" s="33">
        <v>3278</v>
      </c>
    </row>
    <row r="404" spans="7:8" ht="15">
      <c r="G404" s="33"/>
      <c r="H404" s="33"/>
    </row>
    <row r="405" spans="2:8" ht="15.75" thickBot="1">
      <c r="B405" s="17" t="s">
        <v>223</v>
      </c>
      <c r="G405" s="33"/>
      <c r="H405" s="110">
        <f>SUM(H399:H400)</f>
        <v>12766</v>
      </c>
    </row>
    <row r="406" spans="7:8" ht="15.75" thickTop="1">
      <c r="G406" s="33"/>
      <c r="H406" s="33"/>
    </row>
    <row r="407" spans="7:8" ht="15">
      <c r="G407" s="33"/>
      <c r="H407" s="33"/>
    </row>
    <row r="408" spans="1:2" ht="15">
      <c r="A408" s="26" t="s">
        <v>271</v>
      </c>
      <c r="B408" s="27" t="s">
        <v>189</v>
      </c>
    </row>
    <row r="409" ht="15"/>
    <row r="410" ht="15"/>
    <row r="411" ht="15"/>
    <row r="412" ht="15"/>
    <row r="413" ht="15"/>
    <row r="414" ht="15"/>
    <row r="415" ht="15"/>
    <row r="416" ht="15"/>
    <row r="417" ht="15"/>
    <row r="418" ht="15">
      <c r="B418" s="27"/>
    </row>
    <row r="419" ht="15"/>
    <row r="420" ht="15"/>
    <row r="421" ht="15"/>
    <row r="422" ht="15"/>
    <row r="423" spans="4:8" ht="15">
      <c r="D423" s="122" t="s">
        <v>166</v>
      </c>
      <c r="E423" s="83" t="s">
        <v>169</v>
      </c>
      <c r="F423" s="83" t="s">
        <v>172</v>
      </c>
      <c r="G423" s="121"/>
      <c r="H423" s="20"/>
    </row>
    <row r="424" spans="4:8" ht="15">
      <c r="D424" s="122" t="s">
        <v>167</v>
      </c>
      <c r="E424" s="83" t="s">
        <v>170</v>
      </c>
      <c r="F424" s="83" t="s">
        <v>170</v>
      </c>
      <c r="G424" s="121" t="s">
        <v>173</v>
      </c>
      <c r="H424" s="20"/>
    </row>
    <row r="425" spans="4:8" ht="15">
      <c r="D425" s="122" t="s">
        <v>168</v>
      </c>
      <c r="E425" s="83" t="s">
        <v>171</v>
      </c>
      <c r="F425" s="83" t="s">
        <v>171</v>
      </c>
      <c r="G425" s="121" t="s">
        <v>171</v>
      </c>
      <c r="H425" s="20"/>
    </row>
    <row r="426" ht="15"/>
    <row r="427" ht="15">
      <c r="D427" s="17" t="s">
        <v>174</v>
      </c>
    </row>
    <row r="428" spans="4:7" ht="15">
      <c r="D428" s="117" t="s">
        <v>175</v>
      </c>
      <c r="E428" s="34">
        <v>9421</v>
      </c>
      <c r="F428" s="34">
        <v>9408</v>
      </c>
      <c r="G428" s="34">
        <f>E428-F428</f>
        <v>13</v>
      </c>
    </row>
    <row r="429" spans="5:7" ht="15">
      <c r="E429" s="34"/>
      <c r="F429" s="34"/>
      <c r="G429" s="34"/>
    </row>
    <row r="430" spans="4:7" ht="15.75" thickBot="1">
      <c r="D430" s="17" t="s">
        <v>223</v>
      </c>
      <c r="E430" s="110">
        <f>SUM(E428:E429)</f>
        <v>9421</v>
      </c>
      <c r="F430" s="110">
        <f>SUM(F428:F429)</f>
        <v>9408</v>
      </c>
      <c r="G430" s="110">
        <f>SUM(G428:G429)</f>
        <v>13</v>
      </c>
    </row>
    <row r="431" spans="5:7" ht="15.75" thickTop="1">
      <c r="E431" s="34"/>
      <c r="F431" s="34"/>
      <c r="G431" s="34"/>
    </row>
    <row r="432" spans="5:7" ht="15">
      <c r="E432" s="34"/>
      <c r="F432" s="34"/>
      <c r="G432" s="34"/>
    </row>
    <row r="433" spans="5:7" ht="15">
      <c r="E433" s="34"/>
      <c r="F433" s="34"/>
      <c r="G433" s="34"/>
    </row>
    <row r="434" spans="5:7" ht="15">
      <c r="E434" s="34"/>
      <c r="F434" s="34"/>
      <c r="G434" s="34"/>
    </row>
    <row r="435" spans="5:7" ht="15">
      <c r="E435" s="34"/>
      <c r="F435" s="34"/>
      <c r="G435" s="34"/>
    </row>
    <row r="436" spans="5:7" ht="15">
      <c r="E436" s="34"/>
      <c r="F436" s="34"/>
      <c r="G436" s="34"/>
    </row>
    <row r="437" spans="5:7" ht="15">
      <c r="E437" s="33"/>
      <c r="F437" s="34"/>
      <c r="G437" s="34"/>
    </row>
    <row r="438" spans="5:7" ht="15">
      <c r="E438" s="34"/>
      <c r="F438" s="34"/>
      <c r="G438" s="34"/>
    </row>
    <row r="439" spans="1:2" ht="15">
      <c r="A439" s="26" t="s">
        <v>272</v>
      </c>
      <c r="B439" s="27" t="s">
        <v>257</v>
      </c>
    </row>
    <row r="440" ht="15">
      <c r="A440" s="27"/>
    </row>
    <row r="441" ht="15">
      <c r="A441" s="27"/>
    </row>
    <row r="442" ht="15">
      <c r="A442" s="27"/>
    </row>
    <row r="443" spans="1:2" ht="13.5" customHeight="1">
      <c r="A443" s="26" t="s">
        <v>273</v>
      </c>
      <c r="B443" s="27" t="s">
        <v>258</v>
      </c>
    </row>
    <row r="444" ht="13.5" customHeight="1"/>
    <row r="445" ht="13.5" customHeight="1"/>
    <row r="446" ht="13.5" customHeight="1"/>
    <row r="447" spans="1:2" ht="13.5" customHeight="1">
      <c r="A447" s="26" t="s">
        <v>274</v>
      </c>
      <c r="B447" s="27" t="s">
        <v>284</v>
      </c>
    </row>
    <row r="448" spans="5:8" ht="13.5" customHeight="1">
      <c r="E448" s="2"/>
      <c r="F448" s="2"/>
      <c r="H448" s="9"/>
    </row>
    <row r="449" spans="2:8" ht="13.5" customHeight="1">
      <c r="B449" s="27" t="s">
        <v>278</v>
      </c>
      <c r="C449" s="27" t="s">
        <v>285</v>
      </c>
      <c r="G449" s="83"/>
      <c r="H449" s="83"/>
    </row>
    <row r="450" spans="3:8" ht="13.5" customHeight="1">
      <c r="C450" s="17" t="s">
        <v>178</v>
      </c>
      <c r="G450" s="112"/>
      <c r="H450" s="112"/>
    </row>
    <row r="451" spans="3:8" ht="13.5" customHeight="1">
      <c r="C451" s="17" t="s">
        <v>177</v>
      </c>
      <c r="G451" s="112"/>
      <c r="H451" s="112"/>
    </row>
    <row r="452" spans="7:8" ht="13.5" customHeight="1">
      <c r="G452" s="83"/>
      <c r="H452" s="83"/>
    </row>
    <row r="453" spans="5:8" ht="13.5" customHeight="1">
      <c r="E453" s="127" t="s">
        <v>275</v>
      </c>
      <c r="F453" s="127"/>
      <c r="G453" s="127" t="s">
        <v>275</v>
      </c>
      <c r="H453" s="127"/>
    </row>
    <row r="454" spans="5:8" ht="13.5" customHeight="1">
      <c r="E454" s="118" t="s">
        <v>9</v>
      </c>
      <c r="F454" s="118" t="s">
        <v>10</v>
      </c>
      <c r="G454" s="118" t="str">
        <f>E454</f>
        <v>31/03/2010</v>
      </c>
      <c r="H454" s="118" t="str">
        <f>F454</f>
        <v>31/03/2009</v>
      </c>
    </row>
    <row r="455" spans="7:8" ht="13.5" customHeight="1">
      <c r="G455" s="83"/>
      <c r="H455" s="83"/>
    </row>
    <row r="456" spans="3:8" ht="13.5" customHeight="1">
      <c r="C456" s="17" t="s">
        <v>188</v>
      </c>
      <c r="G456" s="83"/>
      <c r="H456" s="83"/>
    </row>
    <row r="457" spans="3:8" ht="13.5" customHeight="1">
      <c r="C457" s="17" t="s">
        <v>202</v>
      </c>
      <c r="E457" s="119">
        <f>'income statement'!D32</f>
        <v>-1668</v>
      </c>
      <c r="F457" s="119">
        <f>'income statement'!E32</f>
        <v>2819</v>
      </c>
      <c r="G457" s="119">
        <f>'income statement'!G32</f>
        <v>-1668</v>
      </c>
      <c r="H457" s="119">
        <f>'income statement'!H32</f>
        <v>2819</v>
      </c>
    </row>
    <row r="458" spans="5:8" ht="13.5" customHeight="1">
      <c r="E458" s="120"/>
      <c r="F458" s="34"/>
      <c r="G458" s="34"/>
      <c r="H458" s="34"/>
    </row>
    <row r="459" spans="3:8" ht="13.5" customHeight="1">
      <c r="C459" s="17" t="s">
        <v>320</v>
      </c>
      <c r="E459" s="120"/>
      <c r="F459" s="34"/>
      <c r="G459" s="34"/>
      <c r="H459" s="34"/>
    </row>
    <row r="460" spans="3:8" ht="13.5" customHeight="1">
      <c r="C460" s="17" t="s">
        <v>321</v>
      </c>
      <c r="E460" s="2">
        <v>64286</v>
      </c>
      <c r="F460" s="2">
        <v>64286</v>
      </c>
      <c r="G460" s="2">
        <f>+E460</f>
        <v>64286</v>
      </c>
      <c r="H460" s="34">
        <v>64286</v>
      </c>
    </row>
    <row r="461" spans="5:8" ht="13.5" customHeight="1">
      <c r="E461" s="2"/>
      <c r="F461" s="2"/>
      <c r="H461" s="34"/>
    </row>
    <row r="462" spans="3:8" ht="13.5" customHeight="1" thickBot="1">
      <c r="C462" s="27" t="s">
        <v>288</v>
      </c>
      <c r="E462" s="62">
        <f>E457/E460*100</f>
        <v>-2.594655134866067</v>
      </c>
      <c r="F462" s="62">
        <f>F457/F460*100</f>
        <v>4.385091621815014</v>
      </c>
      <c r="G462" s="62">
        <f>G457/G460*100</f>
        <v>-2.594655134866067</v>
      </c>
      <c r="H462" s="62">
        <f>H457/H460*100</f>
        <v>4.385091621815014</v>
      </c>
    </row>
    <row r="463" spans="5:8" ht="13.5" customHeight="1" thickTop="1">
      <c r="E463" s="61"/>
      <c r="F463" s="61"/>
      <c r="G463" s="61"/>
      <c r="H463" s="61"/>
    </row>
    <row r="464" spans="2:8" ht="13.5" customHeight="1">
      <c r="B464" s="27" t="s">
        <v>287</v>
      </c>
      <c r="C464" s="27" t="s">
        <v>286</v>
      </c>
      <c r="G464" s="83"/>
      <c r="H464" s="83"/>
    </row>
    <row r="465" spans="3:8" ht="13.5" customHeight="1">
      <c r="C465" s="17" t="s">
        <v>179</v>
      </c>
      <c r="G465" s="83"/>
      <c r="H465" s="83"/>
    </row>
    <row r="466" spans="3:8" ht="13.5" customHeight="1">
      <c r="C466" s="17" t="s">
        <v>180</v>
      </c>
      <c r="G466" s="83"/>
      <c r="H466" s="83"/>
    </row>
    <row r="467" spans="3:8" ht="13.5" customHeight="1">
      <c r="C467" s="17" t="s">
        <v>181</v>
      </c>
      <c r="G467" s="83"/>
      <c r="H467" s="83"/>
    </row>
    <row r="468" spans="7:8" ht="12.75" customHeight="1">
      <c r="G468" s="83"/>
      <c r="H468" s="83"/>
    </row>
    <row r="469" spans="5:8" ht="12.75" customHeight="1">
      <c r="E469" s="127" t="str">
        <f>+E453</f>
        <v>3 months ended</v>
      </c>
      <c r="F469" s="127"/>
      <c r="G469" s="127" t="str">
        <f>+G453</f>
        <v>3 months ended</v>
      </c>
      <c r="H469" s="127"/>
    </row>
    <row r="470" spans="5:8" ht="12.75" customHeight="1">
      <c r="E470" s="118" t="str">
        <f>+E454</f>
        <v>31/03/2010</v>
      </c>
      <c r="F470" s="118" t="str">
        <f>+F454</f>
        <v>31/03/2009</v>
      </c>
      <c r="G470" s="118" t="str">
        <f>+G454</f>
        <v>31/03/2010</v>
      </c>
      <c r="H470" s="118" t="str">
        <f>+H454</f>
        <v>31/03/2009</v>
      </c>
    </row>
    <row r="471" spans="7:8" ht="12.75" customHeight="1">
      <c r="G471" s="83"/>
      <c r="H471" s="83"/>
    </row>
    <row r="472" spans="3:8" ht="12.75" customHeight="1">
      <c r="C472" s="17" t="s">
        <v>188</v>
      </c>
      <c r="G472" s="83"/>
      <c r="H472" s="83"/>
    </row>
    <row r="473" spans="3:8" ht="13.5" customHeight="1">
      <c r="C473" s="17" t="s">
        <v>202</v>
      </c>
      <c r="E473" s="119">
        <f>E457</f>
        <v>-1668</v>
      </c>
      <c r="F473" s="119">
        <f>F457</f>
        <v>2819</v>
      </c>
      <c r="G473" s="119">
        <f>G457</f>
        <v>-1668</v>
      </c>
      <c r="H473" s="119">
        <f>H457</f>
        <v>2819</v>
      </c>
    </row>
    <row r="474" spans="5:8" ht="13.5" customHeight="1">
      <c r="E474" s="120"/>
      <c r="F474" s="34"/>
      <c r="G474" s="34"/>
      <c r="H474" s="34"/>
    </row>
    <row r="475" spans="3:8" ht="13.5" customHeight="1">
      <c r="C475" s="17" t="s">
        <v>320</v>
      </c>
      <c r="E475" s="120"/>
      <c r="F475" s="34"/>
      <c r="G475" s="34"/>
      <c r="H475" s="34"/>
    </row>
    <row r="476" spans="3:8" ht="13.5" customHeight="1">
      <c r="C476" s="17" t="s">
        <v>321</v>
      </c>
      <c r="E476" s="34">
        <f>E460</f>
        <v>64286</v>
      </c>
      <c r="F476" s="2">
        <f>+F460</f>
        <v>64286</v>
      </c>
      <c r="G476" s="34">
        <f>G460</f>
        <v>64286</v>
      </c>
      <c r="H476" s="34">
        <f>+H460</f>
        <v>64286</v>
      </c>
    </row>
    <row r="477" spans="5:8" ht="13.5" customHeight="1">
      <c r="E477" s="2"/>
      <c r="F477" s="2"/>
      <c r="H477" s="34"/>
    </row>
    <row r="478" spans="3:8" ht="13.5" customHeight="1">
      <c r="C478" s="17" t="s">
        <v>281</v>
      </c>
      <c r="E478" s="2">
        <v>0</v>
      </c>
      <c r="F478" s="2">
        <v>0</v>
      </c>
      <c r="G478" s="2">
        <v>0</v>
      </c>
      <c r="H478" s="34">
        <v>0</v>
      </c>
    </row>
    <row r="479" spans="5:8" ht="13.5" customHeight="1">
      <c r="E479" s="2"/>
      <c r="F479" s="2"/>
      <c r="H479" s="34"/>
    </row>
    <row r="480" spans="3:8" ht="13.5" customHeight="1">
      <c r="C480" s="17" t="s">
        <v>322</v>
      </c>
      <c r="E480" s="2"/>
      <c r="F480" s="2"/>
      <c r="H480" s="34"/>
    </row>
    <row r="481" spans="3:8" ht="13.5" customHeight="1">
      <c r="C481" s="17" t="s">
        <v>323</v>
      </c>
      <c r="E481" s="76">
        <f>SUM(E476:E480)</f>
        <v>64286</v>
      </c>
      <c r="F481" s="76">
        <f>SUM(F476:F480)</f>
        <v>64286</v>
      </c>
      <c r="G481" s="76">
        <f>SUM(G476:G480)</f>
        <v>64286</v>
      </c>
      <c r="H481" s="76">
        <f>SUM(H476:H480)</f>
        <v>64286</v>
      </c>
    </row>
    <row r="482" spans="5:8" ht="13.5" customHeight="1">
      <c r="E482" s="2"/>
      <c r="F482" s="2"/>
      <c r="H482" s="34"/>
    </row>
    <row r="483" spans="3:8" ht="13.5" customHeight="1" thickBot="1">
      <c r="C483" s="27" t="s">
        <v>289</v>
      </c>
      <c r="E483" s="62">
        <f>E473/E481*100</f>
        <v>-2.594655134866067</v>
      </c>
      <c r="F483" s="62">
        <f>F473/F481*100</f>
        <v>4.385091621815014</v>
      </c>
      <c r="G483" s="62">
        <f>G473/G481*100</f>
        <v>-2.594655134866067</v>
      </c>
      <c r="H483" s="62">
        <f>H473/H481*100</f>
        <v>4.385091621815014</v>
      </c>
    </row>
    <row r="484" spans="3:8" ht="13.5" customHeight="1" thickTop="1">
      <c r="C484" s="27"/>
      <c r="E484" s="63"/>
      <c r="F484" s="63"/>
      <c r="G484" s="63"/>
      <c r="H484" s="63"/>
    </row>
    <row r="485" spans="3:8" ht="13.5" customHeight="1">
      <c r="C485" s="27"/>
      <c r="E485" s="63"/>
      <c r="F485" s="63"/>
      <c r="G485" s="63"/>
      <c r="H485" s="63"/>
    </row>
    <row r="486" spans="1:7" ht="13.5" customHeight="1">
      <c r="A486" s="26" t="s">
        <v>366</v>
      </c>
      <c r="B486" s="27" t="s">
        <v>259</v>
      </c>
      <c r="G486" s="36"/>
    </row>
    <row r="487" spans="1:7" ht="13.5" customHeight="1">
      <c r="A487" s="26"/>
      <c r="B487" s="27"/>
      <c r="G487" s="36"/>
    </row>
    <row r="488" ht="13.5" customHeight="1"/>
    <row r="489" ht="13.5" customHeight="1"/>
    <row r="490" ht="13.5" customHeight="1"/>
    <row r="601" s="21" customFormat="1" ht="15">
      <c r="G601" s="11"/>
    </row>
    <row r="602" spans="1:7" s="21" customFormat="1" ht="15">
      <c r="A602" s="37"/>
      <c r="G602" s="11"/>
    </row>
    <row r="603" s="21" customFormat="1" ht="15">
      <c r="G603" s="11"/>
    </row>
    <row r="604" s="21" customFormat="1" ht="15">
      <c r="G604" s="11"/>
    </row>
    <row r="605" s="21" customFormat="1" ht="15">
      <c r="G605" s="11"/>
    </row>
    <row r="606" s="21" customFormat="1" ht="15">
      <c r="G606" s="11"/>
    </row>
    <row r="607" spans="1:7" s="21" customFormat="1" ht="15">
      <c r="A607" s="37"/>
      <c r="G607" s="11"/>
    </row>
    <row r="608" s="21" customFormat="1" ht="15">
      <c r="G608" s="11"/>
    </row>
    <row r="609" s="21" customFormat="1" ht="15">
      <c r="G609" s="11"/>
    </row>
    <row r="610" s="21" customFormat="1" ht="15">
      <c r="G610" s="11"/>
    </row>
    <row r="611" spans="1:7" s="21" customFormat="1" ht="15">
      <c r="A611" s="37"/>
      <c r="G611" s="11"/>
    </row>
    <row r="612" spans="1:7" s="21" customFormat="1" ht="15">
      <c r="A612" s="37"/>
      <c r="E612" s="38"/>
      <c r="F612" s="38"/>
      <c r="G612" s="11"/>
    </row>
    <row r="613" spans="5:7" s="21" customFormat="1" ht="15">
      <c r="E613" s="39"/>
      <c r="F613" s="39"/>
      <c r="G613" s="11"/>
    </row>
    <row r="614" spans="5:7" s="21" customFormat="1" ht="15">
      <c r="E614" s="32"/>
      <c r="F614" s="11"/>
      <c r="G614" s="11"/>
    </row>
    <row r="615" s="21" customFormat="1" ht="15">
      <c r="G615" s="11"/>
    </row>
    <row r="616" s="21" customFormat="1" ht="15">
      <c r="G616" s="11"/>
    </row>
    <row r="617" s="21" customFormat="1" ht="15">
      <c r="G617" s="11"/>
    </row>
    <row r="618" s="21" customFormat="1" ht="15">
      <c r="G618" s="11"/>
    </row>
    <row r="619" s="21" customFormat="1" ht="15">
      <c r="G619" s="11"/>
    </row>
    <row r="620" s="21" customFormat="1" ht="15">
      <c r="G620" s="11"/>
    </row>
    <row r="621" s="21" customFormat="1" ht="15">
      <c r="G621" s="11"/>
    </row>
    <row r="622" s="21" customFormat="1" ht="15">
      <c r="G622" s="11"/>
    </row>
    <row r="623" s="21" customFormat="1" ht="15">
      <c r="G623" s="11"/>
    </row>
    <row r="624" s="21" customFormat="1" ht="15">
      <c r="G624" s="11"/>
    </row>
    <row r="625" s="21" customFormat="1" ht="15">
      <c r="G625" s="11"/>
    </row>
    <row r="626" s="21" customFormat="1" ht="15">
      <c r="G626" s="11"/>
    </row>
    <row r="627" s="21" customFormat="1" ht="15">
      <c r="G627" s="11"/>
    </row>
    <row r="628" s="21" customFormat="1" ht="15">
      <c r="G628" s="11"/>
    </row>
    <row r="629" s="21" customFormat="1" ht="15">
      <c r="G629" s="11"/>
    </row>
    <row r="630" s="21" customFormat="1" ht="15">
      <c r="G630" s="11"/>
    </row>
    <row r="631" s="21" customFormat="1" ht="15">
      <c r="G631" s="11"/>
    </row>
    <row r="632" s="21" customFormat="1" ht="15">
      <c r="G632" s="11"/>
    </row>
    <row r="633" s="21" customFormat="1" ht="15">
      <c r="G633" s="11"/>
    </row>
    <row r="634" spans="1:7" s="21" customFormat="1" ht="15">
      <c r="A634" s="37"/>
      <c r="G634" s="11"/>
    </row>
    <row r="635" s="21" customFormat="1" ht="15">
      <c r="G635" s="11"/>
    </row>
    <row r="636" spans="1:7" s="21" customFormat="1" ht="15">
      <c r="A636" s="37"/>
      <c r="G636" s="11"/>
    </row>
    <row r="637" spans="1:7" s="21" customFormat="1" ht="15">
      <c r="A637" s="37"/>
      <c r="G637" s="11"/>
    </row>
    <row r="638" s="21" customFormat="1" ht="15">
      <c r="G638" s="11"/>
    </row>
    <row r="639" s="21" customFormat="1" ht="15">
      <c r="G639" s="11"/>
    </row>
    <row r="640" spans="6:7" s="21" customFormat="1" ht="15">
      <c r="F640" s="39"/>
      <c r="G640" s="11"/>
    </row>
    <row r="641" s="21" customFormat="1" ht="15">
      <c r="G641" s="11"/>
    </row>
    <row r="642" spans="1:7" s="21" customFormat="1" ht="15">
      <c r="A642" s="37"/>
      <c r="G642" s="11"/>
    </row>
    <row r="643" s="21" customFormat="1" ht="15">
      <c r="G643" s="11"/>
    </row>
    <row r="644" s="21" customFormat="1" ht="15">
      <c r="G644" s="11"/>
    </row>
    <row r="645" s="21" customFormat="1" ht="15">
      <c r="G645" s="11"/>
    </row>
    <row r="646" s="21" customFormat="1" ht="15">
      <c r="G646" s="11"/>
    </row>
    <row r="647" s="21" customFormat="1" ht="15">
      <c r="G647" s="11"/>
    </row>
    <row r="648" s="21" customFormat="1" ht="15">
      <c r="G648" s="11"/>
    </row>
    <row r="649" s="21" customFormat="1" ht="15">
      <c r="G649" s="11"/>
    </row>
    <row r="650" s="21" customFormat="1" ht="15">
      <c r="G650" s="11"/>
    </row>
    <row r="651" s="21" customFormat="1" ht="15">
      <c r="G651" s="11"/>
    </row>
    <row r="652" s="21" customFormat="1" ht="15">
      <c r="G652" s="11"/>
    </row>
    <row r="653" s="21" customFormat="1" ht="15">
      <c r="G653" s="11"/>
    </row>
    <row r="654" s="21" customFormat="1" ht="15">
      <c r="G654" s="11"/>
    </row>
    <row r="655" s="21" customFormat="1" ht="15">
      <c r="G655" s="11"/>
    </row>
    <row r="656" s="21" customFormat="1" ht="15">
      <c r="G656" s="11"/>
    </row>
    <row r="657" spans="1:7" s="21" customFormat="1" ht="15">
      <c r="A657" s="37"/>
      <c r="G657" s="11"/>
    </row>
    <row r="658" spans="6:7" s="21" customFormat="1" ht="15">
      <c r="F658" s="39"/>
      <c r="G658" s="11"/>
    </row>
    <row r="659" s="21" customFormat="1" ht="15">
      <c r="G659" s="11"/>
    </row>
    <row r="660" s="21" customFormat="1" ht="15">
      <c r="G660" s="11"/>
    </row>
    <row r="661" s="21" customFormat="1" ht="15">
      <c r="G661" s="11"/>
    </row>
    <row r="662" spans="4:7" s="21" customFormat="1" ht="15">
      <c r="D662" s="38"/>
      <c r="E662" s="38"/>
      <c r="F662" s="38"/>
      <c r="G662" s="11"/>
    </row>
    <row r="663" spans="4:7" s="21" customFormat="1" ht="15">
      <c r="D663" s="38"/>
      <c r="E663" s="38"/>
      <c r="F663" s="38"/>
      <c r="G663" s="11"/>
    </row>
    <row r="664" spans="1:7" s="21" customFormat="1" ht="15">
      <c r="A664" s="40"/>
      <c r="D664" s="11"/>
      <c r="E664" s="11"/>
      <c r="F664" s="41"/>
      <c r="G664" s="11"/>
    </row>
    <row r="665" spans="1:8" s="21" customFormat="1" ht="15">
      <c r="A665" s="40"/>
      <c r="D665" s="11"/>
      <c r="E665" s="11"/>
      <c r="F665" s="41"/>
      <c r="G665" s="11"/>
      <c r="H665" s="41"/>
    </row>
    <row r="666" spans="1:8" s="21" customFormat="1" ht="15">
      <c r="A666" s="40"/>
      <c r="D666" s="11"/>
      <c r="E666" s="11"/>
      <c r="F666" s="41"/>
      <c r="G666" s="11"/>
      <c r="H666" s="41"/>
    </row>
    <row r="667" spans="1:7" s="21" customFormat="1" ht="15">
      <c r="A667" s="40"/>
      <c r="D667" s="11"/>
      <c r="E667" s="11"/>
      <c r="F667" s="41"/>
      <c r="G667" s="11"/>
    </row>
    <row r="668" spans="1:8" s="21" customFormat="1" ht="15">
      <c r="A668" s="40"/>
      <c r="D668" s="11"/>
      <c r="E668" s="11"/>
      <c r="F668" s="11"/>
      <c r="G668" s="11"/>
      <c r="H668" s="41"/>
    </row>
    <row r="669" spans="1:7" s="21" customFormat="1" ht="15">
      <c r="A669" s="40"/>
      <c r="D669" s="40"/>
      <c r="E669" s="32"/>
      <c r="F669" s="11"/>
      <c r="G669" s="11"/>
    </row>
    <row r="670" spans="4:7" s="21" customFormat="1" ht="15">
      <c r="D670" s="11"/>
      <c r="E670" s="41"/>
      <c r="F670" s="11"/>
      <c r="G670" s="11"/>
    </row>
    <row r="671" spans="4:7" s="21" customFormat="1" ht="15">
      <c r="D671" s="41"/>
      <c r="G671" s="11"/>
    </row>
    <row r="672" spans="4:7" s="21" customFormat="1" ht="15">
      <c r="D672" s="41"/>
      <c r="G672" s="11"/>
    </row>
    <row r="673" spans="1:7" s="21" customFormat="1" ht="15">
      <c r="A673" s="40"/>
      <c r="D673" s="41"/>
      <c r="F673" s="41"/>
      <c r="G673" s="11"/>
    </row>
    <row r="674" spans="4:7" s="21" customFormat="1" ht="15">
      <c r="D674" s="41"/>
      <c r="E674" s="41"/>
      <c r="F674" s="41"/>
      <c r="G674" s="11"/>
    </row>
    <row r="675" spans="4:7" s="21" customFormat="1" ht="15">
      <c r="D675" s="41"/>
      <c r="E675" s="41"/>
      <c r="F675" s="41"/>
      <c r="G675" s="11"/>
    </row>
    <row r="676" spans="6:7" s="21" customFormat="1" ht="15">
      <c r="F676" s="41"/>
      <c r="G676" s="11"/>
    </row>
    <row r="677" spans="6:7" s="21" customFormat="1" ht="15">
      <c r="F677" s="41"/>
      <c r="G677" s="11"/>
    </row>
    <row r="678" spans="6:7" s="21" customFormat="1" ht="15">
      <c r="F678" s="41"/>
      <c r="G678" s="11"/>
    </row>
    <row r="679" spans="6:7" s="21" customFormat="1" ht="15">
      <c r="F679" s="41"/>
      <c r="G679" s="11"/>
    </row>
    <row r="680" s="21" customFormat="1" ht="15">
      <c r="G680" s="11"/>
    </row>
    <row r="681" s="21" customFormat="1" ht="15">
      <c r="G681" s="11"/>
    </row>
    <row r="682" s="21" customFormat="1" ht="15">
      <c r="G682" s="11"/>
    </row>
    <row r="683" s="21" customFormat="1" ht="15">
      <c r="G683" s="11"/>
    </row>
    <row r="684" s="21" customFormat="1" ht="15">
      <c r="G684" s="11"/>
    </row>
    <row r="685" s="21" customFormat="1" ht="15">
      <c r="G685" s="11"/>
    </row>
    <row r="686" s="21" customFormat="1" ht="15">
      <c r="G686" s="11"/>
    </row>
    <row r="687" s="21" customFormat="1" ht="15">
      <c r="G687" s="11"/>
    </row>
    <row r="688" s="21" customFormat="1" ht="15">
      <c r="G688" s="11"/>
    </row>
    <row r="689" s="21" customFormat="1" ht="15">
      <c r="G689" s="11"/>
    </row>
    <row r="690" s="21" customFormat="1" ht="15">
      <c r="G690" s="11"/>
    </row>
    <row r="691" s="21" customFormat="1" ht="15">
      <c r="G691" s="11"/>
    </row>
    <row r="692" s="21" customFormat="1" ht="15">
      <c r="G692" s="11"/>
    </row>
    <row r="693" s="21" customFormat="1" ht="15">
      <c r="G693" s="11"/>
    </row>
    <row r="694" s="21" customFormat="1" ht="15">
      <c r="G694" s="11"/>
    </row>
    <row r="695" s="21" customFormat="1" ht="15">
      <c r="G695" s="11"/>
    </row>
    <row r="696" s="21" customFormat="1" ht="15">
      <c r="G696" s="11"/>
    </row>
    <row r="697" s="21" customFormat="1" ht="15">
      <c r="G697" s="11"/>
    </row>
    <row r="698" s="21" customFormat="1" ht="15">
      <c r="G698" s="11"/>
    </row>
    <row r="699" s="21" customFormat="1" ht="15">
      <c r="G699" s="11"/>
    </row>
    <row r="700" s="21" customFormat="1" ht="15">
      <c r="G700" s="11"/>
    </row>
    <row r="701" s="21" customFormat="1" ht="15">
      <c r="G701" s="11"/>
    </row>
    <row r="702" s="21" customFormat="1" ht="15">
      <c r="G702" s="11"/>
    </row>
    <row r="703" spans="4:7" s="21" customFormat="1" ht="15">
      <c r="D703" s="11"/>
      <c r="E703" s="11"/>
      <c r="F703" s="11"/>
      <c r="G703" s="11"/>
    </row>
    <row r="704" spans="4:7" s="21" customFormat="1" ht="15">
      <c r="D704" s="11"/>
      <c r="E704" s="42"/>
      <c r="F704" s="11"/>
      <c r="G704" s="11"/>
    </row>
    <row r="705" spans="1:7" s="21" customFormat="1" ht="15">
      <c r="A705" s="37"/>
      <c r="G705" s="11"/>
    </row>
    <row r="706" s="21" customFormat="1" ht="15">
      <c r="G706" s="11"/>
    </row>
    <row r="707" spans="4:7" s="21" customFormat="1" ht="15">
      <c r="D707" s="39"/>
      <c r="E707" s="39"/>
      <c r="F707" s="39"/>
      <c r="G707" s="11"/>
    </row>
    <row r="708" spans="4:7" s="21" customFormat="1" ht="15">
      <c r="D708" s="39"/>
      <c r="E708" s="39"/>
      <c r="F708" s="39"/>
      <c r="G708" s="11"/>
    </row>
    <row r="709" spans="4:7" s="21" customFormat="1" ht="15">
      <c r="D709" s="11"/>
      <c r="E709" s="11"/>
      <c r="F709" s="43"/>
      <c r="G709" s="11"/>
    </row>
    <row r="710" s="21" customFormat="1" ht="15">
      <c r="G710" s="11"/>
    </row>
    <row r="711" s="21" customFormat="1" ht="15">
      <c r="G711" s="11"/>
    </row>
    <row r="712" s="21" customFormat="1" ht="15">
      <c r="G712" s="11"/>
    </row>
    <row r="713" s="21" customFormat="1" ht="15">
      <c r="G713" s="11"/>
    </row>
    <row r="714" s="21" customFormat="1" ht="15">
      <c r="G714" s="11"/>
    </row>
    <row r="715" s="21" customFormat="1" ht="15">
      <c r="G715" s="11"/>
    </row>
    <row r="716" s="21" customFormat="1" ht="15">
      <c r="G716" s="11"/>
    </row>
    <row r="717" s="21" customFormat="1" ht="15">
      <c r="G717" s="11"/>
    </row>
    <row r="718" s="21" customFormat="1" ht="15">
      <c r="G718" s="11"/>
    </row>
    <row r="719" s="21" customFormat="1" ht="15">
      <c r="G719" s="11"/>
    </row>
    <row r="720" spans="1:7" s="21" customFormat="1" ht="15">
      <c r="A720" s="37"/>
      <c r="G720" s="11"/>
    </row>
    <row r="721" spans="5:7" s="21" customFormat="1" ht="15">
      <c r="E721" s="39"/>
      <c r="F721" s="39"/>
      <c r="G721" s="11"/>
    </row>
    <row r="722" spans="1:7" s="21" customFormat="1" ht="15">
      <c r="A722" s="37"/>
      <c r="E722" s="39"/>
      <c r="F722" s="39"/>
      <c r="G722" s="11"/>
    </row>
    <row r="723" spans="5:7" s="21" customFormat="1" ht="15">
      <c r="E723" s="39"/>
      <c r="F723" s="39"/>
      <c r="G723" s="11"/>
    </row>
    <row r="724" spans="5:7" s="21" customFormat="1" ht="15">
      <c r="E724" s="11"/>
      <c r="F724" s="11"/>
      <c r="G724" s="11"/>
    </row>
    <row r="725" s="21" customFormat="1" ht="15">
      <c r="G725" s="11"/>
    </row>
    <row r="726" s="21" customFormat="1" ht="15">
      <c r="G726" s="11"/>
    </row>
    <row r="727" spans="5:7" s="21" customFormat="1" ht="15">
      <c r="E727" s="11"/>
      <c r="F727" s="11"/>
      <c r="G727" s="11"/>
    </row>
    <row r="728" spans="5:7" s="21" customFormat="1" ht="15">
      <c r="E728" s="11"/>
      <c r="F728" s="11"/>
      <c r="G728" s="11"/>
    </row>
    <row r="729" spans="5:7" s="21" customFormat="1" ht="15">
      <c r="E729" s="11"/>
      <c r="F729" s="11"/>
      <c r="G729" s="11"/>
    </row>
    <row r="730" s="21" customFormat="1" ht="15">
      <c r="G730" s="11"/>
    </row>
    <row r="731" s="21" customFormat="1" ht="15">
      <c r="G731" s="11"/>
    </row>
    <row r="732" s="21" customFormat="1" ht="15">
      <c r="G732" s="11"/>
    </row>
    <row r="733" s="21" customFormat="1" ht="15">
      <c r="G733" s="11"/>
    </row>
    <row r="734" s="21" customFormat="1" ht="15">
      <c r="G734" s="11"/>
    </row>
    <row r="735" s="21" customFormat="1" ht="15">
      <c r="G735" s="11"/>
    </row>
    <row r="736" s="21" customFormat="1" ht="15">
      <c r="G736" s="11"/>
    </row>
    <row r="737" s="21" customFormat="1" ht="15">
      <c r="G737" s="11"/>
    </row>
    <row r="738" s="21" customFormat="1" ht="15">
      <c r="G738" s="11"/>
    </row>
    <row r="739" spans="1:7" s="21" customFormat="1" ht="15">
      <c r="A739" s="37"/>
      <c r="G739" s="11"/>
    </row>
    <row r="740" s="21" customFormat="1" ht="15">
      <c r="G740" s="11"/>
    </row>
    <row r="741" s="21" customFormat="1" ht="15">
      <c r="G741" s="11"/>
    </row>
    <row r="742" s="21" customFormat="1" ht="15">
      <c r="G742" s="11"/>
    </row>
    <row r="743" s="21" customFormat="1" ht="15">
      <c r="G743" s="11"/>
    </row>
    <row r="744" s="21" customFormat="1" ht="15">
      <c r="G744" s="11"/>
    </row>
    <row r="745" spans="1:7" s="21" customFormat="1" ht="15">
      <c r="A745" s="37"/>
      <c r="G745" s="11"/>
    </row>
    <row r="746" spans="1:7" s="21" customFormat="1" ht="15">
      <c r="A746" s="37"/>
      <c r="G746" s="11"/>
    </row>
    <row r="747" s="21" customFormat="1" ht="15">
      <c r="G747" s="11"/>
    </row>
    <row r="748" s="21" customFormat="1" ht="15">
      <c r="G748" s="11"/>
    </row>
    <row r="749" s="21" customFormat="1" ht="15">
      <c r="G749" s="11"/>
    </row>
    <row r="750" s="21" customFormat="1" ht="15">
      <c r="G750" s="11"/>
    </row>
    <row r="751" s="21" customFormat="1" ht="15">
      <c r="G751" s="11"/>
    </row>
    <row r="752" spans="1:7" s="21" customFormat="1" ht="15">
      <c r="A752" s="37"/>
      <c r="G752" s="11"/>
    </row>
    <row r="753" s="21" customFormat="1" ht="15">
      <c r="G753" s="11"/>
    </row>
    <row r="754" s="21" customFormat="1" ht="15">
      <c r="G754" s="11"/>
    </row>
    <row r="755" s="21" customFormat="1" ht="15">
      <c r="G755" s="11"/>
    </row>
    <row r="756" s="21" customFormat="1" ht="15">
      <c r="G756" s="11"/>
    </row>
    <row r="757" s="21" customFormat="1" ht="15">
      <c r="G757" s="11"/>
    </row>
    <row r="758" s="21" customFormat="1" ht="15">
      <c r="G758" s="11"/>
    </row>
    <row r="759" s="21" customFormat="1" ht="15">
      <c r="G759" s="11"/>
    </row>
    <row r="760" s="21" customFormat="1" ht="15">
      <c r="G760" s="11"/>
    </row>
    <row r="761" spans="1:7" s="21" customFormat="1" ht="15">
      <c r="A761" s="37"/>
      <c r="G761" s="11"/>
    </row>
    <row r="762" s="21" customFormat="1" ht="15">
      <c r="G762" s="11"/>
    </row>
    <row r="763" s="21" customFormat="1" ht="15">
      <c r="G763" s="11"/>
    </row>
    <row r="764" s="21" customFormat="1" ht="15">
      <c r="G764" s="11"/>
    </row>
    <row r="765" s="21" customFormat="1" ht="15">
      <c r="G765" s="11"/>
    </row>
    <row r="766" spans="1:7" s="21" customFormat="1" ht="15">
      <c r="A766" s="37"/>
      <c r="G766" s="11"/>
    </row>
    <row r="767" spans="1:7" s="21" customFormat="1" ht="15">
      <c r="A767" s="37"/>
      <c r="G767" s="11"/>
    </row>
    <row r="768" s="21" customFormat="1" ht="15">
      <c r="G768" s="11"/>
    </row>
    <row r="769" s="21" customFormat="1" ht="15">
      <c r="G769" s="11"/>
    </row>
    <row r="770" s="21" customFormat="1" ht="15">
      <c r="G770" s="11"/>
    </row>
    <row r="771" s="21" customFormat="1" ht="15">
      <c r="G771" s="11"/>
    </row>
    <row r="772" s="21" customFormat="1" ht="15">
      <c r="G772" s="11"/>
    </row>
    <row r="773" s="21" customFormat="1" ht="15">
      <c r="G773" s="11"/>
    </row>
    <row r="774" s="21" customFormat="1" ht="15">
      <c r="G774" s="11"/>
    </row>
    <row r="775" s="21" customFormat="1" ht="15">
      <c r="G775" s="11"/>
    </row>
    <row r="776" s="21" customFormat="1" ht="15">
      <c r="G776" s="11"/>
    </row>
    <row r="777" s="21" customFormat="1" ht="15">
      <c r="G777" s="11"/>
    </row>
    <row r="778" s="21" customFormat="1" ht="15">
      <c r="G778" s="11"/>
    </row>
    <row r="779" s="21" customFormat="1" ht="15">
      <c r="G779" s="11"/>
    </row>
    <row r="780" s="21" customFormat="1" ht="15">
      <c r="G780" s="11"/>
    </row>
    <row r="781" s="21" customFormat="1" ht="15">
      <c r="G781" s="11"/>
    </row>
    <row r="782" s="21" customFormat="1" ht="15">
      <c r="G782" s="11"/>
    </row>
    <row r="783" spans="1:7" s="21" customFormat="1" ht="15">
      <c r="A783" s="37"/>
      <c r="G783" s="11"/>
    </row>
    <row r="784" s="21" customFormat="1" ht="15">
      <c r="G784" s="11"/>
    </row>
  </sheetData>
  <sheetProtection/>
  <mergeCells count="8">
    <mergeCell ref="F112:H112"/>
    <mergeCell ref="E469:F469"/>
    <mergeCell ref="G469:H469"/>
    <mergeCell ref="E213:F213"/>
    <mergeCell ref="E453:F453"/>
    <mergeCell ref="G453:H453"/>
    <mergeCell ref="E338:F338"/>
    <mergeCell ref="G338:H338"/>
  </mergeCells>
  <printOptions/>
  <pageMargins left="0.7874015748031497" right="0.3937007874015748" top="0.3937007874015748" bottom="0.3937007874015748" header="0.11811023622047245" footer="0.11811023622047245"/>
  <pageSetup firstPageNumber="5" useFirstPageNumber="1" fitToHeight="0" fitToWidth="1" horizontalDpi="600" verticalDpi="600" orientation="portrait" paperSize="9" scale="85" r:id="rId4"/>
  <headerFooter alignWithMargins="0">
    <oddFooter>&amp;C&amp;"Times New Roman,標準"&amp;P</oddFooter>
  </headerFooter>
  <rowBreaks count="8" manualBreakCount="8">
    <brk id="60" max="9" man="1"/>
    <brk id="121" max="9" man="1"/>
    <brk id="179" max="9" man="1"/>
    <brk id="266" max="9" man="1"/>
    <brk id="326" max="9" man="1"/>
    <brk id="380" max="9" man="1"/>
    <brk id="446" max="9" man="1"/>
    <brk id="490" max="9"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 Win Industries (M)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Soon Yen Ting</dc:creator>
  <cp:keywords/>
  <dc:description/>
  <cp:lastModifiedBy>user</cp:lastModifiedBy>
  <cp:lastPrinted>2010-05-31T07:48:30Z</cp:lastPrinted>
  <dcterms:created xsi:type="dcterms:W3CDTF">2004-06-09T09:00:43Z</dcterms:created>
  <dcterms:modified xsi:type="dcterms:W3CDTF">2010-05-31T08:31:41Z</dcterms:modified>
  <cp:category/>
  <cp:version/>
  <cp:contentType/>
  <cp:contentStatus/>
</cp:coreProperties>
</file>