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030" tabRatio="739"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sheet'!$A$1:$J$54</definedName>
    <definedName name="_xlnm.Print_Area" localSheetId="3">'cash flows statements'!$A:$IV</definedName>
    <definedName name="_xlnm.Print_Area" localSheetId="4">'explanatory notes'!$A$1:$H$306</definedName>
    <definedName name="_xlnm.Print_Area" localSheetId="2">'statement of changes in equ'!$A$1:$Q$69</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comments5.xml><?xml version="1.0" encoding="utf-8"?>
<comments xmlns="http://schemas.openxmlformats.org/spreadsheetml/2006/main">
  <authors>
    <author>winxp</author>
  </authors>
  <commentList>
    <comment ref="G201" authorId="0">
      <text>
        <r>
          <rPr>
            <b/>
            <sz val="10"/>
            <rFont val="Tahoma"/>
            <family val="2"/>
          </rPr>
          <t>winxp:</t>
        </r>
        <r>
          <rPr>
            <sz val="10"/>
            <rFont val="Tahoma"/>
            <family val="2"/>
          </rPr>
          <t xml:space="preserve">
principal unit trust + KBS Asian Star Capital fund</t>
        </r>
      </text>
    </comment>
    <comment ref="G196" authorId="0">
      <text>
        <r>
          <rPr>
            <b/>
            <sz val="10"/>
            <rFont val="Tahoma"/>
            <family val="2"/>
          </rPr>
          <t>winxp:</t>
        </r>
        <r>
          <rPr>
            <sz val="10"/>
            <rFont val="Tahoma"/>
            <family val="2"/>
          </rPr>
          <t xml:space="preserve">
xin hai ne yuan bal. cost remain same , take balance frifure less with cost(fix)</t>
        </r>
      </text>
    </comment>
    <comment ref="G203" authorId="0">
      <text>
        <r>
          <rPr>
            <b/>
            <sz val="10"/>
            <rFont val="Tahoma"/>
            <family val="2"/>
          </rPr>
          <t>winxp:</t>
        </r>
        <r>
          <rPr>
            <sz val="10"/>
            <rFont val="Tahoma"/>
            <family val="2"/>
          </rPr>
          <t xml:space="preserve">
tally with b/s</t>
        </r>
      </text>
    </comment>
  </commentList>
</comments>
</file>

<file path=xl/sharedStrings.xml><?xml version="1.0" encoding="utf-8"?>
<sst xmlns="http://schemas.openxmlformats.org/spreadsheetml/2006/main" count="361" uniqueCount="263">
  <si>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</si>
  <si>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</si>
  <si>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</si>
  <si>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</si>
  <si>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</si>
  <si>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</si>
  <si>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</si>
  <si>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</si>
  <si>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</si>
  <si>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</si>
  <si>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</si>
  <si>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</si>
  <si>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</si>
  <si>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</si>
  <si>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</si>
  <si>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</si>
  <si>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</si>
  <si>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</si>
  <si>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</si>
  <si>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</si>
  <si>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Cash and bank balances</t>
  </si>
  <si>
    <t>to the interim financial statements.</t>
  </si>
  <si>
    <t>TA WIN HOLDINGS BERHAD (Company No.291592-U)</t>
  </si>
  <si>
    <t>1.</t>
  </si>
  <si>
    <t>Basis of Preparation</t>
  </si>
  <si>
    <t>2.</t>
  </si>
  <si>
    <t>3.</t>
  </si>
  <si>
    <t>Comments About Seasonal or Cyclical Factors</t>
  </si>
  <si>
    <t>Unusual Items Due to their Nature, Size or Incidence</t>
  </si>
  <si>
    <t>Changes in Estimates</t>
  </si>
  <si>
    <t>6.</t>
  </si>
  <si>
    <t>Debt and Equity Securities</t>
  </si>
  <si>
    <t>7.</t>
  </si>
  <si>
    <t>Dividend Paid</t>
  </si>
  <si>
    <t>8.</t>
  </si>
  <si>
    <t>Segmental Reporting</t>
  </si>
  <si>
    <t>Major geographical segment:</t>
  </si>
  <si>
    <t>Malaysia</t>
  </si>
  <si>
    <t>Hong Kong (S.A.R)</t>
  </si>
  <si>
    <t>9.</t>
  </si>
  <si>
    <t>10.</t>
  </si>
  <si>
    <t>Subsequent Event</t>
  </si>
  <si>
    <t>11.</t>
  </si>
  <si>
    <t>Changes in Composition of the Group</t>
  </si>
  <si>
    <t>12.</t>
  </si>
  <si>
    <t>Performance Review</t>
  </si>
  <si>
    <t xml:space="preserve">   Revenue</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</si>
  <si>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</si>
  <si>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</si>
  <si>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</si>
  <si>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</si>
  <si>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</si>
  <si>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</si>
  <si>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</si>
  <si>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</si>
  <si>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</si>
  <si>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Secured</t>
  </si>
  <si>
    <t>Unsecured</t>
  </si>
  <si>
    <t>Off Balance Sheet Financial Instruments</t>
  </si>
  <si>
    <t>Changes in Material Litigation</t>
  </si>
  <si>
    <t>Dividend</t>
  </si>
  <si>
    <t>Authorisation for Issue</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</si>
  <si>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</si>
  <si>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</si>
  <si>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</si>
  <si>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</si>
  <si>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</si>
  <si>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</si>
  <si>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</si>
  <si>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</si>
  <si>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</si>
  <si>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</si>
  <si>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</si>
  <si>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</si>
  <si>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</si>
  <si>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</si>
  <si>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</si>
  <si>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</si>
  <si>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Less: Provision for diminution in value</t>
  </si>
  <si>
    <t>3 months ended</t>
  </si>
  <si>
    <t xml:space="preserve">Non-Distributable </t>
  </si>
  <si>
    <t>People's Republic of China</t>
  </si>
  <si>
    <t>Changes in Contingent Liabilities and Contingent Assets</t>
  </si>
  <si>
    <t>CONDENSED CONSOLIDATED CASH FLOW STATEMENT</t>
  </si>
  <si>
    <t>(a)</t>
  </si>
  <si>
    <t>Revaluation</t>
  </si>
  <si>
    <t xml:space="preserve"> </t>
  </si>
  <si>
    <t>Republic of Mauritius</t>
  </si>
  <si>
    <t>Adjustment for share options ('000)</t>
  </si>
  <si>
    <t xml:space="preserve">     - Basic</t>
  </si>
  <si>
    <t xml:space="preserve">     - Diluted</t>
  </si>
  <si>
    <t>Part A - Explanatory Notes Pursuant to FRS 134</t>
  </si>
  <si>
    <t>Earnings Per Share ("EPS")</t>
  </si>
  <si>
    <t>Basic EPS</t>
  </si>
  <si>
    <t>Diluted EPS</t>
  </si>
  <si>
    <t>(b)</t>
  </si>
  <si>
    <t>Basic EPS (sen)</t>
  </si>
  <si>
    <t>Diluted EPS (sen)</t>
  </si>
  <si>
    <t>NON-CURRENT ASSETS</t>
  </si>
  <si>
    <t>LIABILITIES</t>
  </si>
  <si>
    <t>NON-CURRENT LIABILITIES</t>
  </si>
  <si>
    <t>Borrowings</t>
  </si>
  <si>
    <t>EQUITY</t>
  </si>
  <si>
    <t>Inventories</t>
  </si>
  <si>
    <t>TOTAL EQUITY</t>
  </si>
  <si>
    <t>TOTAL LIABILITIES</t>
  </si>
  <si>
    <t>TOTAL EQUITY AND LIABILITIES</t>
  </si>
  <si>
    <t>TOTAL ASSETS</t>
  </si>
  <si>
    <t>Finance costs</t>
  </si>
  <si>
    <t>ASSETS</t>
  </si>
  <si>
    <t>Cost of sales</t>
  </si>
  <si>
    <t>Property, plant and equipment</t>
  </si>
  <si>
    <t>Trade receivables</t>
  </si>
  <si>
    <t>Other receivables, prepayment and deposits</t>
  </si>
  <si>
    <t>Equity attributable to equity holders of the parent</t>
  </si>
  <si>
    <t>Deferred tax liabilities</t>
  </si>
  <si>
    <t>Other payables</t>
  </si>
  <si>
    <t>Trade payables</t>
  </si>
  <si>
    <t>Net assets per share</t>
  </si>
  <si>
    <t>Tax recoverable</t>
  </si>
  <si>
    <t>Attributable to Equity Holders of the Parent</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</si>
  <si>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</si>
  <si>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</si>
  <si>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</si>
  <si>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CONDENSED CONSOLIDATED INCOME STATEMENTS</t>
  </si>
  <si>
    <t xml:space="preserve">The condensed consolidated income statements should be read in conjunction with the audited financial statements for </t>
  </si>
  <si>
    <t>Income Tax Expense</t>
  </si>
  <si>
    <t>Equivalent</t>
  </si>
  <si>
    <t>Borrowings denominated in foreign currency:</t>
  </si>
  <si>
    <t>Prior year adjustments</t>
  </si>
  <si>
    <t>Changes in Accounting Policies</t>
  </si>
  <si>
    <t>Foreign</t>
  </si>
  <si>
    <t>Current tax payable</t>
  </si>
  <si>
    <t>Foreign currency translation</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</si>
  <si>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</si>
  <si>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</si>
  <si>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</si>
  <si>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</si>
  <si>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</si>
  <si>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Cash and cash equivalents comprise:</t>
  </si>
  <si>
    <t>Prepaid lease payments</t>
  </si>
  <si>
    <t>Issued of ordinary shares:</t>
  </si>
  <si>
    <t>Other investments</t>
  </si>
  <si>
    <t xml:space="preserve"> - Outside Malaysia</t>
  </si>
  <si>
    <t>Currency</t>
  </si>
  <si>
    <t>Hong Kong Dollars ("HKD")</t>
  </si>
  <si>
    <t xml:space="preserve">For the purpose of calculating diluted earnings per share, the weighted average number of ordinary shares in issue during the </t>
  </si>
  <si>
    <t>period have been adjusted for the dilutive effects of all potential ordinary shares, i.e. share options granted to employees.</t>
  </si>
  <si>
    <t>Malaysian income tax</t>
  </si>
  <si>
    <t xml:space="preserve">   Overprovision in prior year</t>
  </si>
  <si>
    <t xml:space="preserve">   Pursuant to Employee Share Option </t>
  </si>
  <si>
    <t xml:space="preserve">     Scheme (ESOS)</t>
  </si>
  <si>
    <t xml:space="preserve">   equity holders of the parent (RM'000)</t>
  </si>
  <si>
    <t xml:space="preserve">Basic EPS is calculated by dividing the net profit for the period by the weighted average number of ordinary shares in issue </t>
  </si>
  <si>
    <t xml:space="preserve">during the period.  </t>
  </si>
  <si>
    <t>Comparison with immediate Preceding Quarter's results</t>
  </si>
  <si>
    <t>At 1 January 2008 (restated)</t>
  </si>
  <si>
    <t>As at</t>
  </si>
  <si>
    <t xml:space="preserve">    RM'000</t>
  </si>
  <si>
    <t xml:space="preserve">      RM'000</t>
  </si>
  <si>
    <t xml:space="preserve">   Current tax</t>
  </si>
  <si>
    <t xml:space="preserve">Previously </t>
  </si>
  <si>
    <t>stated</t>
  </si>
  <si>
    <t>Adjustments</t>
  </si>
  <si>
    <t>Restated</t>
  </si>
  <si>
    <t>Other income</t>
  </si>
  <si>
    <t>Selling and distribution expenses</t>
  </si>
  <si>
    <t>Administrative expenses</t>
  </si>
  <si>
    <t xml:space="preserve">   holders of the parent (sen):</t>
  </si>
  <si>
    <t>Investment property</t>
  </si>
  <si>
    <t>Share capital</t>
  </si>
  <si>
    <t>Share premium</t>
  </si>
  <si>
    <t>Foreign exchange reserve</t>
  </si>
  <si>
    <t>Share option reserve</t>
  </si>
  <si>
    <t>Revaluation reserve</t>
  </si>
  <si>
    <t>reserve</t>
  </si>
  <si>
    <t>exchange</t>
  </si>
  <si>
    <t>option</t>
  </si>
  <si>
    <t>retained</t>
  </si>
  <si>
    <t>earnings</t>
  </si>
  <si>
    <t>At cost:</t>
  </si>
  <si>
    <t>Quoted shares - Outside Malaysia</t>
  </si>
  <si>
    <t>Market value</t>
  </si>
  <si>
    <t xml:space="preserve">Short term borrowings </t>
  </si>
  <si>
    <t xml:space="preserve">Long term borrowings </t>
  </si>
  <si>
    <t>Monetary market instruments</t>
  </si>
  <si>
    <t xml:space="preserve">Medium term notes </t>
  </si>
  <si>
    <t xml:space="preserve">Dividends for the year ended </t>
  </si>
  <si>
    <t xml:space="preserve">     31 December 2007</t>
  </si>
  <si>
    <t xml:space="preserve">   to equity holders of the parent</t>
  </si>
  <si>
    <t xml:space="preserve">Part B - Explanatory Notes Pursuant to Appendix 9B of the Listing Requirements of Bursa Malaysia </t>
  </si>
  <si>
    <t>Securities Berhad</t>
  </si>
  <si>
    <t xml:space="preserve">   Relating to origination and reversal of temporary </t>
  </si>
  <si>
    <t>difference</t>
  </si>
  <si>
    <t>Total income</t>
  </si>
  <si>
    <t>'000</t>
  </si>
  <si>
    <t>Net cash used in financing activities</t>
  </si>
  <si>
    <t>At beginning of financial year</t>
  </si>
  <si>
    <t>At end of financial year</t>
  </si>
  <si>
    <t>AS AT 31 MARCH 2009</t>
  </si>
  <si>
    <t>the year ended 31 December 2008 and the accompanying explanatory notes attached to the interim financial statements.</t>
  </si>
  <si>
    <t xml:space="preserve"> year ended 31 December 2008 and the accompanying explanatory notes attached to the interim financial statements.</t>
  </si>
  <si>
    <t>At 1 January 2009</t>
  </si>
  <si>
    <t>At 31 March 2009</t>
  </si>
  <si>
    <t xml:space="preserve">At 1 January 2008 </t>
  </si>
  <si>
    <t>At 31 March 2008</t>
  </si>
  <si>
    <t>year ended 31 December 2008 and the accompanying explanatory notes attached to the interim financial statements.</t>
  </si>
  <si>
    <t>3 months ended</t>
  </si>
  <si>
    <t>3 months ended</t>
  </si>
  <si>
    <t>FOR THE FIRST QUARTER ENDED 31 MARCH 2009</t>
  </si>
  <si>
    <t>NOTES TO INTERIM FINANCIAL REPORT ENDED 31 MARCH 2009</t>
  </si>
  <si>
    <t>31.03.2009</t>
  </si>
  <si>
    <t>31.03.2008</t>
  </si>
  <si>
    <t>Period to date</t>
  </si>
  <si>
    <t>31.03.2009</t>
  </si>
  <si>
    <t>31.03.2008</t>
  </si>
  <si>
    <t>31.12.2008</t>
  </si>
  <si>
    <t>Net decrease in cash and cash equivalents</t>
  </si>
  <si>
    <t>Net cash generated from/(used in) operating activities</t>
  </si>
  <si>
    <t xml:space="preserve">   Profit from operations</t>
  </si>
  <si>
    <t xml:space="preserve">   Profit before tax</t>
  </si>
  <si>
    <t xml:space="preserve">   Net Profit for the period</t>
  </si>
  <si>
    <t>At 1 January, as previously stated</t>
  </si>
  <si>
    <t>Effects of change in accounting policy</t>
  </si>
  <si>
    <t>At 1 January, as restated</t>
  </si>
  <si>
    <t>Comparative</t>
  </si>
  <si>
    <t>The following comparative amounts have been restated due to the change in accounting policy as follows:</t>
  </si>
  <si>
    <t>Retained earnings</t>
  </si>
  <si>
    <t>1.1.2008</t>
  </si>
  <si>
    <t>31.3.2009</t>
  </si>
  <si>
    <t>Profit from operations</t>
  </si>
  <si>
    <t>Profit before tax</t>
  </si>
  <si>
    <t>Income tax expense</t>
  </si>
  <si>
    <t>Net cash used in investing activities</t>
  </si>
  <si>
    <t>Accumulated losses</t>
  </si>
  <si>
    <t>Effects on net profit for the period:</t>
  </si>
  <si>
    <t>Net profit before change in accounting policy</t>
  </si>
  <si>
    <t>Net profit for the period</t>
  </si>
  <si>
    <t xml:space="preserve">   Profit margin</t>
  </si>
  <si>
    <t>(Decrease)/    Increase</t>
  </si>
  <si>
    <t>(restated)</t>
  </si>
  <si>
    <t>At 31 December 2008</t>
  </si>
  <si>
    <t>Gross profit</t>
  </si>
  <si>
    <t>Profit per share attributable to equity</t>
  </si>
  <si>
    <t>Profit/(Loss) before tax</t>
  </si>
  <si>
    <t xml:space="preserve">Profit for the period attributable to </t>
  </si>
  <si>
    <t xml:space="preserve"> - Effect of change in accounting policy</t>
  </si>
  <si>
    <t>2(a)</t>
  </si>
  <si>
    <t xml:space="preserve">Profit for the period attributable </t>
  </si>
  <si>
    <t>Profit for the period</t>
  </si>
  <si>
    <t>(Accumulated</t>
  </si>
  <si>
    <t>losses)/</t>
  </si>
  <si>
    <t>distributable</t>
  </si>
  <si>
    <t>5.</t>
  </si>
  <si>
    <t>4.</t>
  </si>
  <si>
    <t>19</t>
  </si>
  <si>
    <t>21</t>
  </si>
  <si>
    <t>statements for the year ended 31 December 2008 and the accompanying explanatory notes attached</t>
  </si>
  <si>
    <t>Bank overdrafts (Included within short term borrowings in Note 21)</t>
  </si>
  <si>
    <t>1.1.2009</t>
  </si>
  <si>
    <t>Effects on inventories:</t>
  </si>
  <si>
    <t>Effects on retained profits/(accumulated Losses):</t>
  </si>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</sst>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NT$&quot;#,##0;\-&quot;NT$&quot;#,##0"/>
    <numFmt numFmtId="177" formatCode="_-&quot;$&quot;* #,##0_-;\-&quot;$&quot;* #,##0_-;_-&quot;$&quot;* &quot;-&quot;_-;_-@_-"/>
    <numFmt numFmtId="178" formatCode="_-&quot;$&quot;* #,##0.00_-;\-&quot;$&quot;* #,##0.00_-;_-&quot;$&quot;* &quot;-&quot;??_-;_-@_-"/>
    <numFmt numFmtId="179" formatCode="_(* #,##0_);_(* \(#,##0\);_(* &quot;-&quot;??_);_(@_)"/>
    <numFmt numFmtId="180" formatCode="_-* #,##0_-;\-* #,##0_-;_-* &quot;-&quot;??_-;_-@_-"/>
    <numFmt numFmtId="181" formatCode="0_);\(0\)"/>
    <numFmt numFmtId="182" formatCode="0.00_)"/>
    <numFmt numFmtId="183" formatCode="0.000%"/>
    <numFmt numFmtId="184" formatCode="0.00%;\(0.00\)%"/>
    <numFmt numFmtId="185" formatCode="#,##0.000_);[Red]\(#,##0.000\)"/>
    <numFmt numFmtId="186" formatCode="&quot;RM&quot;#,##0_);[Red]\(&quot;RM&quot;#,##0\)"/>
    <numFmt numFmtId="187" formatCode="d/m/yyyy"/>
    <numFmt numFmtId="188" formatCode="&quot;$&quot;#,##0.00"/>
    <numFmt numFmtId="189" formatCode="General_)"/>
    <numFmt numFmtId="190" formatCode="_-* #,##0.0_-;\-* #,##0.0_-;_-* &quot;-&quot;??_-;_-@_-"/>
  </numFmts>
  <fonts count="24">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
      <b/>
      <sz val="10"/>
      <color indexed="10"/>
      <name val="Times New Roman"/>
      <family val="1"/>
    </font>
    <font>
      <b/>
      <sz val="10"/>
      <name val="Tahoma"/>
      <family val="2"/>
    </font>
    <font>
      <sz val="10"/>
      <name val="Tahoma"/>
      <family val="2"/>
    </font>
    <font>
      <sz val="10"/>
      <name val="新細明體"/>
      <family val="1"/>
    </font>
    <font>
      <b/>
      <sz val="8"/>
      <name val="新細明體"/>
      <family val="2"/>
    </font>
  </fonts>
  <fills count="5">
    <fill>
      <patternFill/>
    </fill>
    <fill>
      <patternFill patternType="gray125"/>
    </fill>
    <fill>
      <patternFill patternType="solid">
        <fgColor indexed="65"/>
        <bgColor indexed="64"/>
      </patternFill>
    </fill>
    <fill>
      <patternFill patternType="gray0625">
        <fgColor indexed="10"/>
      </patternFill>
    </fill>
    <fill>
      <patternFill patternType="solid">
        <fgColor indexed="46"/>
        <bgColor indexed="64"/>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187" fontId="3" fillId="0" borderId="0">
      <alignment/>
      <protection/>
    </xf>
    <xf numFmtId="188" fontId="3" fillId="0" borderId="0">
      <alignment/>
      <protection/>
    </xf>
    <xf numFmtId="0" fontId="2" fillId="3" borderId="0">
      <alignment horizontal="righ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84" fontId="4" fillId="0" borderId="0">
      <alignment/>
      <protection locked="0"/>
    </xf>
    <xf numFmtId="185" fontId="3" fillId="0" borderId="0">
      <alignment/>
      <protection locked="0"/>
    </xf>
    <xf numFmtId="0" fontId="8" fillId="0" borderId="0" applyNumberFormat="0" applyFill="0" applyBorder="0" applyAlignment="0" applyProtection="0"/>
    <xf numFmtId="183" fontId="3" fillId="0" borderId="0">
      <alignment/>
      <protection locked="0"/>
    </xf>
    <xf numFmtId="183" fontId="3" fillId="0" borderId="0">
      <alignment/>
      <protection locked="0"/>
    </xf>
    <xf numFmtId="0" fontId="7" fillId="0" borderId="0" applyNumberFormat="0" applyFill="0" applyBorder="0" applyAlignment="0" applyProtection="0"/>
    <xf numFmtId="176" fontId="3" fillId="0" borderId="0">
      <alignment horizontal="center"/>
      <protection/>
    </xf>
    <xf numFmtId="186" fontId="3" fillId="0" borderId="0" applyFont="0" applyFill="0" applyBorder="0" applyAlignment="0" applyProtection="0"/>
    <xf numFmtId="182" fontId="5" fillId="0" borderId="0">
      <alignment/>
      <protection/>
    </xf>
    <xf numFmtId="0" fontId="0" fillId="0" borderId="0">
      <alignment/>
      <protection/>
    </xf>
    <xf numFmtId="9" fontId="0" fillId="0" borderId="0" applyFont="0" applyFill="0" applyBorder="0" applyAlignment="0" applyProtection="0"/>
    <xf numFmtId="189" fontId="6" fillId="0" borderId="0">
      <alignment/>
      <protection/>
    </xf>
    <xf numFmtId="183" fontId="3" fillId="0" borderId="3">
      <alignment/>
      <protection locked="0"/>
    </xf>
    <xf numFmtId="0" fontId="3" fillId="0" borderId="0">
      <alignment/>
      <protection/>
    </xf>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cellStyleXfs>
  <cellXfs count="143">
    <xf numFmtId="0" fontId="0" fillId="0" borderId="0" xfId="0" applyAlignment="1">
      <alignment/>
    </xf>
    <xf numFmtId="0" fontId="12" fillId="0" borderId="0" xfId="39" applyFont="1" applyFill="1">
      <alignment/>
      <protection/>
    </xf>
    <xf numFmtId="0" fontId="11" fillId="0" borderId="0" xfId="39" applyFont="1" applyFill="1">
      <alignment/>
      <protection/>
    </xf>
    <xf numFmtId="179" fontId="11" fillId="0" borderId="0" xfId="45" applyNumberFormat="1" applyFont="1" applyFill="1" applyAlignment="1">
      <alignment/>
    </xf>
    <xf numFmtId="179" fontId="11" fillId="0" borderId="0" xfId="45" applyNumberFormat="1" applyFont="1" applyFill="1" applyAlignment="1">
      <alignment horizontal="center"/>
    </xf>
    <xf numFmtId="0" fontId="11" fillId="0" borderId="0" xfId="39" applyFont="1" applyFill="1" applyAlignment="1">
      <alignment horizontal="left"/>
      <protection/>
    </xf>
    <xf numFmtId="0" fontId="11" fillId="0" borderId="0" xfId="39" applyFont="1" applyFill="1" applyAlignment="1">
      <alignment horizontal="center"/>
      <protection/>
    </xf>
    <xf numFmtId="180" fontId="11" fillId="0" borderId="0" xfId="26" applyNumberFormat="1" applyFont="1" applyFill="1" applyAlignment="1">
      <alignment horizontal="right"/>
    </xf>
    <xf numFmtId="179" fontId="11" fillId="0" borderId="0" xfId="45" applyNumberFormat="1" applyFont="1" applyFill="1" applyAlignment="1">
      <alignment horizontal="right"/>
    </xf>
    <xf numFmtId="179" fontId="11" fillId="0" borderId="0" xfId="45" applyNumberFormat="1" applyFont="1" applyFill="1" applyBorder="1" applyAlignment="1">
      <alignment/>
    </xf>
    <xf numFmtId="179" fontId="11" fillId="0" borderId="4" xfId="45" applyNumberFormat="1" applyFont="1" applyFill="1" applyBorder="1" applyAlignment="1">
      <alignment/>
    </xf>
    <xf numFmtId="179" fontId="10" fillId="0" borderId="5" xfId="45" applyNumberFormat="1" applyFont="1" applyFill="1" applyBorder="1" applyAlignment="1">
      <alignment/>
    </xf>
    <xf numFmtId="179" fontId="10" fillId="0" borderId="1" xfId="45" applyNumberFormat="1" applyFont="1" applyFill="1" applyBorder="1" applyAlignment="1">
      <alignment/>
    </xf>
    <xf numFmtId="179" fontId="9" fillId="0" borderId="0" xfId="45" applyNumberFormat="1" applyFont="1" applyFill="1" applyAlignment="1">
      <alignment horizontal="center"/>
    </xf>
    <xf numFmtId="179" fontId="10" fillId="0" borderId="0" xfId="45" applyNumberFormat="1" applyFont="1" applyFill="1" applyAlignment="1">
      <alignment/>
    </xf>
    <xf numFmtId="15" fontId="9" fillId="0" borderId="0" xfId="45" applyNumberFormat="1" applyFont="1" applyFill="1" applyAlignment="1">
      <alignment horizontal="center"/>
    </xf>
    <xf numFmtId="179" fontId="11" fillId="0" borderId="6" xfId="45" applyNumberFormat="1" applyFont="1" applyFill="1" applyBorder="1" applyAlignment="1">
      <alignment/>
    </xf>
    <xf numFmtId="43" fontId="11" fillId="0" borderId="0" xfId="26" applyFont="1" applyFill="1" applyAlignment="1">
      <alignment/>
    </xf>
    <xf numFmtId="171" fontId="11" fillId="0" borderId="0" xfId="45" applyNumberFormat="1" applyFont="1" applyFill="1" applyBorder="1" applyAlignment="1">
      <alignment/>
    </xf>
    <xf numFmtId="179" fontId="11" fillId="0" borderId="0" xfId="45" applyNumberFormat="1" applyFont="1" applyFill="1" applyBorder="1" applyAlignment="1">
      <alignment horizontal="center"/>
    </xf>
    <xf numFmtId="0" fontId="0" fillId="0" borderId="0" xfId="39" applyFill="1">
      <alignment/>
      <protection/>
    </xf>
    <xf numFmtId="179" fontId="12" fillId="0" borderId="0" xfId="45" applyNumberFormat="1" applyFont="1" applyFill="1" applyAlignment="1">
      <alignment/>
    </xf>
    <xf numFmtId="169" fontId="10" fillId="0" borderId="0" xfId="45" applyNumberFormat="1" applyFont="1" applyFill="1" applyAlignment="1">
      <alignment horizontal="right"/>
    </xf>
    <xf numFmtId="169" fontId="10" fillId="0" borderId="0" xfId="45" applyNumberFormat="1" applyFont="1" applyFill="1" applyAlignment="1">
      <alignment/>
    </xf>
    <xf numFmtId="180" fontId="11" fillId="0" borderId="0" xfId="26" applyNumberFormat="1" applyFont="1" applyFill="1" applyAlignment="1">
      <alignment/>
    </xf>
    <xf numFmtId="171" fontId="12" fillId="0" borderId="0" xfId="26" applyNumberFormat="1" applyFont="1" applyFill="1" applyAlignment="1">
      <alignment/>
    </xf>
    <xf numFmtId="169" fontId="10" fillId="0" borderId="0" xfId="45" applyNumberFormat="1" applyFont="1" applyFill="1" applyAlignment="1">
      <alignment horizontal="center"/>
    </xf>
    <xf numFmtId="0" fontId="12" fillId="0" borderId="0" xfId="39" applyFont="1" applyFill="1" applyAlignment="1">
      <alignment horizontal="center"/>
      <protection/>
    </xf>
    <xf numFmtId="179" fontId="11" fillId="0" borderId="3" xfId="45" applyNumberFormat="1" applyFont="1" applyFill="1" applyBorder="1" applyAlignment="1">
      <alignment/>
    </xf>
    <xf numFmtId="179" fontId="9" fillId="0" borderId="0" xfId="45" applyNumberFormat="1" applyFont="1" applyFill="1" applyAlignment="1">
      <alignment horizontal="left"/>
    </xf>
    <xf numFmtId="179" fontId="10" fillId="0" borderId="0" xfId="45" applyNumberFormat="1" applyFont="1" applyFill="1" applyAlignment="1">
      <alignment horizontal="center"/>
    </xf>
    <xf numFmtId="171" fontId="10" fillId="0" borderId="0" xfId="26" applyNumberFormat="1" applyFont="1" applyFill="1" applyAlignment="1">
      <alignment/>
    </xf>
    <xf numFmtId="179" fontId="9" fillId="0" borderId="0" xfId="45" applyNumberFormat="1" applyFont="1" applyFill="1" applyAlignment="1">
      <alignment/>
    </xf>
    <xf numFmtId="15" fontId="10" fillId="0" borderId="0" xfId="45" applyNumberFormat="1" applyFont="1" applyFill="1" applyAlignment="1">
      <alignment horizontal="center"/>
    </xf>
    <xf numFmtId="171" fontId="10" fillId="0" borderId="0" xfId="26" applyNumberFormat="1" applyFont="1" applyFill="1" applyAlignment="1">
      <alignment horizontal="center"/>
    </xf>
    <xf numFmtId="171" fontId="11" fillId="0" borderId="0" xfId="26" applyNumberFormat="1" applyFont="1" applyFill="1" applyAlignment="1">
      <alignment/>
    </xf>
    <xf numFmtId="171" fontId="11" fillId="0" borderId="0" xfId="26" applyNumberFormat="1" applyFont="1" applyFill="1" applyBorder="1" applyAlignment="1">
      <alignment/>
    </xf>
    <xf numFmtId="179" fontId="11" fillId="0" borderId="0" xfId="39" applyNumberFormat="1" applyFont="1" applyFill="1" applyAlignment="1">
      <alignment horizontal="center"/>
      <protection/>
    </xf>
    <xf numFmtId="179" fontId="10" fillId="0" borderId="0" xfId="45" applyNumberFormat="1" applyFont="1" applyFill="1" applyBorder="1" applyAlignment="1">
      <alignment/>
    </xf>
    <xf numFmtId="179" fontId="10" fillId="0" borderId="4" xfId="45" applyNumberFormat="1" applyFont="1" applyFill="1" applyBorder="1" applyAlignment="1">
      <alignment/>
    </xf>
    <xf numFmtId="179" fontId="10" fillId="0" borderId="7" xfId="45" applyNumberFormat="1" applyFont="1" applyFill="1" applyBorder="1" applyAlignment="1">
      <alignment/>
    </xf>
    <xf numFmtId="171" fontId="10" fillId="0" borderId="0" xfId="45" applyNumberFormat="1" applyFont="1" applyFill="1" applyAlignment="1">
      <alignment/>
    </xf>
    <xf numFmtId="0" fontId="12" fillId="0" borderId="0" xfId="39" applyFont="1" applyFill="1" quotePrefix="1">
      <alignment/>
      <protection/>
    </xf>
    <xf numFmtId="0" fontId="11" fillId="0" borderId="0" xfId="39" applyFont="1" applyFill="1" applyBorder="1">
      <alignment/>
      <protection/>
    </xf>
    <xf numFmtId="171" fontId="11" fillId="0" borderId="0" xfId="39" applyNumberFormat="1" applyFont="1" applyFill="1" applyBorder="1">
      <alignment/>
      <protection/>
    </xf>
    <xf numFmtId="178" fontId="11" fillId="0" borderId="0" xfId="28" applyFont="1" applyFill="1" applyBorder="1" applyAlignment="1">
      <alignment/>
    </xf>
    <xf numFmtId="179" fontId="11" fillId="0" borderId="0" xfId="39" applyNumberFormat="1" applyFont="1" applyFill="1" applyBorder="1">
      <alignment/>
      <protection/>
    </xf>
    <xf numFmtId="0" fontId="12" fillId="0" borderId="0" xfId="39" applyFont="1" applyFill="1" applyAlignment="1">
      <alignment horizontal="right"/>
      <protection/>
    </xf>
    <xf numFmtId="171" fontId="11" fillId="0" borderId="6" xfId="45" applyNumberFormat="1" applyFont="1" applyFill="1" applyBorder="1" applyAlignment="1">
      <alignment/>
    </xf>
    <xf numFmtId="169" fontId="9" fillId="0" borderId="0" xfId="45" applyNumberFormat="1" applyFont="1" applyFill="1" applyAlignment="1">
      <alignment horizontal="left"/>
    </xf>
    <xf numFmtId="169" fontId="10" fillId="0" borderId="0" xfId="45" applyNumberFormat="1" applyFont="1" applyFill="1" applyAlignment="1">
      <alignment horizontal="left"/>
    </xf>
    <xf numFmtId="169" fontId="9" fillId="0" borderId="0" xfId="45" applyNumberFormat="1" applyFont="1" applyFill="1" applyAlignment="1">
      <alignment horizontal="center"/>
    </xf>
    <xf numFmtId="169" fontId="10" fillId="0" borderId="0" xfId="45" applyNumberFormat="1" applyFont="1" applyFill="1" applyAlignment="1" quotePrefix="1">
      <alignment horizontal="center"/>
    </xf>
    <xf numFmtId="169" fontId="10" fillId="0" borderId="8" xfId="45" applyNumberFormat="1" applyFont="1" applyFill="1" applyBorder="1" applyAlignment="1">
      <alignment horizontal="center"/>
    </xf>
    <xf numFmtId="169" fontId="10" fillId="0" borderId="5" xfId="45" applyNumberFormat="1" applyFont="1" applyFill="1" applyBorder="1" applyAlignment="1">
      <alignment horizontal="center"/>
    </xf>
    <xf numFmtId="169" fontId="10" fillId="0" borderId="5" xfId="45" applyNumberFormat="1" applyFont="1" applyFill="1" applyBorder="1" applyAlignment="1">
      <alignment horizontal="right"/>
    </xf>
    <xf numFmtId="169" fontId="10" fillId="0" borderId="1" xfId="45" applyNumberFormat="1" applyFont="1" applyFill="1" applyBorder="1" applyAlignment="1">
      <alignment horizontal="right"/>
    </xf>
    <xf numFmtId="169" fontId="10" fillId="0" borderId="0" xfId="45" applyNumberFormat="1" applyFont="1" applyFill="1" applyBorder="1" applyAlignment="1">
      <alignment horizontal="right"/>
    </xf>
    <xf numFmtId="169" fontId="10" fillId="0" borderId="8" xfId="45" applyNumberFormat="1" applyFont="1" applyFill="1" applyBorder="1" applyAlignment="1">
      <alignment horizontal="right"/>
    </xf>
    <xf numFmtId="169" fontId="10" fillId="0" borderId="5" xfId="45" applyNumberFormat="1" applyFont="1" applyFill="1" applyBorder="1" applyAlignment="1">
      <alignment/>
    </xf>
    <xf numFmtId="169" fontId="10" fillId="0" borderId="9" xfId="45" applyNumberFormat="1" applyFont="1" applyFill="1" applyBorder="1" applyAlignment="1">
      <alignment horizontal="right"/>
    </xf>
    <xf numFmtId="169" fontId="10" fillId="0" borderId="0" xfId="45" applyNumberFormat="1" applyFont="1" applyFill="1" applyBorder="1" applyAlignment="1">
      <alignment/>
    </xf>
    <xf numFmtId="169" fontId="10" fillId="0" borderId="4" xfId="45" applyNumberFormat="1" applyFont="1" applyFill="1" applyBorder="1" applyAlignment="1">
      <alignment horizontal="right"/>
    </xf>
    <xf numFmtId="171" fontId="11" fillId="0" borderId="0" xfId="45" applyFont="1" applyFill="1" applyBorder="1" applyAlignment="1">
      <alignment/>
    </xf>
    <xf numFmtId="180" fontId="11" fillId="0" borderId="0" xfId="26" applyNumberFormat="1" applyFont="1" applyFill="1" applyBorder="1" applyAlignment="1">
      <alignment/>
    </xf>
    <xf numFmtId="181" fontId="11" fillId="0" borderId="0" xfId="26" applyNumberFormat="1" applyFont="1" applyFill="1" applyBorder="1" applyAlignment="1">
      <alignment/>
    </xf>
    <xf numFmtId="0" fontId="19" fillId="0" borderId="0" xfId="39" applyFont="1" applyFill="1">
      <alignment/>
      <protection/>
    </xf>
    <xf numFmtId="43" fontId="12" fillId="0" borderId="0" xfId="26" applyFont="1" applyFill="1" applyAlignment="1">
      <alignment horizontal="right"/>
    </xf>
    <xf numFmtId="181" fontId="11" fillId="0" borderId="0" xfId="45" applyNumberFormat="1" applyFont="1" applyFill="1" applyBorder="1" applyAlignment="1">
      <alignment/>
    </xf>
    <xf numFmtId="43" fontId="12" fillId="0" borderId="0" xfId="26" applyFont="1" applyFill="1" applyBorder="1" applyAlignment="1">
      <alignment horizontal="right"/>
    </xf>
    <xf numFmtId="181" fontId="11" fillId="0" borderId="0" xfId="39" applyNumberFormat="1" applyFont="1" applyFill="1" applyBorder="1">
      <alignment/>
      <protection/>
    </xf>
    <xf numFmtId="181" fontId="11" fillId="0" borderId="0" xfId="26" applyNumberFormat="1" applyFont="1" applyFill="1" applyAlignment="1">
      <alignment/>
    </xf>
    <xf numFmtId="179" fontId="11" fillId="0" borderId="0" xfId="45" applyNumberFormat="1" applyFont="1" applyFill="1" applyBorder="1" applyAlignment="1">
      <alignment horizontal="right"/>
    </xf>
    <xf numFmtId="179" fontId="11" fillId="0" borderId="4" xfId="45" applyNumberFormat="1" applyFont="1" applyFill="1" applyBorder="1" applyAlignment="1">
      <alignment horizontal="right"/>
    </xf>
    <xf numFmtId="179" fontId="10" fillId="0" borderId="3" xfId="45" applyNumberFormat="1" applyFont="1" applyFill="1" applyBorder="1" applyAlignment="1">
      <alignment/>
    </xf>
    <xf numFmtId="9" fontId="11" fillId="0" borderId="0" xfId="40" applyFont="1" applyFill="1" applyAlignment="1">
      <alignment horizontal="center"/>
    </xf>
    <xf numFmtId="0" fontId="14" fillId="0" borderId="0" xfId="39" applyFont="1" applyFill="1" applyAlignment="1">
      <alignment horizontal="left"/>
      <protection/>
    </xf>
    <xf numFmtId="0" fontId="16" fillId="0" borderId="0" xfId="39" applyFont="1" applyFill="1">
      <alignment/>
      <protection/>
    </xf>
    <xf numFmtId="179" fontId="12" fillId="0" borderId="0" xfId="45" applyNumberFormat="1" applyFont="1" applyFill="1" applyAlignment="1">
      <alignment horizontal="right"/>
    </xf>
    <xf numFmtId="180" fontId="11" fillId="0" borderId="6" xfId="26" applyNumberFormat="1" applyFont="1" applyFill="1" applyBorder="1" applyAlignment="1">
      <alignment/>
    </xf>
    <xf numFmtId="0" fontId="12" fillId="0" borderId="0" xfId="39" applyFont="1" applyFill="1" applyAlignment="1" quotePrefix="1">
      <alignment horizontal="left"/>
      <protection/>
    </xf>
    <xf numFmtId="179" fontId="11" fillId="0" borderId="0" xfId="39" applyNumberFormat="1" applyFont="1" applyFill="1">
      <alignment/>
      <protection/>
    </xf>
    <xf numFmtId="10" fontId="11" fillId="0" borderId="0" xfId="39" applyNumberFormat="1" applyFont="1" applyFill="1">
      <alignment/>
      <protection/>
    </xf>
    <xf numFmtId="0" fontId="10" fillId="0" borderId="0" xfId="39" applyFont="1" applyFill="1">
      <alignment/>
      <protection/>
    </xf>
    <xf numFmtId="180" fontId="11" fillId="0" borderId="0" xfId="39" applyNumberFormat="1" applyFont="1" applyFill="1">
      <alignment/>
      <protection/>
    </xf>
    <xf numFmtId="0" fontId="11" fillId="0" borderId="0" xfId="39" applyFont="1" applyFill="1" applyAlignment="1">
      <alignment horizontal="right"/>
      <protection/>
    </xf>
    <xf numFmtId="179" fontId="11" fillId="0" borderId="0" xfId="45" applyNumberFormat="1" applyFont="1" applyFill="1" applyAlignment="1" quotePrefix="1">
      <alignment/>
    </xf>
    <xf numFmtId="0" fontId="12" fillId="0" borderId="0" xfId="39" applyFont="1" applyFill="1" applyBorder="1">
      <alignment/>
      <protection/>
    </xf>
    <xf numFmtId="0" fontId="15" fillId="0" borderId="0" xfId="39" applyFont="1" applyFill="1" applyBorder="1" applyAlignment="1">
      <alignment horizontal="right"/>
      <protection/>
    </xf>
    <xf numFmtId="0" fontId="12" fillId="0" borderId="0" xfId="39" applyFont="1" applyFill="1" applyBorder="1" applyAlignment="1">
      <alignment horizontal="right"/>
      <protection/>
    </xf>
    <xf numFmtId="169" fontId="11" fillId="0" borderId="0" xfId="39" applyNumberFormat="1" applyFont="1" applyFill="1" applyBorder="1">
      <alignment/>
      <protection/>
    </xf>
    <xf numFmtId="179" fontId="11" fillId="0" borderId="0" xfId="45" applyNumberFormat="1" applyFont="1" applyFill="1" applyAlignment="1">
      <alignment horizontal="left"/>
    </xf>
    <xf numFmtId="179" fontId="11" fillId="0" borderId="7" xfId="45" applyNumberFormat="1" applyFont="1" applyFill="1" applyBorder="1" applyAlignment="1">
      <alignment/>
    </xf>
    <xf numFmtId="181" fontId="11" fillId="0" borderId="0" xfId="39" applyNumberFormat="1" applyFont="1" applyFill="1">
      <alignment/>
      <protection/>
    </xf>
    <xf numFmtId="181" fontId="11" fillId="0" borderId="4" xfId="26" applyNumberFormat="1" applyFont="1" applyFill="1" applyBorder="1" applyAlignment="1">
      <alignment/>
    </xf>
    <xf numFmtId="180" fontId="11" fillId="0" borderId="3" xfId="26" applyNumberFormat="1" applyFont="1" applyFill="1" applyBorder="1" applyAlignment="1">
      <alignment/>
    </xf>
    <xf numFmtId="179" fontId="11" fillId="0" borderId="9" xfId="45" applyNumberFormat="1" applyFont="1" applyFill="1" applyBorder="1" applyAlignment="1">
      <alignment/>
    </xf>
    <xf numFmtId="179" fontId="12" fillId="0" borderId="0" xfId="39" applyNumberFormat="1" applyFont="1" applyFill="1" applyBorder="1" applyAlignment="1">
      <alignment horizontal="center"/>
      <protection/>
    </xf>
    <xf numFmtId="0" fontId="15" fillId="0" borderId="0" xfId="39" applyFont="1" applyFill="1" applyAlignment="1" quotePrefix="1">
      <alignment horizontal="center"/>
      <protection/>
    </xf>
    <xf numFmtId="0" fontId="15" fillId="0" borderId="0" xfId="39" applyFont="1" applyFill="1" applyAlignment="1">
      <alignment horizontal="center"/>
      <protection/>
    </xf>
    <xf numFmtId="15" fontId="12" fillId="0" borderId="0" xfId="45" applyNumberFormat="1" applyFont="1" applyFill="1" applyAlignment="1">
      <alignment horizontal="center"/>
    </xf>
    <xf numFmtId="179" fontId="11" fillId="0" borderId="0" xfId="26" applyNumberFormat="1" applyFont="1" applyFill="1" applyAlignment="1">
      <alignment horizontal="left" indent="1"/>
    </xf>
    <xf numFmtId="0" fontId="0" fillId="0" borderId="0" xfId="39" applyFill="1" applyAlignment="1">
      <alignment horizontal="center"/>
      <protection/>
    </xf>
    <xf numFmtId="15" fontId="9" fillId="0" borderId="0" xfId="39" applyNumberFormat="1" applyFont="1" applyFill="1">
      <alignment/>
      <protection/>
    </xf>
    <xf numFmtId="179" fontId="12" fillId="0" borderId="0" xfId="39" applyNumberFormat="1" applyFont="1" applyFill="1" applyAlignment="1">
      <alignment horizontal="right"/>
      <protection/>
    </xf>
    <xf numFmtId="0" fontId="13" fillId="0" borderId="0" xfId="39" applyFont="1" applyFill="1">
      <alignment/>
      <protection/>
    </xf>
    <xf numFmtId="0" fontId="9" fillId="0" borderId="0" xfId="39" applyFont="1" applyFill="1" applyAlignment="1">
      <alignment horizontal="center"/>
      <protection/>
    </xf>
    <xf numFmtId="0" fontId="10" fillId="0" borderId="0" xfId="39" applyFont="1" applyFill="1" applyAlignment="1">
      <alignment horizontal="center"/>
      <protection/>
    </xf>
    <xf numFmtId="15" fontId="9" fillId="0" borderId="0" xfId="39" applyNumberFormat="1" applyFont="1" applyFill="1" applyAlignment="1">
      <alignment horizontal="center"/>
      <protection/>
    </xf>
    <xf numFmtId="0" fontId="10" fillId="0" borderId="0" xfId="39" applyFont="1" applyFill="1" applyBorder="1">
      <alignment/>
      <protection/>
    </xf>
    <xf numFmtId="0" fontId="13" fillId="0" borderId="0" xfId="39" applyFont="1" applyFill="1" applyBorder="1">
      <alignment/>
      <protection/>
    </xf>
    <xf numFmtId="179" fontId="10" fillId="0" borderId="9" xfId="45" applyNumberFormat="1" applyFont="1" applyFill="1" applyBorder="1" applyAlignment="1">
      <alignment/>
    </xf>
    <xf numFmtId="179" fontId="10" fillId="0" borderId="8" xfId="45" applyNumberFormat="1" applyFont="1" applyFill="1" applyBorder="1" applyAlignment="1">
      <alignment/>
    </xf>
    <xf numFmtId="15" fontId="11" fillId="0" borderId="0" xfId="39" applyNumberFormat="1" applyFont="1" applyFill="1">
      <alignment/>
      <protection/>
    </xf>
    <xf numFmtId="179" fontId="11" fillId="0" borderId="0" xfId="39" applyNumberFormat="1" applyFont="1" applyFill="1" applyAlignment="1">
      <alignment horizontal="right"/>
      <protection/>
    </xf>
    <xf numFmtId="180" fontId="11" fillId="0" borderId="7" xfId="26" applyNumberFormat="1" applyFont="1" applyFill="1" applyBorder="1" applyAlignment="1">
      <alignment/>
    </xf>
    <xf numFmtId="181" fontId="11" fillId="0" borderId="0" xfId="45" applyNumberFormat="1" applyFont="1" applyFill="1" applyAlignment="1">
      <alignment/>
    </xf>
    <xf numFmtId="181" fontId="11" fillId="0" borderId="4" xfId="45" applyNumberFormat="1" applyFont="1" applyFill="1" applyBorder="1" applyAlignment="1">
      <alignment/>
    </xf>
    <xf numFmtId="180" fontId="11" fillId="0" borderId="0" xfId="26" applyNumberFormat="1" applyFont="1" applyFill="1" applyAlignment="1">
      <alignment horizontal="left" indent="1"/>
    </xf>
    <xf numFmtId="0" fontId="12" fillId="0" borderId="0" xfId="39" applyFont="1">
      <alignment/>
      <protection/>
    </xf>
    <xf numFmtId="0" fontId="11" fillId="0" borderId="0" xfId="39" applyFont="1">
      <alignment/>
      <protection/>
    </xf>
    <xf numFmtId="179" fontId="12" fillId="0" borderId="0" xfId="45" applyNumberFormat="1" applyFont="1" applyAlignment="1">
      <alignment horizontal="center"/>
    </xf>
    <xf numFmtId="0" fontId="12" fillId="0" borderId="0" xfId="39" applyFont="1" applyAlignment="1">
      <alignment horizontal="center"/>
      <protection/>
    </xf>
    <xf numFmtId="0" fontId="11" fillId="0" borderId="0" xfId="39" applyFont="1" applyAlignment="1">
      <alignment horizontal="center"/>
      <protection/>
    </xf>
    <xf numFmtId="179" fontId="11" fillId="0" borderId="0" xfId="45" applyNumberFormat="1" applyFont="1" applyAlignment="1">
      <alignment/>
    </xf>
    <xf numFmtId="10" fontId="11" fillId="0" borderId="0" xfId="45" applyNumberFormat="1" applyFont="1" applyFill="1" applyAlignment="1">
      <alignment/>
    </xf>
    <xf numFmtId="179" fontId="12" fillId="0" borderId="0" xfId="45" applyNumberFormat="1" applyFont="1" applyFill="1" applyAlignment="1">
      <alignment horizontal="center" wrapText="1"/>
    </xf>
    <xf numFmtId="179" fontId="11" fillId="0" borderId="3" xfId="26" applyNumberFormat="1" applyFont="1" applyFill="1" applyBorder="1" applyAlignment="1">
      <alignment/>
    </xf>
    <xf numFmtId="179" fontId="11" fillId="4" borderId="0" xfId="45" applyNumberFormat="1" applyFont="1" applyFill="1" applyBorder="1" applyAlignment="1">
      <alignment/>
    </xf>
    <xf numFmtId="179" fontId="11" fillId="4" borderId="0" xfId="45" applyNumberFormat="1" applyFont="1" applyFill="1" applyAlignment="1">
      <alignment/>
    </xf>
    <xf numFmtId="179" fontId="11" fillId="0" borderId="0" xfId="45" applyNumberFormat="1" applyFont="1" applyBorder="1" applyAlignment="1">
      <alignment/>
    </xf>
    <xf numFmtId="0" fontId="12" fillId="4" borderId="0" xfId="39" applyFont="1" applyFill="1" quotePrefix="1">
      <alignment/>
      <protection/>
    </xf>
    <xf numFmtId="0" fontId="12" fillId="4" borderId="0" xfId="39" applyFont="1" applyFill="1">
      <alignment/>
      <protection/>
    </xf>
    <xf numFmtId="0" fontId="11" fillId="4" borderId="0" xfId="39" applyFont="1" applyFill="1">
      <alignment/>
      <protection/>
    </xf>
    <xf numFmtId="0" fontId="12" fillId="4" borderId="0" xfId="39" applyFont="1" applyFill="1" applyAlignment="1">
      <alignment horizontal="center"/>
      <protection/>
    </xf>
    <xf numFmtId="180" fontId="11" fillId="4" borderId="0" xfId="26" applyNumberFormat="1" applyFont="1" applyFill="1" applyBorder="1" applyAlignment="1">
      <alignment/>
    </xf>
    <xf numFmtId="179" fontId="11" fillId="4" borderId="0" xfId="39" applyNumberFormat="1" applyFont="1" applyFill="1" applyBorder="1">
      <alignment/>
      <protection/>
    </xf>
    <xf numFmtId="179" fontId="11" fillId="4" borderId="6" xfId="26" applyNumberFormat="1" applyFont="1" applyFill="1" applyBorder="1" applyAlignment="1">
      <alignment/>
    </xf>
    <xf numFmtId="179" fontId="9" fillId="0" borderId="0" xfId="45" applyNumberFormat="1" applyFont="1" applyFill="1" applyAlignment="1">
      <alignment horizontal="center"/>
    </xf>
    <xf numFmtId="0" fontId="12" fillId="0" borderId="0" xfId="39" applyFont="1" applyFill="1" applyAlignment="1">
      <alignment horizontal="center"/>
      <protection/>
    </xf>
    <xf numFmtId="0" fontId="17" fillId="0" borderId="0" xfId="39" applyFont="1" applyFill="1" applyAlignment="1">
      <alignment horizontal="center"/>
      <protection/>
    </xf>
    <xf numFmtId="179" fontId="12" fillId="0" borderId="0" xfId="45" applyNumberFormat="1" applyFont="1" applyFill="1" applyAlignment="1">
      <alignment horizontal="center"/>
    </xf>
    <xf numFmtId="0" fontId="22" fillId="0" borderId="0" xfId="39" applyFont="1" applyFill="1">
      <alignment/>
      <protection/>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648450" y="75247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90825" y="7524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448300" y="9620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76200</xdr:colOff>
      <xdr:row>4</xdr:row>
      <xdr:rowOff>123825</xdr:rowOff>
    </xdr:to>
    <xdr:sp>
      <xdr:nvSpPr>
        <xdr:cNvPr id="4" name="Line 4"/>
        <xdr:cNvSpPr>
          <a:spLocks/>
        </xdr:cNvSpPr>
      </xdr:nvSpPr>
      <xdr:spPr>
        <a:xfrm flipH="1">
          <a:off x="3457575" y="9620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152</xdr:row>
      <xdr:rowOff>28575</xdr:rowOff>
    </xdr:from>
    <xdr:to>
      <xdr:col>7</xdr:col>
      <xdr:colOff>952500</xdr:colOff>
      <xdr:row>154</xdr:row>
      <xdr:rowOff>133350</xdr:rowOff>
    </xdr:to>
    <xdr:sp>
      <xdr:nvSpPr>
        <xdr:cNvPr id="1" name="TextBox 9"/>
        <xdr:cNvSpPr txBox="1">
          <a:spLocks noChangeArrowheads="1"/>
        </xdr:cNvSpPr>
      </xdr:nvSpPr>
      <xdr:spPr>
        <a:xfrm>
          <a:off x="200025" y="23250525"/>
          <a:ext cx="6677025" cy="42862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improved as compared to that of the preceeding quarter. This was mainly due to the recovery of the copper prices quoted at the London Metal Exchange ("LME"). </a:t>
          </a:r>
        </a:p>
      </xdr:txBody>
    </xdr:sp>
    <xdr:clientData/>
  </xdr:twoCellAnchor>
  <xdr:twoCellAnchor>
    <xdr:from>
      <xdr:col>2</xdr:col>
      <xdr:colOff>0</xdr:colOff>
      <xdr:row>111</xdr:row>
      <xdr:rowOff>0</xdr:rowOff>
    </xdr:from>
    <xdr:to>
      <xdr:col>8</xdr:col>
      <xdr:colOff>0</xdr:colOff>
      <xdr:row>111</xdr:row>
      <xdr:rowOff>0</xdr:rowOff>
    </xdr:to>
    <xdr:sp>
      <xdr:nvSpPr>
        <xdr:cNvPr id="2" name="TextBox 30"/>
        <xdr:cNvSpPr txBox="1">
          <a:spLocks noChangeArrowheads="1"/>
        </xdr:cNvSpPr>
      </xdr:nvSpPr>
      <xdr:spPr>
        <a:xfrm>
          <a:off x="485775" y="1625917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111</xdr:row>
      <xdr:rowOff>0</xdr:rowOff>
    </xdr:from>
    <xdr:to>
      <xdr:col>8</xdr:col>
      <xdr:colOff>0</xdr:colOff>
      <xdr:row>111</xdr:row>
      <xdr:rowOff>0</xdr:rowOff>
    </xdr:to>
    <xdr:sp>
      <xdr:nvSpPr>
        <xdr:cNvPr id="3" name="TextBox 31"/>
        <xdr:cNvSpPr txBox="1">
          <a:spLocks noChangeArrowheads="1"/>
        </xdr:cNvSpPr>
      </xdr:nvSpPr>
      <xdr:spPr>
        <a:xfrm>
          <a:off x="485775" y="1625917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212</xdr:row>
      <xdr:rowOff>0</xdr:rowOff>
    </xdr:from>
    <xdr:to>
      <xdr:col>7</xdr:col>
      <xdr:colOff>1047750</xdr:colOff>
      <xdr:row>212</xdr:row>
      <xdr:rowOff>0</xdr:rowOff>
    </xdr:to>
    <xdr:sp>
      <xdr:nvSpPr>
        <xdr:cNvPr id="4" name="TextBox 32"/>
        <xdr:cNvSpPr txBox="1">
          <a:spLocks noChangeArrowheads="1"/>
        </xdr:cNvSpPr>
      </xdr:nvSpPr>
      <xdr:spPr>
        <a:xfrm>
          <a:off x="485775" y="32670750"/>
          <a:ext cx="648652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212</xdr:row>
      <xdr:rowOff>0</xdr:rowOff>
    </xdr:from>
    <xdr:to>
      <xdr:col>8</xdr:col>
      <xdr:colOff>0</xdr:colOff>
      <xdr:row>212</xdr:row>
      <xdr:rowOff>0</xdr:rowOff>
    </xdr:to>
    <xdr:sp>
      <xdr:nvSpPr>
        <xdr:cNvPr id="5" name="TextBox 33"/>
        <xdr:cNvSpPr txBox="1">
          <a:spLocks noChangeArrowheads="1"/>
        </xdr:cNvSpPr>
      </xdr:nvSpPr>
      <xdr:spPr>
        <a:xfrm>
          <a:off x="466725" y="32670750"/>
          <a:ext cx="650557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6" name="TextBox 83"/>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7" name="TextBox 84"/>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110</xdr:row>
      <xdr:rowOff>0</xdr:rowOff>
    </xdr:from>
    <xdr:to>
      <xdr:col>7</xdr:col>
      <xdr:colOff>942975</xdr:colOff>
      <xdr:row>110</xdr:row>
      <xdr:rowOff>0</xdr:rowOff>
    </xdr:to>
    <xdr:sp>
      <xdr:nvSpPr>
        <xdr:cNvPr id="8" name="TextBox 86"/>
        <xdr:cNvSpPr txBox="1">
          <a:spLocks noChangeArrowheads="1"/>
        </xdr:cNvSpPr>
      </xdr:nvSpPr>
      <xdr:spPr>
        <a:xfrm>
          <a:off x="152400" y="1609725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2</xdr:col>
      <xdr:colOff>0</xdr:colOff>
      <xdr:row>225</xdr:row>
      <xdr:rowOff>0</xdr:rowOff>
    </xdr:from>
    <xdr:to>
      <xdr:col>8</xdr:col>
      <xdr:colOff>0</xdr:colOff>
      <xdr:row>225</xdr:row>
      <xdr:rowOff>0</xdr:rowOff>
    </xdr:to>
    <xdr:sp>
      <xdr:nvSpPr>
        <xdr:cNvPr id="9" name="TextBox 91"/>
        <xdr:cNvSpPr txBox="1">
          <a:spLocks noChangeArrowheads="1"/>
        </xdr:cNvSpPr>
      </xdr:nvSpPr>
      <xdr:spPr>
        <a:xfrm>
          <a:off x="485775" y="34794825"/>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278</xdr:row>
      <xdr:rowOff>0</xdr:rowOff>
    </xdr:from>
    <xdr:to>
      <xdr:col>8</xdr:col>
      <xdr:colOff>0</xdr:colOff>
      <xdr:row>278</xdr:row>
      <xdr:rowOff>0</xdr:rowOff>
    </xdr:to>
    <xdr:sp>
      <xdr:nvSpPr>
        <xdr:cNvPr id="10" name="TextBox 95"/>
        <xdr:cNvSpPr txBox="1">
          <a:spLocks noChangeArrowheads="1"/>
        </xdr:cNvSpPr>
      </xdr:nvSpPr>
      <xdr:spPr>
        <a:xfrm>
          <a:off x="219075" y="443388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294</xdr:row>
      <xdr:rowOff>0</xdr:rowOff>
    </xdr:from>
    <xdr:to>
      <xdr:col>8</xdr:col>
      <xdr:colOff>0</xdr:colOff>
      <xdr:row>294</xdr:row>
      <xdr:rowOff>0</xdr:rowOff>
    </xdr:to>
    <xdr:sp>
      <xdr:nvSpPr>
        <xdr:cNvPr id="11" name="TextBox 98"/>
        <xdr:cNvSpPr txBox="1">
          <a:spLocks noChangeArrowheads="1"/>
        </xdr:cNvSpPr>
      </xdr:nvSpPr>
      <xdr:spPr>
        <a:xfrm>
          <a:off x="219075" y="470344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278</xdr:row>
      <xdr:rowOff>0</xdr:rowOff>
    </xdr:from>
    <xdr:to>
      <xdr:col>8</xdr:col>
      <xdr:colOff>0</xdr:colOff>
      <xdr:row>278</xdr:row>
      <xdr:rowOff>0</xdr:rowOff>
    </xdr:to>
    <xdr:sp>
      <xdr:nvSpPr>
        <xdr:cNvPr id="12" name="TextBox 100"/>
        <xdr:cNvSpPr txBox="1">
          <a:spLocks noChangeArrowheads="1"/>
        </xdr:cNvSpPr>
      </xdr:nvSpPr>
      <xdr:spPr>
        <a:xfrm>
          <a:off x="219075" y="443388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294</xdr:row>
      <xdr:rowOff>0</xdr:rowOff>
    </xdr:from>
    <xdr:to>
      <xdr:col>8</xdr:col>
      <xdr:colOff>0</xdr:colOff>
      <xdr:row>294</xdr:row>
      <xdr:rowOff>0</xdr:rowOff>
    </xdr:to>
    <xdr:sp>
      <xdr:nvSpPr>
        <xdr:cNvPr id="13" name="TextBox 101"/>
        <xdr:cNvSpPr txBox="1">
          <a:spLocks noChangeArrowheads="1"/>
        </xdr:cNvSpPr>
      </xdr:nvSpPr>
      <xdr:spPr>
        <a:xfrm>
          <a:off x="219075" y="470344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114300</xdr:rowOff>
    </xdr:to>
    <xdr:sp>
      <xdr:nvSpPr>
        <xdr:cNvPr id="14" name="TextBox 102"/>
        <xdr:cNvSpPr txBox="1">
          <a:spLocks noChangeArrowheads="1"/>
        </xdr:cNvSpPr>
      </xdr:nvSpPr>
      <xdr:spPr>
        <a:xfrm>
          <a:off x="219075" y="1257300"/>
          <a:ext cx="6696075" cy="16859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1</xdr:col>
      <xdr:colOff>0</xdr:colOff>
      <xdr:row>24</xdr:row>
      <xdr:rowOff>0</xdr:rowOff>
    </xdr:from>
    <xdr:to>
      <xdr:col>7</xdr:col>
      <xdr:colOff>990600</xdr:colOff>
      <xdr:row>24</xdr:row>
      <xdr:rowOff>0</xdr:rowOff>
    </xdr:to>
    <xdr:sp>
      <xdr:nvSpPr>
        <xdr:cNvPr id="15" name="TextBox 103"/>
        <xdr:cNvSpPr txBox="1">
          <a:spLocks noChangeArrowheads="1"/>
        </xdr:cNvSpPr>
      </xdr:nvSpPr>
      <xdr:spPr>
        <a:xfrm>
          <a:off x="219075" y="3962400"/>
          <a:ext cx="66960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1</xdr:col>
      <xdr:colOff>57150</xdr:colOff>
      <xdr:row>136</xdr:row>
      <xdr:rowOff>133350</xdr:rowOff>
    </xdr:from>
    <xdr:to>
      <xdr:col>8</xdr:col>
      <xdr:colOff>0</xdr:colOff>
      <xdr:row>142</xdr:row>
      <xdr:rowOff>114300</xdr:rowOff>
    </xdr:to>
    <xdr:sp>
      <xdr:nvSpPr>
        <xdr:cNvPr id="16" name="TextBox 109"/>
        <xdr:cNvSpPr txBox="1">
          <a:spLocks noChangeArrowheads="1"/>
        </xdr:cNvSpPr>
      </xdr:nvSpPr>
      <xdr:spPr>
        <a:xfrm>
          <a:off x="276225" y="20507325"/>
          <a:ext cx="6696075" cy="990600"/>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recorded a  lower revenue of RM75.315 million as compared to RM155.292 million in the same period ended  31 March 2008. Correspondingly, the Group registered  a profit before taxation of RM2.891 million for the current quarter  as compared to profit before taxation of RM2.733 million in the same period ended 31 March 2009. The improve in profit margin was mainly due to the effect of foreign curency gain and the recovery in average copper prices as quoted in the London Metal Exchange ("LME") in the 1st Quarter of 2009. </a:t>
          </a:r>
        </a:p>
      </xdr:txBody>
    </xdr:sp>
    <xdr:clientData/>
  </xdr:twoCellAnchor>
  <xdr:twoCellAnchor>
    <xdr:from>
      <xdr:col>1</xdr:col>
      <xdr:colOff>28575</xdr:colOff>
      <xdr:row>179</xdr:row>
      <xdr:rowOff>0</xdr:rowOff>
    </xdr:from>
    <xdr:to>
      <xdr:col>7</xdr:col>
      <xdr:colOff>962025</xdr:colOff>
      <xdr:row>179</xdr:row>
      <xdr:rowOff>0</xdr:rowOff>
    </xdr:to>
    <xdr:sp>
      <xdr:nvSpPr>
        <xdr:cNvPr id="17" name="TextBox 113"/>
        <xdr:cNvSpPr txBox="1">
          <a:spLocks noChangeArrowheads="1"/>
        </xdr:cNvSpPr>
      </xdr:nvSpPr>
      <xdr:spPr>
        <a:xfrm>
          <a:off x="247650" y="27251025"/>
          <a:ext cx="663892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18" name="TextBox 114"/>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19" name="TextBox 115"/>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103</xdr:row>
      <xdr:rowOff>0</xdr:rowOff>
    </xdr:from>
    <xdr:to>
      <xdr:col>7</xdr:col>
      <xdr:colOff>942975</xdr:colOff>
      <xdr:row>103</xdr:row>
      <xdr:rowOff>0</xdr:rowOff>
    </xdr:to>
    <xdr:sp>
      <xdr:nvSpPr>
        <xdr:cNvPr id="20" name="TextBox 117"/>
        <xdr:cNvSpPr txBox="1">
          <a:spLocks noChangeArrowheads="1"/>
        </xdr:cNvSpPr>
      </xdr:nvSpPr>
      <xdr:spPr>
        <a:xfrm>
          <a:off x="152400" y="14963775"/>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9525</xdr:colOff>
      <xdr:row>206</xdr:row>
      <xdr:rowOff>0</xdr:rowOff>
    </xdr:from>
    <xdr:to>
      <xdr:col>8</xdr:col>
      <xdr:colOff>0</xdr:colOff>
      <xdr:row>206</xdr:row>
      <xdr:rowOff>0</xdr:rowOff>
    </xdr:to>
    <xdr:sp>
      <xdr:nvSpPr>
        <xdr:cNvPr id="21" name="TextBox 121"/>
        <xdr:cNvSpPr txBox="1">
          <a:spLocks noChangeArrowheads="1"/>
        </xdr:cNvSpPr>
      </xdr:nvSpPr>
      <xdr:spPr>
        <a:xfrm>
          <a:off x="228600" y="31670625"/>
          <a:ext cx="674370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206</xdr:row>
      <xdr:rowOff>0</xdr:rowOff>
    </xdr:from>
    <xdr:to>
      <xdr:col>8</xdr:col>
      <xdr:colOff>0</xdr:colOff>
      <xdr:row>206</xdr:row>
      <xdr:rowOff>0</xdr:rowOff>
    </xdr:to>
    <xdr:sp>
      <xdr:nvSpPr>
        <xdr:cNvPr id="22" name="TextBox 122"/>
        <xdr:cNvSpPr txBox="1">
          <a:spLocks noChangeArrowheads="1"/>
        </xdr:cNvSpPr>
      </xdr:nvSpPr>
      <xdr:spPr>
        <a:xfrm>
          <a:off x="485775" y="31670625"/>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263</xdr:row>
      <xdr:rowOff>0</xdr:rowOff>
    </xdr:from>
    <xdr:to>
      <xdr:col>8</xdr:col>
      <xdr:colOff>0</xdr:colOff>
      <xdr:row>263</xdr:row>
      <xdr:rowOff>0</xdr:rowOff>
    </xdr:to>
    <xdr:sp>
      <xdr:nvSpPr>
        <xdr:cNvPr id="23" name="TextBox 126"/>
        <xdr:cNvSpPr txBox="1">
          <a:spLocks noChangeArrowheads="1"/>
        </xdr:cNvSpPr>
      </xdr:nvSpPr>
      <xdr:spPr>
        <a:xfrm>
          <a:off x="219075" y="417671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117</xdr:row>
      <xdr:rowOff>0</xdr:rowOff>
    </xdr:from>
    <xdr:to>
      <xdr:col>7</xdr:col>
      <xdr:colOff>942975</xdr:colOff>
      <xdr:row>118</xdr:row>
      <xdr:rowOff>0</xdr:rowOff>
    </xdr:to>
    <xdr:sp>
      <xdr:nvSpPr>
        <xdr:cNvPr id="24" name="TextBox 128"/>
        <xdr:cNvSpPr txBox="1">
          <a:spLocks noChangeArrowheads="1"/>
        </xdr:cNvSpPr>
      </xdr:nvSpPr>
      <xdr:spPr>
        <a:xfrm>
          <a:off x="190500" y="17230725"/>
          <a:ext cx="6677025" cy="1619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2008.             
                              </a:t>
          </a:r>
        </a:p>
      </xdr:txBody>
    </xdr:sp>
    <xdr:clientData/>
  </xdr:twoCellAnchor>
  <xdr:twoCellAnchor>
    <xdr:from>
      <xdr:col>1</xdr:col>
      <xdr:colOff>0</xdr:colOff>
      <xdr:row>277</xdr:row>
      <xdr:rowOff>0</xdr:rowOff>
    </xdr:from>
    <xdr:to>
      <xdr:col>8</xdr:col>
      <xdr:colOff>0</xdr:colOff>
      <xdr:row>277</xdr:row>
      <xdr:rowOff>0</xdr:rowOff>
    </xdr:to>
    <xdr:sp>
      <xdr:nvSpPr>
        <xdr:cNvPr id="25" name="TextBox 129"/>
        <xdr:cNvSpPr txBox="1">
          <a:spLocks noChangeArrowheads="1"/>
        </xdr:cNvSpPr>
      </xdr:nvSpPr>
      <xdr:spPr>
        <a:xfrm>
          <a:off x="219075" y="441674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263</xdr:row>
      <xdr:rowOff>0</xdr:rowOff>
    </xdr:from>
    <xdr:to>
      <xdr:col>8</xdr:col>
      <xdr:colOff>0</xdr:colOff>
      <xdr:row>263</xdr:row>
      <xdr:rowOff>0</xdr:rowOff>
    </xdr:to>
    <xdr:sp>
      <xdr:nvSpPr>
        <xdr:cNvPr id="26" name="TextBox 131"/>
        <xdr:cNvSpPr txBox="1">
          <a:spLocks noChangeArrowheads="1"/>
        </xdr:cNvSpPr>
      </xdr:nvSpPr>
      <xdr:spPr>
        <a:xfrm>
          <a:off x="219075" y="417671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277</xdr:row>
      <xdr:rowOff>0</xdr:rowOff>
    </xdr:from>
    <xdr:to>
      <xdr:col>8</xdr:col>
      <xdr:colOff>0</xdr:colOff>
      <xdr:row>277</xdr:row>
      <xdr:rowOff>0</xdr:rowOff>
    </xdr:to>
    <xdr:sp>
      <xdr:nvSpPr>
        <xdr:cNvPr id="27" name="TextBox 132"/>
        <xdr:cNvSpPr txBox="1">
          <a:spLocks noChangeArrowheads="1"/>
        </xdr:cNvSpPr>
      </xdr:nvSpPr>
      <xdr:spPr>
        <a:xfrm>
          <a:off x="219075" y="441674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206</xdr:row>
      <xdr:rowOff>0</xdr:rowOff>
    </xdr:from>
    <xdr:to>
      <xdr:col>7</xdr:col>
      <xdr:colOff>942975</xdr:colOff>
      <xdr:row>206</xdr:row>
      <xdr:rowOff>0</xdr:rowOff>
    </xdr:to>
    <xdr:sp>
      <xdr:nvSpPr>
        <xdr:cNvPr id="28" name="TextBox 134"/>
        <xdr:cNvSpPr txBox="1">
          <a:spLocks noChangeArrowheads="1"/>
        </xdr:cNvSpPr>
      </xdr:nvSpPr>
      <xdr:spPr>
        <a:xfrm>
          <a:off x="676275" y="31670625"/>
          <a:ext cx="61912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29" name="TextBox 137"/>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30" name="TextBox 138"/>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1" name="TextBox 139"/>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2" name="TextBox 14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33" name="TextBox 141"/>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34" name="TextBox 142"/>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35" name="TextBox 143"/>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36" name="TextBox 144"/>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1</xdr:col>
      <xdr:colOff>0</xdr:colOff>
      <xdr:row>19</xdr:row>
      <xdr:rowOff>0</xdr:rowOff>
    </xdr:from>
    <xdr:to>
      <xdr:col>7</xdr:col>
      <xdr:colOff>1000125</xdr:colOff>
      <xdr:row>19</xdr:row>
      <xdr:rowOff>0</xdr:rowOff>
    </xdr:to>
    <xdr:sp>
      <xdr:nvSpPr>
        <xdr:cNvPr id="37" name="TextBox 14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38100</xdr:colOff>
      <xdr:row>209</xdr:row>
      <xdr:rowOff>9525</xdr:rowOff>
    </xdr:from>
    <xdr:to>
      <xdr:col>7</xdr:col>
      <xdr:colOff>1028700</xdr:colOff>
      <xdr:row>210</xdr:row>
      <xdr:rowOff>142875</xdr:rowOff>
    </xdr:to>
    <xdr:sp>
      <xdr:nvSpPr>
        <xdr:cNvPr id="38" name="TextBox 152"/>
        <xdr:cNvSpPr txBox="1">
          <a:spLocks noChangeArrowheads="1"/>
        </xdr:cNvSpPr>
      </xdr:nvSpPr>
      <xdr:spPr>
        <a:xfrm>
          <a:off x="257175" y="32194500"/>
          <a:ext cx="6696075" cy="295275"/>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1</xdr:col>
      <xdr:colOff>28575</xdr:colOff>
      <xdr:row>179</xdr:row>
      <xdr:rowOff>0</xdr:rowOff>
    </xdr:from>
    <xdr:to>
      <xdr:col>7</xdr:col>
      <xdr:colOff>962025</xdr:colOff>
      <xdr:row>179</xdr:row>
      <xdr:rowOff>0</xdr:rowOff>
    </xdr:to>
    <xdr:sp>
      <xdr:nvSpPr>
        <xdr:cNvPr id="39" name="TextBox 153"/>
        <xdr:cNvSpPr txBox="1">
          <a:spLocks noChangeArrowheads="1"/>
        </xdr:cNvSpPr>
      </xdr:nvSpPr>
      <xdr:spPr>
        <a:xfrm>
          <a:off x="247650" y="27251025"/>
          <a:ext cx="6638925"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0</xdr:colOff>
      <xdr:row>24</xdr:row>
      <xdr:rowOff>0</xdr:rowOff>
    </xdr:from>
    <xdr:to>
      <xdr:col>7</xdr:col>
      <xdr:colOff>942975</xdr:colOff>
      <xdr:row>24</xdr:row>
      <xdr:rowOff>0</xdr:rowOff>
    </xdr:to>
    <xdr:sp>
      <xdr:nvSpPr>
        <xdr:cNvPr id="40" name="TextBox 156"/>
        <xdr:cNvSpPr txBox="1">
          <a:spLocks noChangeArrowheads="1"/>
        </xdr:cNvSpPr>
      </xdr:nvSpPr>
      <xdr:spPr>
        <a:xfrm>
          <a:off x="219075" y="3962400"/>
          <a:ext cx="66484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24</xdr:row>
      <xdr:rowOff>0</xdr:rowOff>
    </xdr:from>
    <xdr:to>
      <xdr:col>7</xdr:col>
      <xdr:colOff>1009650</xdr:colOff>
      <xdr:row>24</xdr:row>
      <xdr:rowOff>0</xdr:rowOff>
    </xdr:to>
    <xdr:sp>
      <xdr:nvSpPr>
        <xdr:cNvPr id="41" name="TextBox 157"/>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42" name="TextBox 158"/>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256</xdr:row>
      <xdr:rowOff>142875</xdr:rowOff>
    </xdr:from>
    <xdr:to>
      <xdr:col>7</xdr:col>
      <xdr:colOff>1000125</xdr:colOff>
      <xdr:row>258</xdr:row>
      <xdr:rowOff>76200</xdr:rowOff>
    </xdr:to>
    <xdr:sp>
      <xdr:nvSpPr>
        <xdr:cNvPr id="43" name="TextBox 164"/>
        <xdr:cNvSpPr txBox="1">
          <a:spLocks noChangeArrowheads="1"/>
        </xdr:cNvSpPr>
      </xdr:nvSpPr>
      <xdr:spPr>
        <a:xfrm>
          <a:off x="219075" y="40738425"/>
          <a:ext cx="6705600" cy="257175"/>
        </a:xfrm>
        <a:prstGeom prst="rect">
          <a:avLst/>
        </a:prstGeom>
        <a:solidFill>
          <a:srgbClr val="FFFFFF"/>
        </a:solidFill>
        <a:ln w="9525" cmpd="sng">
          <a:noFill/>
        </a:ln>
      </xdr:spPr>
      <xdr:txBody>
        <a:bodyPr vertOverflow="clip" wrap="square"/>
        <a:p>
          <a:pPr algn="l">
            <a:defRPr/>
          </a:pPr>
          <a:r>
            <a:rPr lang="en-US" cap="none" sz="1000" b="0" i="0" u="none" baseline="0"/>
            <a:t>No dividend was recommended for the current financial period under review.
</a:t>
          </a:r>
        </a:p>
      </xdr:txBody>
    </xdr:sp>
    <xdr:clientData/>
  </xdr:twoCellAnchor>
  <xdr:twoCellAnchor>
    <xdr:from>
      <xdr:col>0</xdr:col>
      <xdr:colOff>190500</xdr:colOff>
      <xdr:row>68</xdr:row>
      <xdr:rowOff>133350</xdr:rowOff>
    </xdr:from>
    <xdr:to>
      <xdr:col>7</xdr:col>
      <xdr:colOff>1028700</xdr:colOff>
      <xdr:row>70</xdr:row>
      <xdr:rowOff>28575</xdr:rowOff>
    </xdr:to>
    <xdr:sp>
      <xdr:nvSpPr>
        <xdr:cNvPr id="44" name="TextBox 165"/>
        <xdr:cNvSpPr txBox="1">
          <a:spLocks noChangeArrowheads="1"/>
        </xdr:cNvSpPr>
      </xdr:nvSpPr>
      <xdr:spPr>
        <a:xfrm>
          <a:off x="190500" y="9334500"/>
          <a:ext cx="6762750" cy="238125"/>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209550</xdr:colOff>
      <xdr:row>257</xdr:row>
      <xdr:rowOff>0</xdr:rowOff>
    </xdr:from>
    <xdr:to>
      <xdr:col>7</xdr:col>
      <xdr:colOff>1047750</xdr:colOff>
      <xdr:row>259</xdr:row>
      <xdr:rowOff>0</xdr:rowOff>
    </xdr:to>
    <xdr:sp>
      <xdr:nvSpPr>
        <xdr:cNvPr id="45" name="TextBox 167"/>
        <xdr:cNvSpPr txBox="1">
          <a:spLocks noChangeArrowheads="1"/>
        </xdr:cNvSpPr>
      </xdr:nvSpPr>
      <xdr:spPr>
        <a:xfrm>
          <a:off x="209550" y="40757475"/>
          <a:ext cx="6762750"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115</xdr:row>
      <xdr:rowOff>0</xdr:rowOff>
    </xdr:from>
    <xdr:to>
      <xdr:col>8</xdr:col>
      <xdr:colOff>0</xdr:colOff>
      <xdr:row>115</xdr:row>
      <xdr:rowOff>0</xdr:rowOff>
    </xdr:to>
    <xdr:sp>
      <xdr:nvSpPr>
        <xdr:cNvPr id="46" name="TextBox 168"/>
        <xdr:cNvSpPr txBox="1">
          <a:spLocks noChangeArrowheads="1"/>
        </xdr:cNvSpPr>
      </xdr:nvSpPr>
      <xdr:spPr>
        <a:xfrm>
          <a:off x="485775" y="1690687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115</xdr:row>
      <xdr:rowOff>0</xdr:rowOff>
    </xdr:from>
    <xdr:to>
      <xdr:col>8</xdr:col>
      <xdr:colOff>0</xdr:colOff>
      <xdr:row>115</xdr:row>
      <xdr:rowOff>0</xdr:rowOff>
    </xdr:to>
    <xdr:sp>
      <xdr:nvSpPr>
        <xdr:cNvPr id="47" name="TextBox 169"/>
        <xdr:cNvSpPr txBox="1">
          <a:spLocks noChangeArrowheads="1"/>
        </xdr:cNvSpPr>
      </xdr:nvSpPr>
      <xdr:spPr>
        <a:xfrm>
          <a:off x="485775" y="1690687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225</xdr:row>
      <xdr:rowOff>0</xdr:rowOff>
    </xdr:from>
    <xdr:to>
      <xdr:col>7</xdr:col>
      <xdr:colOff>1047750</xdr:colOff>
      <xdr:row>225</xdr:row>
      <xdr:rowOff>0</xdr:rowOff>
    </xdr:to>
    <xdr:sp>
      <xdr:nvSpPr>
        <xdr:cNvPr id="48" name="TextBox 170"/>
        <xdr:cNvSpPr txBox="1">
          <a:spLocks noChangeArrowheads="1"/>
        </xdr:cNvSpPr>
      </xdr:nvSpPr>
      <xdr:spPr>
        <a:xfrm>
          <a:off x="485775" y="34794825"/>
          <a:ext cx="648652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225</xdr:row>
      <xdr:rowOff>0</xdr:rowOff>
    </xdr:from>
    <xdr:to>
      <xdr:col>8</xdr:col>
      <xdr:colOff>0</xdr:colOff>
      <xdr:row>225</xdr:row>
      <xdr:rowOff>0</xdr:rowOff>
    </xdr:to>
    <xdr:sp>
      <xdr:nvSpPr>
        <xdr:cNvPr id="49" name="TextBox 171"/>
        <xdr:cNvSpPr txBox="1">
          <a:spLocks noChangeArrowheads="1"/>
        </xdr:cNvSpPr>
      </xdr:nvSpPr>
      <xdr:spPr>
        <a:xfrm>
          <a:off x="466725" y="34794825"/>
          <a:ext cx="650557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50" name="TextBox 172"/>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51" name="TextBox 173"/>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114</xdr:row>
      <xdr:rowOff>0</xdr:rowOff>
    </xdr:from>
    <xdr:to>
      <xdr:col>7</xdr:col>
      <xdr:colOff>942975</xdr:colOff>
      <xdr:row>114</xdr:row>
      <xdr:rowOff>0</xdr:rowOff>
    </xdr:to>
    <xdr:sp>
      <xdr:nvSpPr>
        <xdr:cNvPr id="52" name="TextBox 174"/>
        <xdr:cNvSpPr txBox="1">
          <a:spLocks noChangeArrowheads="1"/>
        </xdr:cNvSpPr>
      </xdr:nvSpPr>
      <xdr:spPr>
        <a:xfrm>
          <a:off x="152400" y="1674495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116</xdr:row>
      <xdr:rowOff>0</xdr:rowOff>
    </xdr:from>
    <xdr:to>
      <xdr:col>7</xdr:col>
      <xdr:colOff>962025</xdr:colOff>
      <xdr:row>119</xdr:row>
      <xdr:rowOff>0</xdr:rowOff>
    </xdr:to>
    <xdr:sp>
      <xdr:nvSpPr>
        <xdr:cNvPr id="53" name="TextBox 175"/>
        <xdr:cNvSpPr txBox="1">
          <a:spLocks noChangeArrowheads="1"/>
        </xdr:cNvSpPr>
      </xdr:nvSpPr>
      <xdr:spPr>
        <a:xfrm>
          <a:off x="219075" y="17068800"/>
          <a:ext cx="6667500" cy="48577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2008. </a:t>
          </a:r>
        </a:p>
      </xdr:txBody>
    </xdr:sp>
    <xdr:clientData/>
  </xdr:twoCellAnchor>
  <xdr:twoCellAnchor>
    <xdr:from>
      <xdr:col>2</xdr:col>
      <xdr:colOff>0</xdr:colOff>
      <xdr:row>225</xdr:row>
      <xdr:rowOff>0</xdr:rowOff>
    </xdr:from>
    <xdr:to>
      <xdr:col>8</xdr:col>
      <xdr:colOff>0</xdr:colOff>
      <xdr:row>225</xdr:row>
      <xdr:rowOff>0</xdr:rowOff>
    </xdr:to>
    <xdr:sp>
      <xdr:nvSpPr>
        <xdr:cNvPr id="54" name="TextBox 176"/>
        <xdr:cNvSpPr txBox="1">
          <a:spLocks noChangeArrowheads="1"/>
        </xdr:cNvSpPr>
      </xdr:nvSpPr>
      <xdr:spPr>
        <a:xfrm>
          <a:off x="485775" y="34794825"/>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282</xdr:row>
      <xdr:rowOff>0</xdr:rowOff>
    </xdr:from>
    <xdr:to>
      <xdr:col>8</xdr:col>
      <xdr:colOff>0</xdr:colOff>
      <xdr:row>282</xdr:row>
      <xdr:rowOff>0</xdr:rowOff>
    </xdr:to>
    <xdr:sp>
      <xdr:nvSpPr>
        <xdr:cNvPr id="55" name="TextBox 177"/>
        <xdr:cNvSpPr txBox="1">
          <a:spLocks noChangeArrowheads="1"/>
        </xdr:cNvSpPr>
      </xdr:nvSpPr>
      <xdr:spPr>
        <a:xfrm>
          <a:off x="219075" y="450246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298</xdr:row>
      <xdr:rowOff>0</xdr:rowOff>
    </xdr:from>
    <xdr:to>
      <xdr:col>8</xdr:col>
      <xdr:colOff>0</xdr:colOff>
      <xdr:row>298</xdr:row>
      <xdr:rowOff>0</xdr:rowOff>
    </xdr:to>
    <xdr:sp>
      <xdr:nvSpPr>
        <xdr:cNvPr id="56" name="TextBox 178"/>
        <xdr:cNvSpPr txBox="1">
          <a:spLocks noChangeArrowheads="1"/>
        </xdr:cNvSpPr>
      </xdr:nvSpPr>
      <xdr:spPr>
        <a:xfrm>
          <a:off x="219075" y="477202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282</xdr:row>
      <xdr:rowOff>0</xdr:rowOff>
    </xdr:from>
    <xdr:to>
      <xdr:col>8</xdr:col>
      <xdr:colOff>0</xdr:colOff>
      <xdr:row>282</xdr:row>
      <xdr:rowOff>0</xdr:rowOff>
    </xdr:to>
    <xdr:sp>
      <xdr:nvSpPr>
        <xdr:cNvPr id="57" name="TextBox 179"/>
        <xdr:cNvSpPr txBox="1">
          <a:spLocks noChangeArrowheads="1"/>
        </xdr:cNvSpPr>
      </xdr:nvSpPr>
      <xdr:spPr>
        <a:xfrm>
          <a:off x="219075" y="450246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298</xdr:row>
      <xdr:rowOff>0</xdr:rowOff>
    </xdr:from>
    <xdr:to>
      <xdr:col>8</xdr:col>
      <xdr:colOff>0</xdr:colOff>
      <xdr:row>298</xdr:row>
      <xdr:rowOff>0</xdr:rowOff>
    </xdr:to>
    <xdr:sp>
      <xdr:nvSpPr>
        <xdr:cNvPr id="58" name="TextBox 180"/>
        <xdr:cNvSpPr txBox="1">
          <a:spLocks noChangeArrowheads="1"/>
        </xdr:cNvSpPr>
      </xdr:nvSpPr>
      <xdr:spPr>
        <a:xfrm>
          <a:off x="219075" y="477202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18</xdr:row>
      <xdr:rowOff>85725</xdr:rowOff>
    </xdr:to>
    <xdr:sp>
      <xdr:nvSpPr>
        <xdr:cNvPr id="59" name="TextBox 181"/>
        <xdr:cNvSpPr txBox="1">
          <a:spLocks noChangeArrowheads="1"/>
        </xdr:cNvSpPr>
      </xdr:nvSpPr>
      <xdr:spPr>
        <a:xfrm>
          <a:off x="219075" y="1257300"/>
          <a:ext cx="6696075" cy="18192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financial year ended 31 December 2008.
</a:t>
          </a:r>
        </a:p>
      </xdr:txBody>
    </xdr:sp>
    <xdr:clientData/>
  </xdr:twoCellAnchor>
  <xdr:twoCellAnchor>
    <xdr:from>
      <xdr:col>1</xdr:col>
      <xdr:colOff>0</xdr:colOff>
      <xdr:row>24</xdr:row>
      <xdr:rowOff>0</xdr:rowOff>
    </xdr:from>
    <xdr:to>
      <xdr:col>7</xdr:col>
      <xdr:colOff>990600</xdr:colOff>
      <xdr:row>24</xdr:row>
      <xdr:rowOff>0</xdr:rowOff>
    </xdr:to>
    <xdr:sp>
      <xdr:nvSpPr>
        <xdr:cNvPr id="60" name="TextBox 182"/>
        <xdr:cNvSpPr txBox="1">
          <a:spLocks noChangeArrowheads="1"/>
        </xdr:cNvSpPr>
      </xdr:nvSpPr>
      <xdr:spPr>
        <a:xfrm>
          <a:off x="219075" y="3962400"/>
          <a:ext cx="66960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1</xdr:col>
      <xdr:colOff>0</xdr:colOff>
      <xdr:row>73</xdr:row>
      <xdr:rowOff>0</xdr:rowOff>
    </xdr:from>
    <xdr:to>
      <xdr:col>7</xdr:col>
      <xdr:colOff>990600</xdr:colOff>
      <xdr:row>75</xdr:row>
      <xdr:rowOff>9525</xdr:rowOff>
    </xdr:to>
    <xdr:sp>
      <xdr:nvSpPr>
        <xdr:cNvPr id="61" name="TextBox 184"/>
        <xdr:cNvSpPr txBox="1">
          <a:spLocks noChangeArrowheads="1"/>
        </xdr:cNvSpPr>
      </xdr:nvSpPr>
      <xdr:spPr>
        <a:xfrm>
          <a:off x="219075" y="10048875"/>
          <a:ext cx="6696075" cy="33337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78</xdr:row>
      <xdr:rowOff>9525</xdr:rowOff>
    </xdr:from>
    <xdr:to>
      <xdr:col>7</xdr:col>
      <xdr:colOff>933450</xdr:colOff>
      <xdr:row>79</xdr:row>
      <xdr:rowOff>57150</xdr:rowOff>
    </xdr:to>
    <xdr:sp>
      <xdr:nvSpPr>
        <xdr:cNvPr id="62" name="TextBox 185"/>
        <xdr:cNvSpPr txBox="1">
          <a:spLocks noChangeArrowheads="1"/>
        </xdr:cNvSpPr>
      </xdr:nvSpPr>
      <xdr:spPr>
        <a:xfrm>
          <a:off x="180975" y="10868025"/>
          <a:ext cx="6677025"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had a material effect in the current quarter.</a:t>
          </a:r>
        </a:p>
      </xdr:txBody>
    </xdr:sp>
    <xdr:clientData/>
  </xdr:twoCellAnchor>
  <xdr:twoCellAnchor>
    <xdr:from>
      <xdr:col>1</xdr:col>
      <xdr:colOff>19050</xdr:colOff>
      <xdr:row>82</xdr:row>
      <xdr:rowOff>9525</xdr:rowOff>
    </xdr:from>
    <xdr:to>
      <xdr:col>7</xdr:col>
      <xdr:colOff>990600</xdr:colOff>
      <xdr:row>85</xdr:row>
      <xdr:rowOff>123825</xdr:rowOff>
    </xdr:to>
    <xdr:sp>
      <xdr:nvSpPr>
        <xdr:cNvPr id="63" name="TextBox 186"/>
        <xdr:cNvSpPr txBox="1">
          <a:spLocks noChangeArrowheads="1"/>
        </xdr:cNvSpPr>
      </xdr:nvSpPr>
      <xdr:spPr>
        <a:xfrm>
          <a:off x="238125" y="11515725"/>
          <a:ext cx="6677025"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financial period.
.
</a:t>
          </a:r>
        </a:p>
      </xdr:txBody>
    </xdr:sp>
    <xdr:clientData/>
  </xdr:twoCellAnchor>
  <xdr:twoCellAnchor>
    <xdr:from>
      <xdr:col>1</xdr:col>
      <xdr:colOff>0</xdr:colOff>
      <xdr:row>157</xdr:row>
      <xdr:rowOff>95250</xdr:rowOff>
    </xdr:from>
    <xdr:to>
      <xdr:col>7</xdr:col>
      <xdr:colOff>1019175</xdr:colOff>
      <xdr:row>160</xdr:row>
      <xdr:rowOff>95250</xdr:rowOff>
    </xdr:to>
    <xdr:sp>
      <xdr:nvSpPr>
        <xdr:cNvPr id="64" name="TextBox 188"/>
        <xdr:cNvSpPr txBox="1">
          <a:spLocks noChangeArrowheads="1"/>
        </xdr:cNvSpPr>
      </xdr:nvSpPr>
      <xdr:spPr>
        <a:xfrm>
          <a:off x="219075" y="24126825"/>
          <a:ext cx="6724650" cy="485775"/>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will continue to be a challenge due to the intense competition and the fluctuation of the copper prices at London Metal Exchange ("LME"). The Group will continue to face similar challenges in the near future.
</a:t>
          </a:r>
        </a:p>
      </xdr:txBody>
    </xdr:sp>
    <xdr:clientData/>
  </xdr:twoCellAnchor>
  <xdr:twoCellAnchor>
    <xdr:from>
      <xdr:col>0</xdr:col>
      <xdr:colOff>209550</xdr:colOff>
      <xdr:row>162</xdr:row>
      <xdr:rowOff>76200</xdr:rowOff>
    </xdr:from>
    <xdr:to>
      <xdr:col>7</xdr:col>
      <xdr:colOff>904875</xdr:colOff>
      <xdr:row>165</xdr:row>
      <xdr:rowOff>104775</xdr:rowOff>
    </xdr:to>
    <xdr:sp>
      <xdr:nvSpPr>
        <xdr:cNvPr id="65" name="TextBox 189"/>
        <xdr:cNvSpPr txBox="1">
          <a:spLocks noChangeArrowheads="1"/>
        </xdr:cNvSpPr>
      </xdr:nvSpPr>
      <xdr:spPr>
        <a:xfrm>
          <a:off x="209550" y="24917400"/>
          <a:ext cx="6619875" cy="495300"/>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period ended 31 March 2009.
</a:t>
          </a:r>
        </a:p>
      </xdr:txBody>
    </xdr:sp>
    <xdr:clientData/>
  </xdr:twoCellAnchor>
  <xdr:twoCellAnchor>
    <xdr:from>
      <xdr:col>1</xdr:col>
      <xdr:colOff>28575</xdr:colOff>
      <xdr:row>183</xdr:row>
      <xdr:rowOff>0</xdr:rowOff>
    </xdr:from>
    <xdr:to>
      <xdr:col>7</xdr:col>
      <xdr:colOff>962025</xdr:colOff>
      <xdr:row>183</xdr:row>
      <xdr:rowOff>0</xdr:rowOff>
    </xdr:to>
    <xdr:sp>
      <xdr:nvSpPr>
        <xdr:cNvPr id="66" name="TextBox 190"/>
        <xdr:cNvSpPr txBox="1">
          <a:spLocks noChangeArrowheads="1"/>
        </xdr:cNvSpPr>
      </xdr:nvSpPr>
      <xdr:spPr>
        <a:xfrm>
          <a:off x="247650" y="27908250"/>
          <a:ext cx="663892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67" name="TextBox 191"/>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68" name="TextBox 192"/>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103</xdr:row>
      <xdr:rowOff>0</xdr:rowOff>
    </xdr:from>
    <xdr:to>
      <xdr:col>7</xdr:col>
      <xdr:colOff>942975</xdr:colOff>
      <xdr:row>103</xdr:row>
      <xdr:rowOff>0</xdr:rowOff>
    </xdr:to>
    <xdr:sp>
      <xdr:nvSpPr>
        <xdr:cNvPr id="69" name="TextBox 193"/>
        <xdr:cNvSpPr txBox="1">
          <a:spLocks noChangeArrowheads="1"/>
        </xdr:cNvSpPr>
      </xdr:nvSpPr>
      <xdr:spPr>
        <a:xfrm>
          <a:off x="152400" y="14963775"/>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28575</xdr:colOff>
      <xdr:row>105</xdr:row>
      <xdr:rowOff>19050</xdr:rowOff>
    </xdr:from>
    <xdr:to>
      <xdr:col>7</xdr:col>
      <xdr:colOff>1047750</xdr:colOff>
      <xdr:row>106</xdr:row>
      <xdr:rowOff>57150</xdr:rowOff>
    </xdr:to>
    <xdr:sp>
      <xdr:nvSpPr>
        <xdr:cNvPr id="70" name="TextBox 194"/>
        <xdr:cNvSpPr txBox="1">
          <a:spLocks noChangeArrowheads="1"/>
        </xdr:cNvSpPr>
      </xdr:nvSpPr>
      <xdr:spPr>
        <a:xfrm>
          <a:off x="247650" y="15306675"/>
          <a:ext cx="6724650" cy="2000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110</xdr:row>
      <xdr:rowOff>9525</xdr:rowOff>
    </xdr:from>
    <xdr:to>
      <xdr:col>7</xdr:col>
      <xdr:colOff>952500</xdr:colOff>
      <xdr:row>112</xdr:row>
      <xdr:rowOff>142875</xdr:rowOff>
    </xdr:to>
    <xdr:sp>
      <xdr:nvSpPr>
        <xdr:cNvPr id="71" name="TextBox 195"/>
        <xdr:cNvSpPr txBox="1">
          <a:spLocks noChangeArrowheads="1"/>
        </xdr:cNvSpPr>
      </xdr:nvSpPr>
      <xdr:spPr>
        <a:xfrm>
          <a:off x="219075" y="16106775"/>
          <a:ext cx="6657975" cy="4572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19050</xdr:colOff>
      <xdr:row>185</xdr:row>
      <xdr:rowOff>104775</xdr:rowOff>
    </xdr:from>
    <xdr:to>
      <xdr:col>7</xdr:col>
      <xdr:colOff>933450</xdr:colOff>
      <xdr:row>187</xdr:row>
      <xdr:rowOff>95250</xdr:rowOff>
    </xdr:to>
    <xdr:sp>
      <xdr:nvSpPr>
        <xdr:cNvPr id="72" name="TextBox 196"/>
        <xdr:cNvSpPr txBox="1">
          <a:spLocks noChangeArrowheads="1"/>
        </xdr:cNvSpPr>
      </xdr:nvSpPr>
      <xdr:spPr>
        <a:xfrm>
          <a:off x="238125" y="28336875"/>
          <a:ext cx="6619875" cy="314325"/>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31 March 2009.
</a:t>
          </a:r>
        </a:p>
      </xdr:txBody>
    </xdr:sp>
    <xdr:clientData/>
  </xdr:twoCellAnchor>
  <xdr:twoCellAnchor>
    <xdr:from>
      <xdr:col>1</xdr:col>
      <xdr:colOff>9525</xdr:colOff>
      <xdr:row>210</xdr:row>
      <xdr:rowOff>0</xdr:rowOff>
    </xdr:from>
    <xdr:to>
      <xdr:col>8</xdr:col>
      <xdr:colOff>0</xdr:colOff>
      <xdr:row>210</xdr:row>
      <xdr:rowOff>0</xdr:rowOff>
    </xdr:to>
    <xdr:sp>
      <xdr:nvSpPr>
        <xdr:cNvPr id="73" name="TextBox 197"/>
        <xdr:cNvSpPr txBox="1">
          <a:spLocks noChangeArrowheads="1"/>
        </xdr:cNvSpPr>
      </xdr:nvSpPr>
      <xdr:spPr>
        <a:xfrm>
          <a:off x="228600" y="32346900"/>
          <a:ext cx="674370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210</xdr:row>
      <xdr:rowOff>0</xdr:rowOff>
    </xdr:from>
    <xdr:to>
      <xdr:col>8</xdr:col>
      <xdr:colOff>0</xdr:colOff>
      <xdr:row>210</xdr:row>
      <xdr:rowOff>0</xdr:rowOff>
    </xdr:to>
    <xdr:sp>
      <xdr:nvSpPr>
        <xdr:cNvPr id="74" name="TextBox 198"/>
        <xdr:cNvSpPr txBox="1">
          <a:spLocks noChangeArrowheads="1"/>
        </xdr:cNvSpPr>
      </xdr:nvSpPr>
      <xdr:spPr>
        <a:xfrm>
          <a:off x="485775" y="3234690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240</xdr:row>
      <xdr:rowOff>9525</xdr:rowOff>
    </xdr:from>
    <xdr:to>
      <xdr:col>7</xdr:col>
      <xdr:colOff>981075</xdr:colOff>
      <xdr:row>254</xdr:row>
      <xdr:rowOff>0</xdr:rowOff>
    </xdr:to>
    <xdr:sp>
      <xdr:nvSpPr>
        <xdr:cNvPr id="75" name="TextBox 199"/>
        <xdr:cNvSpPr txBox="1">
          <a:spLocks noChangeArrowheads="1"/>
        </xdr:cNvSpPr>
      </xdr:nvSpPr>
      <xdr:spPr>
        <a:xfrm>
          <a:off x="219075" y="37299900"/>
          <a:ext cx="6686550" cy="2876550"/>
        </a:xfrm>
        <a:prstGeom prst="rect">
          <a:avLst/>
        </a:prstGeom>
        <a:solidFill>
          <a:srgbClr val="FFFFFF"/>
        </a:solidFill>
        <a:ln w="9525" cmpd="sng">
          <a:noFill/>
        </a:ln>
      </xdr:spPr>
      <xdr:txBody>
        <a:bodyPr vertOverflow="clip" wrap="square"/>
        <a:p>
          <a:pPr algn="just">
            <a:defRPr/>
          </a:pPr>
          <a:r>
            <a:rPr lang="en-US" cap="none" sz="1000" b="0" i="0" u="none" baseline="0"/>
            <a:t>There were no off balance sheet financial instruments as at the date of this announcement other than the following:
Forward foreign exchange contract expiring:
Currency       Contract Amount        Equivalent Amount                  Maturity Date
                                 '000                                  in RM'000
USD                       1,000                                       3,512                                      June  2009
The above contract was entered into as hedges for USD purchases denominated in foreign currencies and to limit the exposure to potential changes in foreign exchange rates.
There is minimal credit risk as the contract was entered into with reputable banks.
</a:t>
          </a:r>
        </a:p>
      </xdr:txBody>
    </xdr:sp>
    <xdr:clientData/>
  </xdr:twoCellAnchor>
  <xdr:twoCellAnchor>
    <xdr:from>
      <xdr:col>1</xdr:col>
      <xdr:colOff>0</xdr:colOff>
      <xdr:row>257</xdr:row>
      <xdr:rowOff>0</xdr:rowOff>
    </xdr:from>
    <xdr:to>
      <xdr:col>8</xdr:col>
      <xdr:colOff>0</xdr:colOff>
      <xdr:row>258</xdr:row>
      <xdr:rowOff>142875</xdr:rowOff>
    </xdr:to>
    <xdr:sp>
      <xdr:nvSpPr>
        <xdr:cNvPr id="76" name="TextBox 200"/>
        <xdr:cNvSpPr txBox="1">
          <a:spLocks noChangeArrowheads="1"/>
        </xdr:cNvSpPr>
      </xdr:nvSpPr>
      <xdr:spPr>
        <a:xfrm>
          <a:off x="219075" y="40662225"/>
          <a:ext cx="6753225"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1</xdr:col>
      <xdr:colOff>0</xdr:colOff>
      <xdr:row>266</xdr:row>
      <xdr:rowOff>0</xdr:rowOff>
    </xdr:from>
    <xdr:to>
      <xdr:col>8</xdr:col>
      <xdr:colOff>0</xdr:colOff>
      <xdr:row>266</xdr:row>
      <xdr:rowOff>0</xdr:rowOff>
    </xdr:to>
    <xdr:sp>
      <xdr:nvSpPr>
        <xdr:cNvPr id="77" name="TextBox 201"/>
        <xdr:cNvSpPr txBox="1">
          <a:spLocks noChangeArrowheads="1"/>
        </xdr:cNvSpPr>
      </xdr:nvSpPr>
      <xdr:spPr>
        <a:xfrm>
          <a:off x="219075" y="421862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28575</xdr:colOff>
      <xdr:row>303</xdr:row>
      <xdr:rowOff>47625</xdr:rowOff>
    </xdr:from>
    <xdr:to>
      <xdr:col>7</xdr:col>
      <xdr:colOff>1047750</xdr:colOff>
      <xdr:row>305</xdr:row>
      <xdr:rowOff>76200</xdr:rowOff>
    </xdr:to>
    <xdr:sp>
      <xdr:nvSpPr>
        <xdr:cNvPr id="78" name="TextBox 202"/>
        <xdr:cNvSpPr txBox="1">
          <a:spLocks noChangeArrowheads="1"/>
        </xdr:cNvSpPr>
      </xdr:nvSpPr>
      <xdr:spPr>
        <a:xfrm>
          <a:off x="247650" y="48529875"/>
          <a:ext cx="6724650"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27 May 2009.</a:t>
          </a:r>
        </a:p>
      </xdr:txBody>
    </xdr:sp>
    <xdr:clientData/>
  </xdr:twoCellAnchor>
  <xdr:twoCellAnchor>
    <xdr:from>
      <xdr:col>0</xdr:col>
      <xdr:colOff>190500</xdr:colOff>
      <xdr:row>121</xdr:row>
      <xdr:rowOff>0</xdr:rowOff>
    </xdr:from>
    <xdr:to>
      <xdr:col>7</xdr:col>
      <xdr:colOff>942975</xdr:colOff>
      <xdr:row>122</xdr:row>
      <xdr:rowOff>0</xdr:rowOff>
    </xdr:to>
    <xdr:sp>
      <xdr:nvSpPr>
        <xdr:cNvPr id="79" name="TextBox 203"/>
        <xdr:cNvSpPr txBox="1">
          <a:spLocks noChangeArrowheads="1"/>
        </xdr:cNvSpPr>
      </xdr:nvSpPr>
      <xdr:spPr>
        <a:xfrm>
          <a:off x="190500" y="17897475"/>
          <a:ext cx="6677025" cy="171450"/>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2009.
 2008.
 2008.             
                              </a:t>
          </a:r>
        </a:p>
      </xdr:txBody>
    </xdr:sp>
    <xdr:clientData/>
  </xdr:twoCellAnchor>
  <xdr:twoCellAnchor>
    <xdr:from>
      <xdr:col>1</xdr:col>
      <xdr:colOff>0</xdr:colOff>
      <xdr:row>281</xdr:row>
      <xdr:rowOff>0</xdr:rowOff>
    </xdr:from>
    <xdr:to>
      <xdr:col>8</xdr:col>
      <xdr:colOff>0</xdr:colOff>
      <xdr:row>281</xdr:row>
      <xdr:rowOff>0</xdr:rowOff>
    </xdr:to>
    <xdr:sp>
      <xdr:nvSpPr>
        <xdr:cNvPr id="80" name="TextBox 204"/>
        <xdr:cNvSpPr txBox="1">
          <a:spLocks noChangeArrowheads="1"/>
        </xdr:cNvSpPr>
      </xdr:nvSpPr>
      <xdr:spPr>
        <a:xfrm>
          <a:off x="219075" y="447579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103</xdr:row>
      <xdr:rowOff>0</xdr:rowOff>
    </xdr:from>
    <xdr:to>
      <xdr:col>7</xdr:col>
      <xdr:colOff>952500</xdr:colOff>
      <xdr:row>103</xdr:row>
      <xdr:rowOff>0</xdr:rowOff>
    </xdr:to>
    <xdr:sp>
      <xdr:nvSpPr>
        <xdr:cNvPr id="81" name="TextBox 205"/>
        <xdr:cNvSpPr txBox="1">
          <a:spLocks noChangeArrowheads="1"/>
        </xdr:cNvSpPr>
      </xdr:nvSpPr>
      <xdr:spPr>
        <a:xfrm>
          <a:off x="190500" y="14963775"/>
          <a:ext cx="6686550" cy="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has been brought forward without any amendments  from the previous financial statements for the year ended 31 December 2008
</a:t>
          </a:r>
        </a:p>
      </xdr:txBody>
    </xdr:sp>
    <xdr:clientData/>
  </xdr:twoCellAnchor>
  <xdr:twoCellAnchor>
    <xdr:from>
      <xdr:col>1</xdr:col>
      <xdr:colOff>0</xdr:colOff>
      <xdr:row>266</xdr:row>
      <xdr:rowOff>0</xdr:rowOff>
    </xdr:from>
    <xdr:to>
      <xdr:col>8</xdr:col>
      <xdr:colOff>0</xdr:colOff>
      <xdr:row>266</xdr:row>
      <xdr:rowOff>0</xdr:rowOff>
    </xdr:to>
    <xdr:sp>
      <xdr:nvSpPr>
        <xdr:cNvPr id="82" name="TextBox 206"/>
        <xdr:cNvSpPr txBox="1">
          <a:spLocks noChangeArrowheads="1"/>
        </xdr:cNvSpPr>
      </xdr:nvSpPr>
      <xdr:spPr>
        <a:xfrm>
          <a:off x="219075" y="421862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281</xdr:row>
      <xdr:rowOff>0</xdr:rowOff>
    </xdr:from>
    <xdr:to>
      <xdr:col>8</xdr:col>
      <xdr:colOff>0</xdr:colOff>
      <xdr:row>281</xdr:row>
      <xdr:rowOff>0</xdr:rowOff>
    </xdr:to>
    <xdr:sp>
      <xdr:nvSpPr>
        <xdr:cNvPr id="83" name="TextBox 207"/>
        <xdr:cNvSpPr txBox="1">
          <a:spLocks noChangeArrowheads="1"/>
        </xdr:cNvSpPr>
      </xdr:nvSpPr>
      <xdr:spPr>
        <a:xfrm>
          <a:off x="219075" y="447579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210</xdr:row>
      <xdr:rowOff>0</xdr:rowOff>
    </xdr:from>
    <xdr:to>
      <xdr:col>7</xdr:col>
      <xdr:colOff>942975</xdr:colOff>
      <xdr:row>210</xdr:row>
      <xdr:rowOff>0</xdr:rowOff>
    </xdr:to>
    <xdr:sp>
      <xdr:nvSpPr>
        <xdr:cNvPr id="84" name="TextBox 208"/>
        <xdr:cNvSpPr txBox="1">
          <a:spLocks noChangeArrowheads="1"/>
        </xdr:cNvSpPr>
      </xdr:nvSpPr>
      <xdr:spPr>
        <a:xfrm>
          <a:off x="676275" y="32346900"/>
          <a:ext cx="61912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85" name="TextBox 209"/>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86" name="TextBox 21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7" name="TextBox 211"/>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8" name="TextBox 212"/>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89" name="TextBox 213"/>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90" name="TextBox 214"/>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91" name="TextBox 215"/>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92" name="TextBox 216"/>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1</xdr:col>
      <xdr:colOff>47625</xdr:colOff>
      <xdr:row>88</xdr:row>
      <xdr:rowOff>142875</xdr:rowOff>
    </xdr:from>
    <xdr:to>
      <xdr:col>8</xdr:col>
      <xdr:colOff>0</xdr:colOff>
      <xdr:row>90</xdr:row>
      <xdr:rowOff>104775</xdr:rowOff>
    </xdr:to>
    <xdr:sp>
      <xdr:nvSpPr>
        <xdr:cNvPr id="93" name="TextBox 217"/>
        <xdr:cNvSpPr txBox="1">
          <a:spLocks noChangeArrowheads="1"/>
        </xdr:cNvSpPr>
      </xdr:nvSpPr>
      <xdr:spPr>
        <a:xfrm>
          <a:off x="266700" y="12620625"/>
          <a:ext cx="6705600" cy="285750"/>
        </a:xfrm>
        <a:prstGeom prst="rect">
          <a:avLst/>
        </a:prstGeom>
        <a:noFill/>
        <a:ln w="9525" cmpd="sng">
          <a:noFill/>
        </a:ln>
      </xdr:spPr>
      <xdr:txBody>
        <a:bodyPr vertOverflow="clip" wrap="square"/>
        <a:p>
          <a:pPr algn="l">
            <a:defRPr/>
          </a:pPr>
          <a:r>
            <a:rPr lang="en-US" cap="none" sz="1000" b="0" i="0" u="none" baseline="0"/>
            <a:t>No dividend was paid in the current financial period under review.</a:t>
          </a:r>
        </a:p>
      </xdr:txBody>
    </xdr:sp>
    <xdr:clientData/>
  </xdr:twoCellAnchor>
  <xdr:twoCellAnchor>
    <xdr:from>
      <xdr:col>1</xdr:col>
      <xdr:colOff>0</xdr:colOff>
      <xdr:row>19</xdr:row>
      <xdr:rowOff>0</xdr:rowOff>
    </xdr:from>
    <xdr:to>
      <xdr:col>7</xdr:col>
      <xdr:colOff>1000125</xdr:colOff>
      <xdr:row>19</xdr:row>
      <xdr:rowOff>0</xdr:rowOff>
    </xdr:to>
    <xdr:sp>
      <xdr:nvSpPr>
        <xdr:cNvPr id="94" name="TextBox 21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28575</xdr:colOff>
      <xdr:row>183</xdr:row>
      <xdr:rowOff>0</xdr:rowOff>
    </xdr:from>
    <xdr:to>
      <xdr:col>7</xdr:col>
      <xdr:colOff>962025</xdr:colOff>
      <xdr:row>183</xdr:row>
      <xdr:rowOff>0</xdr:rowOff>
    </xdr:to>
    <xdr:sp>
      <xdr:nvSpPr>
        <xdr:cNvPr id="95" name="TextBox 220"/>
        <xdr:cNvSpPr txBox="1">
          <a:spLocks noChangeArrowheads="1"/>
        </xdr:cNvSpPr>
      </xdr:nvSpPr>
      <xdr:spPr>
        <a:xfrm>
          <a:off x="247650" y="27908250"/>
          <a:ext cx="6638925"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9525</xdr:colOff>
      <xdr:row>21</xdr:row>
      <xdr:rowOff>28575</xdr:rowOff>
    </xdr:from>
    <xdr:to>
      <xdr:col>7</xdr:col>
      <xdr:colOff>952500</xdr:colOff>
      <xdr:row>23</xdr:row>
      <xdr:rowOff>123825</xdr:rowOff>
    </xdr:to>
    <xdr:sp>
      <xdr:nvSpPr>
        <xdr:cNvPr id="96" name="TextBox 221"/>
        <xdr:cNvSpPr txBox="1">
          <a:spLocks noChangeArrowheads="1"/>
        </xdr:cNvSpPr>
      </xdr:nvSpPr>
      <xdr:spPr>
        <a:xfrm>
          <a:off x="228600" y="3505200"/>
          <a:ext cx="6648450" cy="419100"/>
        </a:xfrm>
        <a:prstGeom prst="rect">
          <a:avLst/>
        </a:prstGeom>
        <a:solidFill>
          <a:srgbClr val="FFFFFF"/>
        </a:solidFill>
        <a:ln w="9525" cmpd="sng">
          <a:noFill/>
        </a:ln>
      </xdr:spPr>
      <xdr:txBody>
        <a:bodyPr vertOverflow="clip" wrap="square"/>
        <a:p>
          <a:pPr algn="l">
            <a:defRPr/>
          </a:pPr>
          <a:r>
            <a:rPr lang="en-US" cap="none" sz="1000" b="0" i="0" u="none" baseline="0"/>
            <a:t>The significant accounting policies adopted are consistent with those of the audited financial statements for the year ended 31 December 2008 except for a change in the valuation method of inventories as follows :
</a:t>
          </a:r>
        </a:p>
      </xdr:txBody>
    </xdr:sp>
    <xdr:clientData/>
  </xdr:twoCellAnchor>
  <xdr:twoCellAnchor>
    <xdr:from>
      <xdr:col>1</xdr:col>
      <xdr:colOff>0</xdr:colOff>
      <xdr:row>24</xdr:row>
      <xdr:rowOff>0</xdr:rowOff>
    </xdr:from>
    <xdr:to>
      <xdr:col>7</xdr:col>
      <xdr:colOff>942975</xdr:colOff>
      <xdr:row>24</xdr:row>
      <xdr:rowOff>0</xdr:rowOff>
    </xdr:to>
    <xdr:sp>
      <xdr:nvSpPr>
        <xdr:cNvPr id="97" name="TextBox 222"/>
        <xdr:cNvSpPr txBox="1">
          <a:spLocks noChangeArrowheads="1"/>
        </xdr:cNvSpPr>
      </xdr:nvSpPr>
      <xdr:spPr>
        <a:xfrm>
          <a:off x="219075" y="3962400"/>
          <a:ext cx="66484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24</xdr:row>
      <xdr:rowOff>0</xdr:rowOff>
    </xdr:from>
    <xdr:to>
      <xdr:col>7</xdr:col>
      <xdr:colOff>1009650</xdr:colOff>
      <xdr:row>24</xdr:row>
      <xdr:rowOff>0</xdr:rowOff>
    </xdr:to>
    <xdr:sp>
      <xdr:nvSpPr>
        <xdr:cNvPr id="98" name="TextBox 223"/>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24</xdr:row>
      <xdr:rowOff>0</xdr:rowOff>
    </xdr:from>
    <xdr:to>
      <xdr:col>7</xdr:col>
      <xdr:colOff>1009650</xdr:colOff>
      <xdr:row>24</xdr:row>
      <xdr:rowOff>0</xdr:rowOff>
    </xdr:to>
    <xdr:sp>
      <xdr:nvSpPr>
        <xdr:cNvPr id="99" name="TextBox 224"/>
        <xdr:cNvSpPr txBox="1">
          <a:spLocks noChangeArrowheads="1"/>
        </xdr:cNvSpPr>
      </xdr:nvSpPr>
      <xdr:spPr>
        <a:xfrm>
          <a:off x="219075" y="3962400"/>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300</xdr:row>
      <xdr:rowOff>0</xdr:rowOff>
    </xdr:from>
    <xdr:to>
      <xdr:col>7</xdr:col>
      <xdr:colOff>990600</xdr:colOff>
      <xdr:row>300</xdr:row>
      <xdr:rowOff>0</xdr:rowOff>
    </xdr:to>
    <xdr:sp>
      <xdr:nvSpPr>
        <xdr:cNvPr id="100" name="TextBox 225"/>
        <xdr:cNvSpPr txBox="1">
          <a:spLocks noChangeArrowheads="1"/>
        </xdr:cNvSpPr>
      </xdr:nvSpPr>
      <xdr:spPr>
        <a:xfrm>
          <a:off x="219075" y="47967900"/>
          <a:ext cx="66960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2008 was not qualified.</a:t>
          </a:r>
        </a:p>
      </xdr:txBody>
    </xdr:sp>
    <xdr:clientData/>
  </xdr:twoCellAnchor>
  <xdr:twoCellAnchor>
    <xdr:from>
      <xdr:col>1</xdr:col>
      <xdr:colOff>0</xdr:colOff>
      <xdr:row>181</xdr:row>
      <xdr:rowOff>28575</xdr:rowOff>
    </xdr:from>
    <xdr:to>
      <xdr:col>7</xdr:col>
      <xdr:colOff>914400</xdr:colOff>
      <xdr:row>183</xdr:row>
      <xdr:rowOff>47625</xdr:rowOff>
    </xdr:to>
    <xdr:sp>
      <xdr:nvSpPr>
        <xdr:cNvPr id="101" name="TextBox 226"/>
        <xdr:cNvSpPr txBox="1">
          <a:spLocks noChangeArrowheads="1"/>
        </xdr:cNvSpPr>
      </xdr:nvSpPr>
      <xdr:spPr>
        <a:xfrm>
          <a:off x="219075" y="27612975"/>
          <a:ext cx="6619875" cy="342900"/>
        </a:xfrm>
        <a:prstGeom prst="rect">
          <a:avLst/>
        </a:prstGeom>
        <a:solidFill>
          <a:srgbClr val="FFFFFF"/>
        </a:solidFill>
        <a:ln w="9525" cmpd="sng">
          <a:noFill/>
        </a:ln>
      </xdr:spPr>
      <xdr:txBody>
        <a:bodyPr vertOverflow="clip" wrap="square"/>
        <a:p>
          <a:pPr algn="l">
            <a:defRPr/>
          </a:pPr>
          <a:r>
            <a:rPr lang="en-US" cap="none" sz="1000" b="0" i="0" u="none" baseline="0"/>
            <a:t>There is no tax on business income as the Group is in a loss position during the year.</a:t>
          </a:r>
        </a:p>
      </xdr:txBody>
    </xdr:sp>
    <xdr:clientData/>
  </xdr:twoCellAnchor>
  <xdr:twoCellAnchor>
    <xdr:from>
      <xdr:col>1</xdr:col>
      <xdr:colOff>0</xdr:colOff>
      <xdr:row>260</xdr:row>
      <xdr:rowOff>142875</xdr:rowOff>
    </xdr:from>
    <xdr:to>
      <xdr:col>7</xdr:col>
      <xdr:colOff>1000125</xdr:colOff>
      <xdr:row>262</xdr:row>
      <xdr:rowOff>76200</xdr:rowOff>
    </xdr:to>
    <xdr:sp>
      <xdr:nvSpPr>
        <xdr:cNvPr id="102" name="TextBox 228"/>
        <xdr:cNvSpPr txBox="1">
          <a:spLocks noChangeArrowheads="1"/>
        </xdr:cNvSpPr>
      </xdr:nvSpPr>
      <xdr:spPr>
        <a:xfrm>
          <a:off x="219075" y="41300400"/>
          <a:ext cx="6705600" cy="276225"/>
        </a:xfrm>
        <a:prstGeom prst="rect">
          <a:avLst/>
        </a:prstGeom>
        <a:solidFill>
          <a:srgbClr val="FFFFFF"/>
        </a:solidFill>
        <a:ln w="9525" cmpd="sng">
          <a:noFill/>
        </a:ln>
      </xdr:spPr>
      <xdr:txBody>
        <a:bodyPr vertOverflow="clip" wrap="square"/>
        <a:p>
          <a:pPr algn="l">
            <a:defRPr/>
          </a:pPr>
          <a:r>
            <a:rPr lang="en-US" cap="none" sz="1000" b="0" i="0" u="none" baseline="0"/>
            <a:t>No dividend was recommended for the current financial period under review.
</a:t>
          </a:r>
        </a:p>
      </xdr:txBody>
    </xdr:sp>
    <xdr:clientData/>
  </xdr:twoCellAnchor>
  <xdr:twoCellAnchor>
    <xdr:from>
      <xdr:col>1</xdr:col>
      <xdr:colOff>0</xdr:colOff>
      <xdr:row>24</xdr:row>
      <xdr:rowOff>19050</xdr:rowOff>
    </xdr:from>
    <xdr:to>
      <xdr:col>7</xdr:col>
      <xdr:colOff>809625</xdr:colOff>
      <xdr:row>30</xdr:row>
      <xdr:rowOff>95250</xdr:rowOff>
    </xdr:to>
    <xdr:sp>
      <xdr:nvSpPr>
        <xdr:cNvPr id="103" name="TextBox 243"/>
        <xdr:cNvSpPr txBox="1">
          <a:spLocks noChangeArrowheads="1"/>
        </xdr:cNvSpPr>
      </xdr:nvSpPr>
      <xdr:spPr>
        <a:xfrm>
          <a:off x="219075" y="3981450"/>
          <a:ext cx="6515100" cy="1047750"/>
        </a:xfrm>
        <a:prstGeom prst="rect">
          <a:avLst/>
        </a:prstGeom>
        <a:solidFill>
          <a:srgbClr val="FFFFFF"/>
        </a:solidFill>
        <a:ln w="9525" cmpd="sng">
          <a:noFill/>
        </a:ln>
      </xdr:spPr>
      <xdr:txBody>
        <a:bodyPr vertOverflow="clip" wrap="square"/>
        <a:p>
          <a:pPr algn="just">
            <a:defRPr/>
          </a:pPr>
          <a:r>
            <a:rPr lang="en-US" cap="none" sz="1000" b="0" i="0" u="none" baseline="0"/>
            <a:t>
Prior to 1 January 2009, the cost of inventories was determined on a first in, first out basis. The directors consider that the change to the weighted average method gives a fairer presentation of results and financial position of the Group. This change in the accounting policy has been accounted for retrospectively and the effects of this change are as follows: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tabSelected="1" zoomScale="75" zoomScaleNormal="75" workbookViewId="0" topLeftCell="A1">
      <pane xSplit="3" ySplit="9" topLeftCell="D10" activePane="bottomRight" state="frozen"/>
      <selection pane="topLeft" activeCell="D341" sqref="D341"/>
      <selection pane="topRight" activeCell="D341" sqref="D341"/>
      <selection pane="bottomLeft" activeCell="D341" sqref="D341"/>
      <selection pane="bottomRight" activeCell="J23" sqref="J23"/>
    </sheetView>
  </sheetViews>
  <sheetFormatPr defaultColWidth="9.00390625" defaultRowHeight="16.5"/>
  <cols>
    <col min="1" max="1" width="10.25390625" style="2" customWidth="1"/>
    <col min="2" max="2" width="22.375" style="2" customWidth="1"/>
    <col min="3" max="3" width="6.625" style="6" customWidth="1"/>
    <col min="4" max="5" width="12.625" style="2" customWidth="1"/>
    <col min="6" max="6" width="1.4921875" style="2" customWidth="1"/>
    <col min="7" max="8" width="12.625" style="2" customWidth="1"/>
    <col min="9" max="9" width="13.00390625" style="2" customWidth="1"/>
    <col min="10" max="14" width="9.00390625" style="35" customWidth="1"/>
    <col min="15" max="16384" width="9.00390625" style="2" customWidth="1"/>
  </cols>
  <sheetData>
    <row r="1" spans="1:14" s="14" customFormat="1" ht="15">
      <c r="A1" s="29" t="s">
        <v>0</v>
      </c>
      <c r="C1" s="30"/>
      <c r="J1" s="31"/>
      <c r="K1" s="31"/>
      <c r="L1" s="31"/>
      <c r="M1" s="31"/>
      <c r="N1" s="31"/>
    </row>
    <row r="2" spans="1:14" s="14" customFormat="1" ht="15">
      <c r="A2" s="29" t="s">
        <v>124</v>
      </c>
      <c r="C2" s="30"/>
      <c r="J2" s="31"/>
      <c r="K2" s="31"/>
      <c r="L2" s="31"/>
      <c r="M2" s="31"/>
      <c r="N2" s="31"/>
    </row>
    <row r="3" spans="1:14" s="14" customFormat="1" ht="15">
      <c r="A3" s="29" t="s">
        <v>209</v>
      </c>
      <c r="C3" s="30"/>
      <c r="J3" s="31"/>
      <c r="K3" s="31"/>
      <c r="L3" s="31"/>
      <c r="M3" s="31"/>
      <c r="N3" s="31"/>
    </row>
    <row r="4" spans="1:14" s="14" customFormat="1" ht="15">
      <c r="A4" s="29"/>
      <c r="C4" s="30"/>
      <c r="J4" s="31"/>
      <c r="K4" s="31"/>
      <c r="L4" s="31"/>
      <c r="M4" s="31"/>
      <c r="N4" s="31"/>
    </row>
    <row r="5" spans="1:14" s="14" customFormat="1" ht="15">
      <c r="A5" s="29"/>
      <c r="C5" s="30"/>
      <c r="J5" s="31"/>
      <c r="K5" s="31"/>
      <c r="L5" s="31"/>
      <c r="M5" s="31"/>
      <c r="N5" s="31"/>
    </row>
    <row r="6" spans="1:14" s="14" customFormat="1" ht="15">
      <c r="A6" s="32"/>
      <c r="C6" s="30"/>
      <c r="G6" s="32"/>
      <c r="J6" s="31"/>
      <c r="K6" s="31"/>
      <c r="L6" s="31"/>
      <c r="M6" s="31"/>
      <c r="N6" s="31"/>
    </row>
    <row r="7" spans="3:14" s="14" customFormat="1" ht="15">
      <c r="C7" s="30"/>
      <c r="D7" s="138" t="s">
        <v>79</v>
      </c>
      <c r="E7" s="138"/>
      <c r="G7" s="138" t="s">
        <v>207</v>
      </c>
      <c r="H7" s="138"/>
      <c r="I7" s="13"/>
      <c r="J7" s="31"/>
      <c r="K7" s="31"/>
      <c r="L7" s="31"/>
      <c r="M7" s="31"/>
      <c r="N7" s="31"/>
    </row>
    <row r="8" spans="3:14" s="30" customFormat="1" ht="15">
      <c r="C8" s="13" t="s">
        <v>1</v>
      </c>
      <c r="D8" s="15">
        <v>39903</v>
      </c>
      <c r="E8" s="15">
        <v>39538</v>
      </c>
      <c r="F8" s="33"/>
      <c r="G8" s="15">
        <f>D8</f>
        <v>39903</v>
      </c>
      <c r="H8" s="15">
        <f>E8</f>
        <v>39538</v>
      </c>
      <c r="I8" s="15"/>
      <c r="J8" s="34"/>
      <c r="K8" s="34"/>
      <c r="L8" s="34"/>
      <c r="M8" s="34"/>
      <c r="N8" s="34"/>
    </row>
    <row r="9" spans="4:14" s="30" customFormat="1" ht="15">
      <c r="D9" s="13" t="s">
        <v>2</v>
      </c>
      <c r="E9" s="13" t="s">
        <v>2</v>
      </c>
      <c r="G9" s="13" t="s">
        <v>2</v>
      </c>
      <c r="H9" s="13" t="s">
        <v>2</v>
      </c>
      <c r="I9" s="13"/>
      <c r="J9" s="34"/>
      <c r="K9" s="34"/>
      <c r="L9" s="34"/>
      <c r="M9" s="34"/>
      <c r="N9" s="34"/>
    </row>
    <row r="10" spans="4:14" s="30" customFormat="1" ht="15">
      <c r="D10" s="13"/>
      <c r="E10" s="13" t="s">
        <v>240</v>
      </c>
      <c r="G10" s="13"/>
      <c r="H10" s="13" t="s">
        <v>240</v>
      </c>
      <c r="I10" s="13"/>
      <c r="J10" s="34"/>
      <c r="K10" s="34"/>
      <c r="L10" s="34"/>
      <c r="M10" s="34"/>
      <c r="N10" s="34"/>
    </row>
    <row r="11" spans="9:15" ht="12.75">
      <c r="I11" s="46"/>
      <c r="J11" s="36"/>
      <c r="K11" s="36"/>
      <c r="L11" s="36"/>
      <c r="M11" s="36"/>
      <c r="N11" s="36"/>
      <c r="O11" s="43"/>
    </row>
    <row r="12" spans="1:15" ht="12.75">
      <c r="A12" s="2" t="s">
        <v>3</v>
      </c>
      <c r="B12" s="3"/>
      <c r="C12" s="6">
        <v>8</v>
      </c>
      <c r="D12" s="3">
        <v>75315</v>
      </c>
      <c r="E12" s="3">
        <v>155292</v>
      </c>
      <c r="F12" s="3"/>
      <c r="G12" s="3">
        <f>D12</f>
        <v>75315</v>
      </c>
      <c r="H12" s="3">
        <f>E12</f>
        <v>155292</v>
      </c>
      <c r="I12" s="9"/>
      <c r="J12" s="36"/>
      <c r="K12" s="36"/>
      <c r="L12" s="36"/>
      <c r="M12" s="36"/>
      <c r="N12" s="36"/>
      <c r="O12" s="44"/>
    </row>
    <row r="13" spans="2:15" ht="12.75">
      <c r="B13" s="3"/>
      <c r="D13" s="3"/>
      <c r="E13" s="3"/>
      <c r="F13" s="3"/>
      <c r="G13" s="3"/>
      <c r="H13" s="3"/>
      <c r="I13" s="9"/>
      <c r="J13" s="36"/>
      <c r="K13" s="36"/>
      <c r="L13" s="36"/>
      <c r="M13" s="36"/>
      <c r="N13" s="36"/>
      <c r="O13" s="43"/>
    </row>
    <row r="14" spans="1:15" ht="12.75">
      <c r="A14" s="2" t="s">
        <v>110</v>
      </c>
      <c r="B14" s="9"/>
      <c r="D14" s="9">
        <v>-71107</v>
      </c>
      <c r="E14" s="3">
        <f>-146377-756</f>
        <v>-147133</v>
      </c>
      <c r="F14" s="3"/>
      <c r="G14" s="3">
        <f>D14</f>
        <v>-71107</v>
      </c>
      <c r="H14" s="3">
        <f>E14</f>
        <v>-147133</v>
      </c>
      <c r="I14" s="9"/>
      <c r="J14" s="36"/>
      <c r="K14" s="36"/>
      <c r="L14" s="36"/>
      <c r="M14" s="36"/>
      <c r="N14" s="36"/>
      <c r="O14" s="43"/>
    </row>
    <row r="15" spans="2:15" ht="12.75">
      <c r="B15" s="3"/>
      <c r="D15" s="10"/>
      <c r="E15" s="10"/>
      <c r="F15" s="3"/>
      <c r="G15" s="10"/>
      <c r="H15" s="10"/>
      <c r="I15" s="9"/>
      <c r="J15" s="36"/>
      <c r="K15" s="36"/>
      <c r="L15" s="36"/>
      <c r="M15" s="36"/>
      <c r="N15" s="36"/>
      <c r="O15" s="43"/>
    </row>
    <row r="16" spans="1:15" ht="12.75">
      <c r="A16" s="1" t="s">
        <v>242</v>
      </c>
      <c r="B16" s="9"/>
      <c r="D16" s="3">
        <f>SUM(D12:D14)</f>
        <v>4208</v>
      </c>
      <c r="E16" s="3">
        <f>SUM(E12:E14)</f>
        <v>8159</v>
      </c>
      <c r="F16" s="3"/>
      <c r="G16" s="3">
        <f>SUM(G12:G14)</f>
        <v>4208</v>
      </c>
      <c r="H16" s="3">
        <f>SUM(H12:H14)</f>
        <v>8159</v>
      </c>
      <c r="I16" s="9"/>
      <c r="J16" s="36"/>
      <c r="K16" s="45"/>
      <c r="L16" s="36"/>
      <c r="M16" s="36"/>
      <c r="N16" s="36"/>
      <c r="O16" s="43"/>
    </row>
    <row r="17" spans="2:15" ht="12.75">
      <c r="B17" s="3"/>
      <c r="D17" s="3"/>
      <c r="E17" s="3"/>
      <c r="F17" s="3"/>
      <c r="G17" s="3"/>
      <c r="H17" s="3"/>
      <c r="I17" s="9"/>
      <c r="J17" s="36"/>
      <c r="K17" s="36"/>
      <c r="L17" s="36"/>
      <c r="M17" s="36"/>
      <c r="N17" s="36"/>
      <c r="O17" s="43"/>
    </row>
    <row r="18" spans="1:15" ht="12.75">
      <c r="A18" s="2" t="s">
        <v>165</v>
      </c>
      <c r="B18" s="3"/>
      <c r="D18" s="3">
        <f>25+13</f>
        <v>38</v>
      </c>
      <c r="E18" s="3">
        <v>84</v>
      </c>
      <c r="F18" s="3"/>
      <c r="G18" s="3">
        <f>D18</f>
        <v>38</v>
      </c>
      <c r="H18" s="3">
        <f>E18</f>
        <v>84</v>
      </c>
      <c r="I18" s="9"/>
      <c r="J18" s="36"/>
      <c r="K18" s="36"/>
      <c r="L18" s="36"/>
      <c r="M18" s="36"/>
      <c r="N18" s="36"/>
      <c r="O18" s="43"/>
    </row>
    <row r="19" spans="2:15" ht="12.75">
      <c r="B19" s="3"/>
      <c r="D19" s="3"/>
      <c r="E19" s="3"/>
      <c r="F19" s="3"/>
      <c r="G19" s="3"/>
      <c r="H19" s="3"/>
      <c r="I19" s="9"/>
      <c r="J19" s="36"/>
      <c r="K19" s="36"/>
      <c r="L19" s="36"/>
      <c r="M19" s="36"/>
      <c r="N19" s="36"/>
      <c r="O19" s="43"/>
    </row>
    <row r="20" spans="1:15" ht="12.75">
      <c r="A20" s="2" t="s">
        <v>166</v>
      </c>
      <c r="B20" s="9"/>
      <c r="D20" s="3">
        <v>-483</v>
      </c>
      <c r="E20" s="3">
        <v>-462</v>
      </c>
      <c r="F20" s="3"/>
      <c r="G20" s="3">
        <f>D20</f>
        <v>-483</v>
      </c>
      <c r="H20" s="3">
        <f>E20</f>
        <v>-462</v>
      </c>
      <c r="I20" s="9"/>
      <c r="J20" s="36"/>
      <c r="K20" s="36"/>
      <c r="L20" s="36"/>
      <c r="M20" s="36"/>
      <c r="N20" s="36"/>
      <c r="O20" s="43"/>
    </row>
    <row r="21" spans="2:15" ht="12.75">
      <c r="B21" s="9"/>
      <c r="D21" s="9"/>
      <c r="E21" s="9"/>
      <c r="F21" s="9"/>
      <c r="G21" s="9"/>
      <c r="I21" s="9"/>
      <c r="J21" s="36"/>
      <c r="K21" s="36"/>
      <c r="L21" s="36"/>
      <c r="M21" s="36"/>
      <c r="N21" s="36"/>
      <c r="O21" s="43"/>
    </row>
    <row r="22" spans="1:15" ht="12.75">
      <c r="A22" s="2" t="s">
        <v>167</v>
      </c>
      <c r="B22" s="9"/>
      <c r="C22" s="75"/>
      <c r="D22" s="9">
        <f>-104-126</f>
        <v>-230</v>
      </c>
      <c r="E22" s="9">
        <v>-3699</v>
      </c>
      <c r="F22" s="9"/>
      <c r="G22" s="3">
        <f>D22</f>
        <v>-230</v>
      </c>
      <c r="H22" s="3">
        <f>E22</f>
        <v>-3699</v>
      </c>
      <c r="I22" s="9"/>
      <c r="J22" s="36"/>
      <c r="K22" s="36"/>
      <c r="L22" s="36"/>
      <c r="M22" s="36"/>
      <c r="N22" s="36"/>
      <c r="O22" s="43"/>
    </row>
    <row r="23" spans="2:15" ht="12.75">
      <c r="B23" s="9"/>
      <c r="C23" s="75"/>
      <c r="D23" s="10"/>
      <c r="E23" s="10"/>
      <c r="F23" s="9"/>
      <c r="G23" s="10"/>
      <c r="H23" s="10"/>
      <c r="I23" s="9"/>
      <c r="J23" s="36"/>
      <c r="K23" s="36"/>
      <c r="L23" s="36"/>
      <c r="M23" s="36"/>
      <c r="N23" s="36"/>
      <c r="O23" s="43"/>
    </row>
    <row r="24" spans="1:15" ht="12.75">
      <c r="A24" s="2" t="s">
        <v>230</v>
      </c>
      <c r="B24" s="9"/>
      <c r="C24" s="75"/>
      <c r="D24" s="9">
        <f>SUM(D16:D23)</f>
        <v>3533</v>
      </c>
      <c r="E24" s="9">
        <f>SUM(E16:E23)</f>
        <v>4082</v>
      </c>
      <c r="F24" s="9">
        <f>SUM(F16:F23)</f>
        <v>0</v>
      </c>
      <c r="G24" s="9">
        <f>SUM(G16:G23)</f>
        <v>3533</v>
      </c>
      <c r="H24" s="9">
        <f>SUM(H16:H23)</f>
        <v>4082</v>
      </c>
      <c r="I24" s="9"/>
      <c r="J24" s="36"/>
      <c r="K24" s="36"/>
      <c r="L24" s="36"/>
      <c r="M24" s="36"/>
      <c r="N24" s="36"/>
      <c r="O24" s="43"/>
    </row>
    <row r="25" spans="2:15" ht="12.75">
      <c r="B25" s="9"/>
      <c r="D25" s="3"/>
      <c r="E25" s="3"/>
      <c r="F25" s="9"/>
      <c r="G25" s="3"/>
      <c r="H25" s="3"/>
      <c r="I25" s="9"/>
      <c r="J25" s="36"/>
      <c r="K25" s="36"/>
      <c r="L25" s="36"/>
      <c r="M25" s="36"/>
      <c r="N25" s="36"/>
      <c r="O25" s="43"/>
    </row>
    <row r="26" spans="1:15" ht="12.75">
      <c r="A26" s="2" t="s">
        <v>108</v>
      </c>
      <c r="B26" s="3"/>
      <c r="D26" s="9">
        <v>-714</v>
      </c>
      <c r="E26" s="9">
        <v>-1349</v>
      </c>
      <c r="F26" s="9"/>
      <c r="G26" s="3">
        <f>D26</f>
        <v>-714</v>
      </c>
      <c r="H26" s="3">
        <f>E26</f>
        <v>-1349</v>
      </c>
      <c r="I26" s="9"/>
      <c r="J26" s="36"/>
      <c r="K26" s="36"/>
      <c r="L26" s="36"/>
      <c r="M26" s="36"/>
      <c r="N26" s="36"/>
      <c r="O26" s="43"/>
    </row>
    <row r="27" spans="2:15" ht="12.75">
      <c r="B27" s="9"/>
      <c r="D27" s="10"/>
      <c r="E27" s="10"/>
      <c r="F27" s="9"/>
      <c r="G27" s="10"/>
      <c r="H27" s="10"/>
      <c r="I27" s="9"/>
      <c r="J27" s="36"/>
      <c r="K27" s="36"/>
      <c r="L27" s="36"/>
      <c r="M27" s="36"/>
      <c r="N27" s="36"/>
      <c r="O27" s="43"/>
    </row>
    <row r="28" spans="1:15" ht="12.75">
      <c r="A28" s="1" t="s">
        <v>231</v>
      </c>
      <c r="C28" s="6">
        <f>+C12</f>
        <v>8</v>
      </c>
      <c r="D28" s="3">
        <f>SUM(D24:D27)</f>
        <v>2819</v>
      </c>
      <c r="E28" s="3">
        <f>SUM(E24:E27)</f>
        <v>2733</v>
      </c>
      <c r="F28" s="3">
        <f>SUM(F24:F27)</f>
        <v>0</v>
      </c>
      <c r="G28" s="3">
        <f>SUM(G24:G27)</f>
        <v>2819</v>
      </c>
      <c r="H28" s="3">
        <f>SUM(H24:H27)</f>
        <v>2733</v>
      </c>
      <c r="I28" s="9"/>
      <c r="J28" s="36"/>
      <c r="K28" s="36"/>
      <c r="L28" s="36"/>
      <c r="M28" s="36"/>
      <c r="N28" s="36"/>
      <c r="O28" s="43"/>
    </row>
    <row r="29" spans="4:15" ht="12.75">
      <c r="D29" s="3"/>
      <c r="E29" s="3"/>
      <c r="F29" s="3"/>
      <c r="G29" s="3"/>
      <c r="H29" s="3"/>
      <c r="I29" s="9"/>
      <c r="J29" s="36"/>
      <c r="K29" s="36"/>
      <c r="L29" s="36"/>
      <c r="M29" s="36"/>
      <c r="N29" s="36"/>
      <c r="O29" s="43"/>
    </row>
    <row r="30" spans="1:15" ht="12.75">
      <c r="A30" s="2" t="s">
        <v>232</v>
      </c>
      <c r="C30" s="6">
        <v>17</v>
      </c>
      <c r="D30" s="10">
        <v>0</v>
      </c>
      <c r="E30" s="10">
        <v>-62</v>
      </c>
      <c r="F30" s="3"/>
      <c r="G30" s="10">
        <v>0</v>
      </c>
      <c r="H30" s="10">
        <f>E30</f>
        <v>-62</v>
      </c>
      <c r="I30" s="9"/>
      <c r="J30" s="36"/>
      <c r="K30" s="36"/>
      <c r="L30" s="36"/>
      <c r="M30" s="36"/>
      <c r="N30" s="36"/>
      <c r="O30" s="43"/>
    </row>
    <row r="31" spans="4:15" ht="12.75">
      <c r="D31" s="3"/>
      <c r="E31" s="3"/>
      <c r="F31" s="3"/>
      <c r="G31" s="3"/>
      <c r="H31" s="3"/>
      <c r="I31" s="9"/>
      <c r="J31" s="36"/>
      <c r="K31" s="36"/>
      <c r="L31" s="36"/>
      <c r="M31" s="36"/>
      <c r="N31" s="36"/>
      <c r="O31" s="43"/>
    </row>
    <row r="32" spans="1:15" ht="12.75">
      <c r="A32" s="1" t="s">
        <v>248</v>
      </c>
      <c r="D32" s="3">
        <f>D28+D30</f>
        <v>2819</v>
      </c>
      <c r="E32" s="3">
        <f>E28+E30</f>
        <v>2671</v>
      </c>
      <c r="F32" s="3"/>
      <c r="G32" s="3">
        <f>G28+G30</f>
        <v>2819</v>
      </c>
      <c r="H32" s="3">
        <f>+H28+H30</f>
        <v>2671</v>
      </c>
      <c r="I32" s="9"/>
      <c r="J32" s="3"/>
      <c r="K32" s="36"/>
      <c r="L32" s="36"/>
      <c r="M32" s="36"/>
      <c r="N32" s="36"/>
      <c r="O32" s="43"/>
    </row>
    <row r="33" spans="1:15" ht="13.5" thickBot="1">
      <c r="A33" s="1" t="s">
        <v>189</v>
      </c>
      <c r="D33" s="16"/>
      <c r="E33" s="16"/>
      <c r="F33" s="3"/>
      <c r="G33" s="16"/>
      <c r="H33" s="16"/>
      <c r="I33" s="9"/>
      <c r="J33" s="36"/>
      <c r="K33" s="36"/>
      <c r="L33" s="36"/>
      <c r="M33" s="36"/>
      <c r="N33" s="36"/>
      <c r="O33" s="43"/>
    </row>
    <row r="34" spans="4:15" ht="13.5" thickTop="1">
      <c r="D34" s="9"/>
      <c r="E34" s="9"/>
      <c r="F34" s="9"/>
      <c r="G34" s="9"/>
      <c r="H34" s="9"/>
      <c r="I34" s="9"/>
      <c r="J34" s="36"/>
      <c r="K34" s="36"/>
      <c r="L34" s="36"/>
      <c r="M34" s="36"/>
      <c r="N34" s="36"/>
      <c r="O34" s="43"/>
    </row>
    <row r="35" spans="4:15" ht="12.75">
      <c r="D35" s="3"/>
      <c r="E35" s="3"/>
      <c r="F35" s="3"/>
      <c r="G35" s="3"/>
      <c r="H35" s="3"/>
      <c r="I35" s="9"/>
      <c r="J35" s="36"/>
      <c r="K35" s="36"/>
      <c r="L35" s="36"/>
      <c r="M35" s="36"/>
      <c r="N35" s="36"/>
      <c r="O35" s="43"/>
    </row>
    <row r="36" spans="1:14" s="1" customFormat="1" ht="12.75">
      <c r="A36" s="1" t="s">
        <v>243</v>
      </c>
      <c r="C36" s="27"/>
      <c r="D36" s="21"/>
      <c r="E36" s="21"/>
      <c r="F36" s="21"/>
      <c r="G36" s="21"/>
      <c r="H36" s="21"/>
      <c r="I36" s="21"/>
      <c r="J36" s="25"/>
      <c r="K36" s="25"/>
      <c r="L36" s="25"/>
      <c r="M36" s="25"/>
      <c r="N36" s="25"/>
    </row>
    <row r="37" spans="1:14" s="1" customFormat="1" ht="12.75">
      <c r="A37" s="1" t="s">
        <v>168</v>
      </c>
      <c r="C37" s="27"/>
      <c r="D37" s="21"/>
      <c r="E37" s="21"/>
      <c r="F37" s="21"/>
      <c r="G37" s="21"/>
      <c r="H37" s="21"/>
      <c r="I37" s="21"/>
      <c r="J37" s="25"/>
      <c r="K37" s="25"/>
      <c r="L37" s="25"/>
      <c r="M37" s="25"/>
      <c r="N37" s="25"/>
    </row>
    <row r="38" spans="1:9" ht="12.75">
      <c r="A38" s="2" t="s">
        <v>89</v>
      </c>
      <c r="C38" s="6">
        <v>25</v>
      </c>
      <c r="D38" s="35">
        <f>+'explanatory notes'!E279</f>
        <v>4.385091621815014</v>
      </c>
      <c r="E38" s="35">
        <f>+'explanatory notes'!F279</f>
        <v>4.154870422798121</v>
      </c>
      <c r="F38" s="3">
        <f>'explanatory notes'!G275</f>
        <v>0</v>
      </c>
      <c r="G38" s="35">
        <f>+'explanatory notes'!G279</f>
        <v>4.385091621815014</v>
      </c>
      <c r="H38" s="35">
        <f>+'explanatory notes'!H279</f>
        <v>4.154870422798121</v>
      </c>
      <c r="I38" s="17"/>
    </row>
    <row r="39" spans="1:9" ht="13.5" thickBot="1">
      <c r="A39" s="2" t="s">
        <v>90</v>
      </c>
      <c r="C39" s="6">
        <f>+C38</f>
        <v>25</v>
      </c>
      <c r="D39" s="48">
        <f>+'explanatory notes'!E299</f>
        <v>4.385091621815014</v>
      </c>
      <c r="E39" s="48">
        <f>+'explanatory notes'!F299</f>
        <v>4.154870422798121</v>
      </c>
      <c r="F39" s="18">
        <f>'explanatory notes'!G293</f>
        <v>0</v>
      </c>
      <c r="G39" s="48">
        <f>+'explanatory notes'!G299</f>
        <v>4.385091621815014</v>
      </c>
      <c r="H39" s="48">
        <f>+'explanatory notes'!H299</f>
        <v>4.154870422798121</v>
      </c>
      <c r="I39" s="18"/>
    </row>
    <row r="40" spans="4:9" ht="13.5" thickTop="1">
      <c r="D40" s="18"/>
      <c r="E40" s="18"/>
      <c r="F40" s="18"/>
      <c r="G40" s="18"/>
      <c r="H40" s="18"/>
      <c r="I40" s="18"/>
    </row>
    <row r="41" spans="4:9" ht="12.75">
      <c r="D41" s="18"/>
      <c r="E41" s="18"/>
      <c r="F41" s="18"/>
      <c r="G41" s="18"/>
      <c r="H41" s="18"/>
      <c r="I41" s="18"/>
    </row>
    <row r="42" spans="4:9" ht="12.75">
      <c r="D42" s="18"/>
      <c r="E42" s="18"/>
      <c r="F42" s="18"/>
      <c r="G42" s="18"/>
      <c r="H42" s="18"/>
      <c r="I42" s="18"/>
    </row>
    <row r="43" spans="4:9" ht="12.75">
      <c r="D43" s="18"/>
      <c r="E43" s="18"/>
      <c r="F43" s="18"/>
      <c r="G43" s="18"/>
      <c r="H43" s="18"/>
      <c r="I43" s="18"/>
    </row>
    <row r="44" spans="4:9" ht="12.75">
      <c r="D44" s="18"/>
      <c r="E44" s="18"/>
      <c r="F44" s="18"/>
      <c r="G44" s="18"/>
      <c r="H44" s="18"/>
      <c r="I44" s="18"/>
    </row>
    <row r="45" spans="4:9" ht="12.75">
      <c r="D45" s="18"/>
      <c r="E45" s="18"/>
      <c r="F45" s="18"/>
      <c r="G45" s="18"/>
      <c r="H45" s="18"/>
      <c r="I45" s="18"/>
    </row>
    <row r="46" spans="4:9" ht="12.75">
      <c r="D46" s="18"/>
      <c r="E46" s="18"/>
      <c r="F46" s="18"/>
      <c r="G46" s="18"/>
      <c r="H46" s="18"/>
      <c r="I46" s="18"/>
    </row>
    <row r="47" spans="4:9" ht="12.75">
      <c r="D47" s="18"/>
      <c r="E47" s="18"/>
      <c r="F47" s="18"/>
      <c r="G47" s="18"/>
      <c r="H47" s="18"/>
      <c r="I47" s="18"/>
    </row>
    <row r="48" spans="4:9" ht="12.75">
      <c r="D48" s="18"/>
      <c r="E48" s="18"/>
      <c r="F48" s="18"/>
      <c r="G48" s="18"/>
      <c r="H48" s="18"/>
      <c r="I48" s="18"/>
    </row>
    <row r="49" spans="4:9" ht="12.75">
      <c r="D49" s="18"/>
      <c r="E49" s="18"/>
      <c r="F49" s="18"/>
      <c r="G49" s="18"/>
      <c r="H49" s="18"/>
      <c r="I49" s="18"/>
    </row>
    <row r="50" spans="4:9" ht="12.75">
      <c r="D50" s="18"/>
      <c r="E50" s="18"/>
      <c r="F50" s="18"/>
      <c r="G50" s="18"/>
      <c r="H50" s="18"/>
      <c r="I50" s="18"/>
    </row>
    <row r="51" spans="4:9" ht="12.75">
      <c r="D51" s="18"/>
      <c r="E51" s="18"/>
      <c r="F51" s="18"/>
      <c r="G51" s="18"/>
      <c r="H51" s="18"/>
      <c r="I51" s="18"/>
    </row>
    <row r="52" spans="4:9" ht="12.75">
      <c r="D52" s="18"/>
      <c r="E52" s="18"/>
      <c r="F52" s="18"/>
      <c r="G52" s="18"/>
      <c r="H52" s="18"/>
      <c r="I52" s="18"/>
    </row>
    <row r="53" spans="4:9" ht="12.75">
      <c r="D53" s="18"/>
      <c r="E53" s="18"/>
      <c r="F53" s="18"/>
      <c r="G53" s="18"/>
      <c r="H53" s="18"/>
      <c r="I53" s="18"/>
    </row>
    <row r="54" spans="4:9" ht="12.75">
      <c r="D54" s="18"/>
      <c r="E54" s="18"/>
      <c r="F54" s="18"/>
      <c r="G54" s="18"/>
      <c r="H54" s="18"/>
      <c r="I54" s="18"/>
    </row>
    <row r="55" spans="4:9" ht="12.75">
      <c r="D55" s="18"/>
      <c r="E55" s="18"/>
      <c r="F55" s="18"/>
      <c r="G55" s="18"/>
      <c r="H55" s="18"/>
      <c r="I55" s="18"/>
    </row>
    <row r="56" spans="4:9" ht="12.75">
      <c r="D56" s="18"/>
      <c r="E56" s="18"/>
      <c r="F56" s="18"/>
      <c r="G56" s="18"/>
      <c r="H56" s="18"/>
      <c r="I56" s="18"/>
    </row>
    <row r="57" spans="4:9" ht="12.75">
      <c r="D57" s="18"/>
      <c r="E57" s="18"/>
      <c r="F57" s="18"/>
      <c r="G57" s="18"/>
      <c r="H57" s="18"/>
      <c r="I57" s="18"/>
    </row>
    <row r="58" spans="4:9" ht="12.75">
      <c r="D58" s="18"/>
      <c r="E58" s="18"/>
      <c r="F58" s="18"/>
      <c r="G58" s="18"/>
      <c r="H58" s="18"/>
      <c r="I58" s="18"/>
    </row>
    <row r="59" spans="1:9" ht="12.75">
      <c r="A59" s="2" t="s">
        <v>125</v>
      </c>
      <c r="D59" s="3"/>
      <c r="E59" s="3"/>
      <c r="F59" s="3"/>
      <c r="G59" s="3"/>
      <c r="H59" s="3"/>
      <c r="I59" s="3"/>
    </row>
    <row r="60" spans="1:9" ht="12.75">
      <c r="A60" s="2" t="s">
        <v>200</v>
      </c>
      <c r="D60" s="3"/>
      <c r="E60" s="3"/>
      <c r="F60" s="3"/>
      <c r="G60" s="3"/>
      <c r="H60" s="3"/>
      <c r="I60" s="3"/>
    </row>
    <row r="74" spans="3:5" ht="12.75">
      <c r="C74" s="37"/>
      <c r="D74" s="4"/>
      <c r="E74" s="19"/>
    </row>
  </sheetData>
  <mergeCells count="2">
    <mergeCell ref="D7:E7"/>
    <mergeCell ref="G7:H7"/>
  </mergeCells>
  <printOptions/>
  <pageMargins left="0.5" right="0.5" top="0.5" bottom="0.25" header="0.5" footer="0.5"/>
  <pageSetup fitToHeight="1" fitToWidth="1"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zoomScale="75" zoomScaleNormal="75" workbookViewId="0" topLeftCell="A1">
      <pane xSplit="6" ySplit="8" topLeftCell="G17" activePane="bottomRight" state="frozen"/>
      <selection pane="topLeft" activeCell="D341" sqref="D341"/>
      <selection pane="topRight" activeCell="D341" sqref="D341"/>
      <selection pane="bottomLeft" activeCell="D341" sqref="D341"/>
      <selection pane="bottomRight" activeCell="A53" sqref="A53"/>
    </sheetView>
  </sheetViews>
  <sheetFormatPr defaultColWidth="9.00390625" defaultRowHeight="16.5"/>
  <cols>
    <col min="1" max="1" width="4.625" style="26" customWidth="1"/>
    <col min="2" max="2" width="8.625" style="50" customWidth="1"/>
    <col min="3" max="5" width="9.00390625" style="23" customWidth="1"/>
    <col min="6" max="6" width="7.875" style="23" customWidth="1"/>
    <col min="7" max="7" width="9.50390625" style="26" customWidth="1"/>
    <col min="8" max="8" width="13.625" style="14" customWidth="1"/>
    <col min="9" max="9" width="2.00390625" style="23" customWidth="1"/>
    <col min="10" max="10" width="13.625" style="23" customWidth="1"/>
    <col min="11" max="16384" width="9.00390625" style="23" customWidth="1"/>
  </cols>
  <sheetData>
    <row r="1" spans="1:10" ht="15">
      <c r="A1" s="49" t="s">
        <v>0</v>
      </c>
      <c r="J1" s="26"/>
    </row>
    <row r="2" spans="1:10" ht="15">
      <c r="A2" s="49" t="s">
        <v>4</v>
      </c>
      <c r="H2" s="13"/>
      <c r="J2" s="51" t="s">
        <v>5</v>
      </c>
    </row>
    <row r="3" spans="1:10" ht="15">
      <c r="A3" s="49" t="s">
        <v>199</v>
      </c>
      <c r="H3" s="13" t="s">
        <v>6</v>
      </c>
      <c r="J3" s="51" t="s">
        <v>7</v>
      </c>
    </row>
    <row r="4" spans="8:10" ht="15">
      <c r="H4" s="13" t="s">
        <v>8</v>
      </c>
      <c r="J4" s="51" t="s">
        <v>9</v>
      </c>
    </row>
    <row r="5" spans="8:10" ht="15">
      <c r="H5" s="13" t="s">
        <v>10</v>
      </c>
      <c r="J5" s="51" t="s">
        <v>11</v>
      </c>
    </row>
    <row r="6" spans="7:10" ht="15">
      <c r="G6" s="51" t="s">
        <v>1</v>
      </c>
      <c r="H6" s="15">
        <v>39903</v>
      </c>
      <c r="J6" s="15">
        <v>39813</v>
      </c>
    </row>
    <row r="7" spans="8:10" ht="15">
      <c r="H7" s="13" t="s">
        <v>2</v>
      </c>
      <c r="J7" s="51" t="s">
        <v>2</v>
      </c>
    </row>
    <row r="8" spans="8:10" ht="15">
      <c r="H8" s="13"/>
      <c r="J8" s="51"/>
    </row>
    <row r="9" spans="2:10" ht="15">
      <c r="B9" s="49" t="s">
        <v>109</v>
      </c>
      <c r="H9" s="30"/>
      <c r="J9" s="26"/>
    </row>
    <row r="10" spans="2:10" ht="15">
      <c r="B10" s="49" t="s">
        <v>98</v>
      </c>
      <c r="H10" s="30"/>
      <c r="J10" s="26"/>
    </row>
    <row r="11" spans="2:10" ht="15">
      <c r="B11" s="50" t="s">
        <v>111</v>
      </c>
      <c r="G11" s="52"/>
      <c r="H11" s="112">
        <v>45520</v>
      </c>
      <c r="J11" s="53">
        <v>46296</v>
      </c>
    </row>
    <row r="12" spans="2:10" ht="15">
      <c r="B12" s="50" t="s">
        <v>140</v>
      </c>
      <c r="G12" s="52"/>
      <c r="H12" s="11">
        <v>4052</v>
      </c>
      <c r="J12" s="54">
        <v>4031</v>
      </c>
    </row>
    <row r="13" spans="2:10" ht="15">
      <c r="B13" s="50" t="s">
        <v>169</v>
      </c>
      <c r="G13" s="52"/>
      <c r="H13" s="11">
        <v>625</v>
      </c>
      <c r="J13" s="54">
        <v>625</v>
      </c>
    </row>
    <row r="14" spans="2:10" ht="15">
      <c r="B14" s="50" t="s">
        <v>142</v>
      </c>
      <c r="G14" s="52" t="s">
        <v>255</v>
      </c>
      <c r="H14" s="11">
        <v>7663</v>
      </c>
      <c r="J14" s="55">
        <v>7314</v>
      </c>
    </row>
    <row r="15" spans="7:10" ht="15">
      <c r="G15" s="52"/>
      <c r="H15" s="12">
        <f>SUM(H11:H14)</f>
        <v>57860</v>
      </c>
      <c r="J15" s="56">
        <f>SUM(J11:J14)</f>
        <v>58266</v>
      </c>
    </row>
    <row r="16" ht="15" customHeight="1">
      <c r="J16" s="57"/>
    </row>
    <row r="17" spans="2:10" ht="15">
      <c r="B17" s="49" t="s">
        <v>12</v>
      </c>
      <c r="J17" s="57"/>
    </row>
    <row r="18" spans="2:10" ht="15">
      <c r="B18" s="23" t="s">
        <v>103</v>
      </c>
      <c r="H18" s="112">
        <v>27239</v>
      </c>
      <c r="J18" s="58">
        <f>33888+'explanatory notes'!G37</f>
        <v>33888</v>
      </c>
    </row>
    <row r="19" spans="2:10" ht="15">
      <c r="B19" s="23" t="s">
        <v>112</v>
      </c>
      <c r="H19" s="11">
        <v>32339</v>
      </c>
      <c r="J19" s="55">
        <v>35256</v>
      </c>
    </row>
    <row r="20" spans="2:10" ht="15">
      <c r="B20" s="23" t="s">
        <v>113</v>
      </c>
      <c r="H20" s="11">
        <v>6755</v>
      </c>
      <c r="J20" s="59">
        <v>6579</v>
      </c>
    </row>
    <row r="21" spans="2:10" ht="15">
      <c r="B21" s="23" t="s">
        <v>119</v>
      </c>
      <c r="H21" s="11">
        <v>743</v>
      </c>
      <c r="J21" s="59">
        <v>1995</v>
      </c>
    </row>
    <row r="22" spans="2:10" ht="15">
      <c r="B22" s="23" t="s">
        <v>20</v>
      </c>
      <c r="H22" s="11">
        <v>21901</v>
      </c>
      <c r="J22" s="55">
        <v>26784</v>
      </c>
    </row>
    <row r="23" spans="8:10" ht="15">
      <c r="H23" s="12">
        <f>SUM(H18:H22)</f>
        <v>88977</v>
      </c>
      <c r="J23" s="12">
        <f>SUM(J18:J22)</f>
        <v>104502</v>
      </c>
    </row>
    <row r="24" spans="2:10" ht="15" customHeight="1">
      <c r="B24" s="49" t="s">
        <v>107</v>
      </c>
      <c r="H24" s="111">
        <f>H15+H23</f>
        <v>146837</v>
      </c>
      <c r="J24" s="60">
        <f>J15+J23</f>
        <v>162768</v>
      </c>
    </row>
    <row r="25" ht="15" customHeight="1">
      <c r="J25" s="57"/>
    </row>
    <row r="26" spans="2:10" ht="15">
      <c r="B26" s="49" t="s">
        <v>102</v>
      </c>
      <c r="H26" s="38"/>
      <c r="I26" s="61"/>
      <c r="J26" s="38"/>
    </row>
    <row r="27" spans="2:10" ht="15">
      <c r="B27" s="49" t="s">
        <v>114</v>
      </c>
      <c r="H27" s="38"/>
      <c r="I27" s="61"/>
      <c r="J27" s="38"/>
    </row>
    <row r="28" spans="2:10" ht="15">
      <c r="B28" s="50" t="s">
        <v>170</v>
      </c>
      <c r="H28" s="14">
        <v>64286</v>
      </c>
      <c r="J28" s="14">
        <v>64286</v>
      </c>
    </row>
    <row r="29" spans="2:10" ht="15">
      <c r="B29" s="23" t="s">
        <v>171</v>
      </c>
      <c r="H29" s="14">
        <v>1798</v>
      </c>
      <c r="J29" s="14">
        <v>1798</v>
      </c>
    </row>
    <row r="30" spans="2:10" ht="15">
      <c r="B30" s="23" t="s">
        <v>172</v>
      </c>
      <c r="H30" s="14">
        <v>1108</v>
      </c>
      <c r="J30" s="14">
        <v>799</v>
      </c>
    </row>
    <row r="31" spans="2:10" ht="15">
      <c r="B31" s="23" t="s">
        <v>173</v>
      </c>
      <c r="H31" s="14">
        <v>51</v>
      </c>
      <c r="J31" s="14">
        <v>51</v>
      </c>
    </row>
    <row r="32" spans="2:10" ht="15">
      <c r="B32" s="23" t="s">
        <v>174</v>
      </c>
      <c r="H32" s="14">
        <v>2536</v>
      </c>
      <c r="J32" s="14">
        <v>2536</v>
      </c>
    </row>
    <row r="33" spans="2:10" ht="15">
      <c r="B33" s="23" t="s">
        <v>234</v>
      </c>
      <c r="H33" s="39">
        <f>+'statement of changes in equ'!O24</f>
        <v>-15086</v>
      </c>
      <c r="I33" s="61"/>
      <c r="J33" s="39">
        <f>-17905+'explanatory notes'!G37</f>
        <v>-17905</v>
      </c>
    </row>
    <row r="34" spans="2:10" ht="15">
      <c r="B34" s="49" t="s">
        <v>104</v>
      </c>
      <c r="H34" s="14">
        <f>SUM(H28:H33)</f>
        <v>54693</v>
      </c>
      <c r="I34" s="23">
        <f>SUM(I28:I33)</f>
        <v>0</v>
      </c>
      <c r="J34" s="14">
        <f>SUM(J28:J33)</f>
        <v>51565</v>
      </c>
    </row>
    <row r="36" spans="2:10" ht="15" customHeight="1">
      <c r="B36" s="49" t="s">
        <v>99</v>
      </c>
      <c r="J36" s="57"/>
    </row>
    <row r="37" spans="2:10" ht="15" customHeight="1">
      <c r="B37" s="49" t="s">
        <v>100</v>
      </c>
      <c r="J37" s="57"/>
    </row>
    <row r="38" spans="2:10" ht="15" customHeight="1">
      <c r="B38" s="50" t="s">
        <v>101</v>
      </c>
      <c r="G38" s="52" t="s">
        <v>256</v>
      </c>
      <c r="H38" s="39">
        <f>192+22</f>
        <v>214</v>
      </c>
      <c r="I38" s="61"/>
      <c r="J38" s="62">
        <v>55</v>
      </c>
    </row>
    <row r="39" spans="2:11" ht="15" hidden="1">
      <c r="B39" s="50" t="s">
        <v>115</v>
      </c>
      <c r="H39" s="11">
        <v>0</v>
      </c>
      <c r="I39" s="61"/>
      <c r="J39" s="11">
        <f>2188-2188</f>
        <v>0</v>
      </c>
      <c r="K39" s="61"/>
    </row>
    <row r="40" spans="8:11" ht="15" hidden="1">
      <c r="H40" s="12">
        <f>SUM(H38:H39)</f>
        <v>214</v>
      </c>
      <c r="I40" s="61"/>
      <c r="J40" s="12">
        <f>SUM(J38:J39)</f>
        <v>55</v>
      </c>
      <c r="K40" s="61"/>
    </row>
    <row r="41" ht="15" customHeight="1">
      <c r="J41" s="57"/>
    </row>
    <row r="42" spans="2:10" ht="15" customHeight="1">
      <c r="B42" s="49" t="s">
        <v>13</v>
      </c>
      <c r="H42" s="39"/>
      <c r="J42" s="62"/>
    </row>
    <row r="43" spans="2:10" ht="14.25" customHeight="1">
      <c r="B43" s="23" t="s">
        <v>101</v>
      </c>
      <c r="G43" s="52" t="str">
        <f>+G38</f>
        <v>21</v>
      </c>
      <c r="H43" s="112">
        <f>59343+11413+130-1</f>
        <v>70885</v>
      </c>
      <c r="J43" s="58">
        <v>89213</v>
      </c>
    </row>
    <row r="44" spans="2:10" ht="15">
      <c r="B44" s="23" t="s">
        <v>117</v>
      </c>
      <c r="H44" s="11">
        <v>2819</v>
      </c>
      <c r="J44" s="55">
        <v>2246</v>
      </c>
    </row>
    <row r="45" spans="2:10" ht="15">
      <c r="B45" s="23" t="s">
        <v>116</v>
      </c>
      <c r="H45" s="11">
        <f>18227-1</f>
        <v>18226</v>
      </c>
      <c r="J45" s="55">
        <v>19689</v>
      </c>
    </row>
    <row r="46" spans="2:10" ht="15" hidden="1">
      <c r="B46" s="23" t="s">
        <v>132</v>
      </c>
      <c r="H46" s="11">
        <v>0</v>
      </c>
      <c r="J46" s="55">
        <v>0</v>
      </c>
    </row>
    <row r="47" spans="8:10" ht="15">
      <c r="H47" s="12">
        <f>SUM(H43:H46)</f>
        <v>91930</v>
      </c>
      <c r="J47" s="12">
        <f>SUM(J43:J46)</f>
        <v>111148</v>
      </c>
    </row>
    <row r="48" ht="15" customHeight="1">
      <c r="J48" s="57"/>
    </row>
    <row r="49" spans="2:10" ht="15" customHeight="1">
      <c r="B49" s="49" t="s">
        <v>105</v>
      </c>
      <c r="H49" s="14">
        <f>H40+H47</f>
        <v>92144</v>
      </c>
      <c r="J49" s="57">
        <f>J40+J47</f>
        <v>111203</v>
      </c>
    </row>
    <row r="50" spans="2:12" ht="15" customHeight="1" thickBot="1">
      <c r="B50" s="49" t="s">
        <v>106</v>
      </c>
      <c r="H50" s="40">
        <f>H34+H49</f>
        <v>146837</v>
      </c>
      <c r="I50" s="61"/>
      <c r="J50" s="40">
        <f>J34+J49</f>
        <v>162768</v>
      </c>
      <c r="K50" s="23">
        <f>+H50-H24</f>
        <v>0</v>
      </c>
      <c r="L50" s="23">
        <f>+J50-J24</f>
        <v>0</v>
      </c>
    </row>
    <row r="51" spans="2:10" ht="15">
      <c r="B51" s="50" t="s">
        <v>118</v>
      </c>
      <c r="H51" s="41">
        <f>H34/H28</f>
        <v>0.850776218772361</v>
      </c>
      <c r="I51" s="41"/>
      <c r="J51" s="41">
        <f>J34/J28</f>
        <v>0.8021186572504122</v>
      </c>
    </row>
    <row r="52" spans="8:10" ht="15">
      <c r="H52" s="23"/>
      <c r="J52" s="22"/>
    </row>
    <row r="53" spans="1:11" s="2" customFormat="1" ht="12.75">
      <c r="A53" s="2" t="s">
        <v>122</v>
      </c>
      <c r="D53" s="3"/>
      <c r="E53" s="3"/>
      <c r="F53" s="3"/>
      <c r="G53" s="4"/>
      <c r="H53" s="3"/>
      <c r="J53" s="43"/>
      <c r="K53" s="43"/>
    </row>
    <row r="54" spans="1:11" s="2" customFormat="1" ht="12.75">
      <c r="A54" s="2" t="s">
        <v>201</v>
      </c>
      <c r="G54" s="6"/>
      <c r="H54" s="3"/>
      <c r="J54" s="43"/>
      <c r="K54" s="43"/>
    </row>
  </sheetData>
  <printOptions/>
  <pageMargins left="0.75" right="0.75" top="0.5" bottom="0.75" header="0.5" footer="0.5"/>
  <pageSetup firstPageNumber="2" useFirstPageNumber="1" fitToHeight="1" fitToWidth="1" horizontalDpi="600" verticalDpi="600" orientation="portrait" paperSize="9" scale="99"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70"/>
  <sheetViews>
    <sheetView zoomScale="75" zoomScaleNormal="75" workbookViewId="0" topLeftCell="A1">
      <pane xSplit="4" ySplit="11" topLeftCell="E57" activePane="bottomRight" state="frozen"/>
      <selection pane="topLeft" activeCell="D341" sqref="D341"/>
      <selection pane="topRight" activeCell="D341" sqref="D341"/>
      <selection pane="bottomLeft" activeCell="D341" sqref="D341"/>
      <selection pane="bottomRight" activeCell="I65" sqref="I65"/>
    </sheetView>
  </sheetViews>
  <sheetFormatPr defaultColWidth="9.00390625" defaultRowHeight="16.5"/>
  <cols>
    <col min="1" max="1" width="9.875" style="20" customWidth="1"/>
    <col min="2" max="2" width="9.00390625" style="20" customWidth="1"/>
    <col min="3" max="3" width="11.625" style="20" customWidth="1"/>
    <col min="4" max="4" width="5.75390625" style="102" customWidth="1"/>
    <col min="5" max="5" width="8.125" style="20" customWidth="1"/>
    <col min="6" max="6" width="1.12109375" style="20" customWidth="1"/>
    <col min="7" max="7" width="7.875" style="20" customWidth="1"/>
    <col min="8" max="8" width="1.12109375" style="20" customWidth="1"/>
    <col min="9" max="9" width="8.75390625" style="20" customWidth="1"/>
    <col min="10" max="10" width="1.00390625" style="20" customWidth="1"/>
    <col min="11" max="11" width="7.25390625" style="20" customWidth="1"/>
    <col min="12" max="12" width="1.00390625" style="20" customWidth="1"/>
    <col min="13" max="13" width="7.125" style="20" customWidth="1"/>
    <col min="14" max="14" width="1.00390625" style="20" customWidth="1"/>
    <col min="15" max="15" width="9.25390625" style="20" customWidth="1"/>
    <col min="16" max="16" width="1.37890625" style="20" customWidth="1"/>
    <col min="17" max="17" width="8.375" style="20" customWidth="1"/>
    <col min="18" max="16384" width="9.00390625" style="20" customWidth="1"/>
  </cols>
  <sheetData>
    <row r="1" ht="16.5">
      <c r="A1" s="49" t="s">
        <v>0</v>
      </c>
    </row>
    <row r="2" ht="16.5">
      <c r="A2" s="49" t="s">
        <v>14</v>
      </c>
    </row>
    <row r="3" ht="16.5">
      <c r="A3" s="29" t="str">
        <f>+'income statement'!A3</f>
        <v>FOR THE FIRST QUARTER ENDED 31 MARCH 2009</v>
      </c>
    </row>
    <row r="4" spans="1:17" ht="16.5">
      <c r="A4" s="103"/>
      <c r="E4" s="139" t="s">
        <v>120</v>
      </c>
      <c r="F4" s="140"/>
      <c r="G4" s="140"/>
      <c r="H4" s="140"/>
      <c r="I4" s="140"/>
      <c r="J4" s="140"/>
      <c r="K4" s="140"/>
      <c r="L4" s="140"/>
      <c r="M4" s="140"/>
      <c r="N4" s="140"/>
      <c r="O4" s="140"/>
      <c r="P4" s="140"/>
      <c r="Q4" s="140"/>
    </row>
    <row r="5" spans="1:13" ht="16.5">
      <c r="A5" s="103"/>
      <c r="F5" s="27"/>
      <c r="G5" s="139" t="s">
        <v>80</v>
      </c>
      <c r="H5" s="139"/>
      <c r="I5" s="139"/>
      <c r="J5" s="139"/>
      <c r="K5" s="139"/>
      <c r="L5" s="139"/>
      <c r="M5" s="139"/>
    </row>
    <row r="6" spans="1:15" ht="16.5">
      <c r="A6" s="103"/>
      <c r="F6" s="27"/>
      <c r="G6" s="27"/>
      <c r="H6" s="27"/>
      <c r="I6" s="27"/>
      <c r="J6" s="27"/>
      <c r="K6" s="27"/>
      <c r="L6" s="27"/>
      <c r="M6" s="27"/>
      <c r="O6" s="47" t="s">
        <v>250</v>
      </c>
    </row>
    <row r="7" spans="1:15" ht="16.5">
      <c r="A7" s="103"/>
      <c r="F7" s="27"/>
      <c r="G7" s="27"/>
      <c r="H7" s="27"/>
      <c r="I7" s="27"/>
      <c r="J7" s="27"/>
      <c r="K7" s="27"/>
      <c r="L7" s="27"/>
      <c r="M7" s="27"/>
      <c r="O7" s="47" t="s">
        <v>251</v>
      </c>
    </row>
    <row r="8" spans="1:15" ht="16.5">
      <c r="A8" s="103"/>
      <c r="E8" s="102"/>
      <c r="G8" s="27"/>
      <c r="H8" s="27"/>
      <c r="I8" s="27"/>
      <c r="J8" s="27"/>
      <c r="K8" s="27" t="s">
        <v>131</v>
      </c>
      <c r="L8" s="27"/>
      <c r="M8" s="27" t="s">
        <v>15</v>
      </c>
      <c r="O8" s="27" t="s">
        <v>252</v>
      </c>
    </row>
    <row r="9" spans="4:17" s="2" customFormat="1" ht="12.75">
      <c r="D9" s="6"/>
      <c r="E9" s="27" t="s">
        <v>15</v>
      </c>
      <c r="F9" s="47"/>
      <c r="G9" s="27" t="s">
        <v>16</v>
      </c>
      <c r="H9" s="27"/>
      <c r="I9" s="27" t="s">
        <v>85</v>
      </c>
      <c r="J9" s="27"/>
      <c r="K9" s="27" t="s">
        <v>176</v>
      </c>
      <c r="L9" s="27"/>
      <c r="M9" s="27" t="s">
        <v>177</v>
      </c>
      <c r="N9" s="47"/>
      <c r="O9" s="27" t="s">
        <v>178</v>
      </c>
      <c r="P9" s="47"/>
      <c r="Q9" s="47"/>
    </row>
    <row r="10" spans="4:17" s="2" customFormat="1" ht="12.75">
      <c r="D10" s="27"/>
      <c r="E10" s="27" t="s">
        <v>17</v>
      </c>
      <c r="F10" s="47"/>
      <c r="G10" s="27" t="s">
        <v>18</v>
      </c>
      <c r="H10" s="27"/>
      <c r="I10" s="27" t="s">
        <v>175</v>
      </c>
      <c r="J10" s="27"/>
      <c r="K10" s="27" t="s">
        <v>175</v>
      </c>
      <c r="L10" s="27"/>
      <c r="M10" s="27" t="s">
        <v>175</v>
      </c>
      <c r="N10" s="47"/>
      <c r="O10" s="27" t="s">
        <v>179</v>
      </c>
      <c r="P10" s="47"/>
      <c r="Q10" s="27" t="s">
        <v>19</v>
      </c>
    </row>
    <row r="11" spans="4:17" s="2" customFormat="1" ht="12.75">
      <c r="D11" s="6"/>
      <c r="E11" s="27" t="s">
        <v>2</v>
      </c>
      <c r="F11" s="47"/>
      <c r="G11" s="27" t="str">
        <f>E11</f>
        <v>RM'000</v>
      </c>
      <c r="H11" s="27"/>
      <c r="I11" s="27" t="s">
        <v>2</v>
      </c>
      <c r="J11" s="27"/>
      <c r="K11" s="27" t="s">
        <v>2</v>
      </c>
      <c r="L11" s="27"/>
      <c r="M11" s="27" t="s">
        <v>2</v>
      </c>
      <c r="N11" s="47"/>
      <c r="O11" s="27" t="str">
        <f>G11</f>
        <v>RM'000</v>
      </c>
      <c r="P11" s="47"/>
      <c r="Q11" s="27" t="str">
        <f>O11</f>
        <v>RM'000</v>
      </c>
    </row>
    <row r="12" spans="1:18" s="2" customFormat="1" ht="12.75">
      <c r="A12" s="1"/>
      <c r="D12" s="6"/>
      <c r="R12" s="3"/>
    </row>
    <row r="13" spans="1:18" s="2" customFormat="1" ht="12.75">
      <c r="A13" s="1" t="s">
        <v>202</v>
      </c>
      <c r="D13" s="6"/>
      <c r="E13" s="72">
        <v>64286</v>
      </c>
      <c r="F13" s="72"/>
      <c r="G13" s="72">
        <v>1798</v>
      </c>
      <c r="H13" s="72"/>
      <c r="I13" s="72">
        <v>2536</v>
      </c>
      <c r="J13" s="72"/>
      <c r="K13" s="72">
        <v>799</v>
      </c>
      <c r="L13" s="72"/>
      <c r="M13" s="72">
        <v>51</v>
      </c>
      <c r="N13" s="72"/>
      <c r="O13" s="72">
        <v>-17905</v>
      </c>
      <c r="P13" s="72"/>
      <c r="Q13" s="72">
        <f>SUM(E13:O13)</f>
        <v>51565</v>
      </c>
      <c r="R13" s="3"/>
    </row>
    <row r="14" spans="1:18" s="2" customFormat="1" ht="12.75">
      <c r="A14" s="1"/>
      <c r="D14" s="6"/>
      <c r="E14" s="8"/>
      <c r="F14" s="8"/>
      <c r="G14" s="8"/>
      <c r="H14" s="8"/>
      <c r="I14" s="8"/>
      <c r="J14" s="8"/>
      <c r="K14" s="8"/>
      <c r="L14" s="8"/>
      <c r="M14" s="8"/>
      <c r="N14" s="8"/>
      <c r="O14" s="8"/>
      <c r="P14" s="8"/>
      <c r="Q14" s="8"/>
      <c r="R14" s="3"/>
    </row>
    <row r="15" spans="1:17" s="2" customFormat="1" ht="12.75">
      <c r="A15" s="5" t="s">
        <v>133</v>
      </c>
      <c r="D15" s="6"/>
      <c r="E15" s="9">
        <v>0</v>
      </c>
      <c r="F15" s="9"/>
      <c r="G15" s="9">
        <v>0</v>
      </c>
      <c r="H15" s="9"/>
      <c r="I15" s="9">
        <v>0</v>
      </c>
      <c r="J15" s="9"/>
      <c r="K15" s="9">
        <v>309</v>
      </c>
      <c r="L15" s="9"/>
      <c r="M15" s="9">
        <v>0</v>
      </c>
      <c r="N15" s="9"/>
      <c r="O15" s="9">
        <v>0</v>
      </c>
      <c r="P15" s="9"/>
      <c r="Q15" s="9">
        <f>SUM(E15:O15)</f>
        <v>309</v>
      </c>
    </row>
    <row r="16" spans="1:17" s="2" customFormat="1" ht="12.75">
      <c r="A16" s="5"/>
      <c r="D16" s="6"/>
      <c r="E16" s="9"/>
      <c r="F16" s="9"/>
      <c r="G16" s="9"/>
      <c r="H16" s="9"/>
      <c r="I16" s="9"/>
      <c r="J16" s="9"/>
      <c r="K16" s="9"/>
      <c r="L16" s="9"/>
      <c r="M16" s="9"/>
      <c r="N16" s="9"/>
      <c r="O16" s="9"/>
      <c r="P16" s="9"/>
      <c r="Q16" s="9"/>
    </row>
    <row r="17" spans="1:18" s="2" customFormat="1" ht="12.75">
      <c r="A17" s="2" t="s">
        <v>249</v>
      </c>
      <c r="D17" s="6"/>
      <c r="E17" s="3">
        <v>0</v>
      </c>
      <c r="F17" s="3"/>
      <c r="G17" s="3">
        <v>0</v>
      </c>
      <c r="H17" s="3"/>
      <c r="I17" s="3">
        <v>0</v>
      </c>
      <c r="J17" s="3"/>
      <c r="K17" s="3">
        <v>0</v>
      </c>
      <c r="L17" s="3"/>
      <c r="M17" s="3">
        <v>0</v>
      </c>
      <c r="N17" s="3"/>
      <c r="O17" s="3">
        <f>+'income statement'!G32</f>
        <v>2819</v>
      </c>
      <c r="P17" s="3"/>
      <c r="Q17" s="3">
        <f>SUM(E17:O17)</f>
        <v>2819</v>
      </c>
      <c r="R17" s="3"/>
    </row>
    <row r="18" spans="4:18" s="2" customFormat="1" ht="12.75" hidden="1">
      <c r="D18" s="6"/>
      <c r="E18" s="3"/>
      <c r="F18" s="3"/>
      <c r="G18" s="3"/>
      <c r="H18" s="3"/>
      <c r="I18" s="3"/>
      <c r="J18" s="3"/>
      <c r="K18" s="3"/>
      <c r="L18" s="3"/>
      <c r="M18" s="3"/>
      <c r="N18" s="3"/>
      <c r="O18" s="3"/>
      <c r="P18" s="3"/>
      <c r="Q18" s="3"/>
      <c r="R18" s="3"/>
    </row>
    <row r="19" spans="1:18" s="2" customFormat="1" ht="12.75" hidden="1">
      <c r="A19" s="2" t="s">
        <v>187</v>
      </c>
      <c r="D19" s="6"/>
      <c r="E19" s="3"/>
      <c r="F19" s="3"/>
      <c r="G19" s="3"/>
      <c r="H19" s="3"/>
      <c r="I19" s="3"/>
      <c r="J19" s="3"/>
      <c r="K19" s="3"/>
      <c r="L19" s="3"/>
      <c r="M19" s="3"/>
      <c r="N19" s="3"/>
      <c r="O19" s="3"/>
      <c r="P19" s="3"/>
      <c r="Q19" s="3"/>
      <c r="R19" s="3"/>
    </row>
    <row r="20" spans="1:18" s="2" customFormat="1" ht="12.75" hidden="1">
      <c r="A20" s="113" t="s">
        <v>188</v>
      </c>
      <c r="D20" s="6"/>
      <c r="E20" s="3"/>
      <c r="F20" s="3"/>
      <c r="G20" s="3"/>
      <c r="H20" s="3"/>
      <c r="I20" s="3"/>
      <c r="J20" s="3"/>
      <c r="K20" s="3"/>
      <c r="L20" s="3"/>
      <c r="M20" s="3"/>
      <c r="N20" s="3"/>
      <c r="O20" s="3">
        <v>0</v>
      </c>
      <c r="P20" s="3"/>
      <c r="Q20" s="3">
        <f>SUM(E20:O20)</f>
        <v>0</v>
      </c>
      <c r="R20" s="3"/>
    </row>
    <row r="21" spans="4:18" s="2" customFormat="1" ht="12.75" hidden="1">
      <c r="D21" s="6"/>
      <c r="E21" s="72"/>
      <c r="F21" s="72"/>
      <c r="G21" s="72"/>
      <c r="H21" s="72"/>
      <c r="I21" s="72"/>
      <c r="J21" s="72"/>
      <c r="K21" s="72"/>
      <c r="L21" s="72"/>
      <c r="M21" s="72"/>
      <c r="N21" s="72"/>
      <c r="O21" s="72"/>
      <c r="P21" s="72"/>
      <c r="Q21" s="72"/>
      <c r="R21" s="9"/>
    </row>
    <row r="22" spans="1:17" s="2" customFormat="1" ht="12.75" hidden="1">
      <c r="A22" s="5" t="s">
        <v>134</v>
      </c>
      <c r="D22" s="6"/>
      <c r="E22" s="3">
        <v>0</v>
      </c>
      <c r="F22" s="3"/>
      <c r="G22" s="7">
        <v>0</v>
      </c>
      <c r="H22" s="8"/>
      <c r="I22" s="8">
        <v>0</v>
      </c>
      <c r="J22" s="8"/>
      <c r="K22" s="8">
        <v>0</v>
      </c>
      <c r="L22" s="8"/>
      <c r="M22" s="8">
        <v>0</v>
      </c>
      <c r="N22" s="8"/>
      <c r="O22" s="8">
        <v>0</v>
      </c>
      <c r="P22" s="3"/>
      <c r="Q22" s="3">
        <f>SUM(E22:O22)</f>
        <v>0</v>
      </c>
    </row>
    <row r="23" spans="4:18" s="2" customFormat="1" ht="12.75">
      <c r="D23" s="6"/>
      <c r="E23" s="3"/>
      <c r="F23" s="3"/>
      <c r="G23" s="3"/>
      <c r="H23" s="3"/>
      <c r="I23" s="3"/>
      <c r="J23" s="3"/>
      <c r="K23" s="3"/>
      <c r="L23" s="3"/>
      <c r="M23" s="3"/>
      <c r="N23" s="3"/>
      <c r="O23" s="3"/>
      <c r="P23" s="3"/>
      <c r="Q23" s="3"/>
      <c r="R23" s="3"/>
    </row>
    <row r="24" spans="1:18" s="2" customFormat="1" ht="13.5" thickBot="1">
      <c r="A24" s="1" t="s">
        <v>203</v>
      </c>
      <c r="D24" s="6"/>
      <c r="E24" s="28">
        <f>SUM(E13:E22)</f>
        <v>64286</v>
      </c>
      <c r="F24" s="28"/>
      <c r="G24" s="28">
        <f>SUM(G13:G22)</f>
        <v>1798</v>
      </c>
      <c r="H24" s="28"/>
      <c r="I24" s="28">
        <f>SUM(I13:I22)</f>
        <v>2536</v>
      </c>
      <c r="J24" s="28"/>
      <c r="K24" s="28">
        <f>SUM(K13:K22)</f>
        <v>1108</v>
      </c>
      <c r="L24" s="28"/>
      <c r="M24" s="28">
        <f>SUM(M13:M22)</f>
        <v>51</v>
      </c>
      <c r="N24" s="28"/>
      <c r="O24" s="28">
        <f>SUM(O13:O22)</f>
        <v>-15086</v>
      </c>
      <c r="P24" s="28"/>
      <c r="Q24" s="28">
        <f>SUM(Q13:Q22)</f>
        <v>54693</v>
      </c>
      <c r="R24" s="3"/>
    </row>
    <row r="25" spans="4:17" s="2" customFormat="1" ht="13.5" thickTop="1">
      <c r="D25" s="6"/>
      <c r="E25" s="27"/>
      <c r="F25" s="47"/>
      <c r="G25" s="27"/>
      <c r="H25" s="27"/>
      <c r="I25" s="27"/>
      <c r="J25" s="27"/>
      <c r="K25" s="27"/>
      <c r="L25" s="27"/>
      <c r="M25" s="27"/>
      <c r="N25" s="47"/>
      <c r="O25" s="27"/>
      <c r="P25" s="47"/>
      <c r="Q25" s="27"/>
    </row>
    <row r="26" spans="1:18" s="2" customFormat="1" ht="12.75">
      <c r="A26" s="1" t="s">
        <v>204</v>
      </c>
      <c r="D26" s="6"/>
      <c r="E26" s="72">
        <v>64286</v>
      </c>
      <c r="F26" s="72"/>
      <c r="G26" s="72">
        <v>1798</v>
      </c>
      <c r="H26" s="72"/>
      <c r="I26" s="72">
        <v>2536</v>
      </c>
      <c r="J26" s="72"/>
      <c r="K26" s="72">
        <v>59</v>
      </c>
      <c r="L26" s="72"/>
      <c r="M26" s="72">
        <v>47</v>
      </c>
      <c r="N26" s="72"/>
      <c r="O26" s="72">
        <v>31461</v>
      </c>
      <c r="P26" s="72"/>
      <c r="Q26" s="72">
        <f>SUM(E26:O26)</f>
        <v>100187</v>
      </c>
      <c r="R26" s="3"/>
    </row>
    <row r="27" spans="1:18" s="2" customFormat="1" ht="12.75">
      <c r="A27" s="1"/>
      <c r="D27" s="6"/>
      <c r="E27" s="72"/>
      <c r="F27" s="72"/>
      <c r="G27" s="72"/>
      <c r="H27" s="72"/>
      <c r="I27" s="72"/>
      <c r="J27" s="72"/>
      <c r="K27" s="72"/>
      <c r="L27" s="72"/>
      <c r="M27" s="72"/>
      <c r="N27" s="72"/>
      <c r="O27" s="72"/>
      <c r="P27" s="72"/>
      <c r="Q27" s="72"/>
      <c r="R27" s="3"/>
    </row>
    <row r="28" spans="1:18" s="2" customFormat="1" ht="12.75">
      <c r="A28" s="2" t="s">
        <v>129</v>
      </c>
      <c r="D28" s="6"/>
      <c r="E28" s="72"/>
      <c r="F28" s="72"/>
      <c r="G28" s="72"/>
      <c r="H28" s="72"/>
      <c r="I28" s="72"/>
      <c r="J28" s="72"/>
      <c r="K28" s="72"/>
      <c r="L28" s="72"/>
      <c r="M28" s="72"/>
      <c r="N28" s="72"/>
      <c r="O28" s="72"/>
      <c r="P28" s="72"/>
      <c r="Q28" s="72">
        <f>SUM(E28:O28)</f>
        <v>0</v>
      </c>
      <c r="R28" s="3"/>
    </row>
    <row r="29" spans="1:18" s="2" customFormat="1" ht="12.75">
      <c r="A29" s="2" t="s">
        <v>246</v>
      </c>
      <c r="D29" s="6" t="s">
        <v>247</v>
      </c>
      <c r="E29" s="73">
        <v>0</v>
      </c>
      <c r="F29" s="73"/>
      <c r="G29" s="73">
        <v>0</v>
      </c>
      <c r="H29" s="73"/>
      <c r="I29" s="73">
        <v>0</v>
      </c>
      <c r="J29" s="73"/>
      <c r="K29" s="73">
        <v>0</v>
      </c>
      <c r="L29" s="73"/>
      <c r="M29" s="73">
        <v>0</v>
      </c>
      <c r="N29" s="73"/>
      <c r="O29" s="73">
        <f>+'explanatory notes'!H37</f>
        <v>788</v>
      </c>
      <c r="P29" s="73"/>
      <c r="Q29" s="73">
        <f>SUM(E29:O29)</f>
        <v>788</v>
      </c>
      <c r="R29" s="3"/>
    </row>
    <row r="30" spans="1:18" s="2" customFormat="1" ht="12.75">
      <c r="A30" s="1" t="s">
        <v>156</v>
      </c>
      <c r="D30" s="6"/>
      <c r="E30" s="72">
        <f>SUM(E26:E29)</f>
        <v>64286</v>
      </c>
      <c r="F30" s="72"/>
      <c r="G30" s="72">
        <f>SUM(G26:G29)</f>
        <v>1798</v>
      </c>
      <c r="H30" s="72"/>
      <c r="I30" s="72">
        <f>SUM(I26:I29)</f>
        <v>2536</v>
      </c>
      <c r="J30" s="72"/>
      <c r="K30" s="72">
        <f>SUM(K26:K29)</f>
        <v>59</v>
      </c>
      <c r="L30" s="72"/>
      <c r="M30" s="72">
        <f>SUM(M26:M29)</f>
        <v>47</v>
      </c>
      <c r="N30" s="72"/>
      <c r="O30" s="72">
        <f>SUM(O26:O29)</f>
        <v>32249</v>
      </c>
      <c r="P30" s="72"/>
      <c r="Q30" s="72">
        <f>SUM(Q26:Q29)</f>
        <v>100975</v>
      </c>
      <c r="R30" s="3"/>
    </row>
    <row r="31" spans="1:18" s="2" customFormat="1" ht="12.75">
      <c r="A31" s="1"/>
      <c r="D31" s="6"/>
      <c r="E31" s="72"/>
      <c r="F31" s="72"/>
      <c r="G31" s="72"/>
      <c r="H31" s="72"/>
      <c r="I31" s="72"/>
      <c r="J31" s="72"/>
      <c r="K31" s="72"/>
      <c r="L31" s="72"/>
      <c r="M31" s="72"/>
      <c r="N31" s="72"/>
      <c r="O31" s="72"/>
      <c r="P31" s="72"/>
      <c r="Q31" s="72"/>
      <c r="R31" s="3"/>
    </row>
    <row r="32" spans="1:17" s="2" customFormat="1" ht="12.75">
      <c r="A32" s="5" t="s">
        <v>133</v>
      </c>
      <c r="D32" s="6"/>
      <c r="E32" s="9">
        <v>0</v>
      </c>
      <c r="F32" s="9"/>
      <c r="G32" s="9">
        <v>0</v>
      </c>
      <c r="H32" s="9"/>
      <c r="I32" s="9">
        <v>0</v>
      </c>
      <c r="J32" s="9"/>
      <c r="K32" s="9">
        <v>-205</v>
      </c>
      <c r="L32" s="9"/>
      <c r="M32" s="9">
        <v>0</v>
      </c>
      <c r="N32" s="9"/>
      <c r="O32" s="9">
        <v>0</v>
      </c>
      <c r="P32" s="9"/>
      <c r="Q32" s="9">
        <f>SUM(E32:O32)</f>
        <v>-205</v>
      </c>
    </row>
    <row r="33" spans="1:17" s="2" customFormat="1" ht="12.75">
      <c r="A33" s="5"/>
      <c r="D33" s="6"/>
      <c r="E33" s="9"/>
      <c r="F33" s="9"/>
      <c r="G33" s="9"/>
      <c r="H33" s="9"/>
      <c r="I33" s="9"/>
      <c r="J33" s="9"/>
      <c r="K33" s="9"/>
      <c r="L33" s="9"/>
      <c r="M33" s="9"/>
      <c r="N33" s="9"/>
      <c r="O33" s="9"/>
      <c r="P33" s="9"/>
      <c r="Q33" s="9"/>
    </row>
    <row r="34" spans="1:18" s="2" customFormat="1" ht="12.75">
      <c r="A34" s="2" t="s">
        <v>249</v>
      </c>
      <c r="D34" s="6"/>
      <c r="E34" s="3">
        <v>0</v>
      </c>
      <c r="F34" s="3"/>
      <c r="G34" s="3">
        <v>0</v>
      </c>
      <c r="H34" s="3"/>
      <c r="I34" s="3">
        <v>0</v>
      </c>
      <c r="J34" s="3"/>
      <c r="K34" s="3">
        <v>0</v>
      </c>
      <c r="L34" s="3"/>
      <c r="M34" s="3">
        <v>0</v>
      </c>
      <c r="N34" s="3"/>
      <c r="O34" s="3">
        <f>+'income statement'!H32</f>
        <v>2671</v>
      </c>
      <c r="P34" s="3"/>
      <c r="Q34" s="3">
        <f>SUM(E34:O34)</f>
        <v>2671</v>
      </c>
      <c r="R34" s="3"/>
    </row>
    <row r="35" spans="4:18" s="2" customFormat="1" ht="12.75" hidden="1">
      <c r="D35" s="6"/>
      <c r="E35" s="3"/>
      <c r="F35" s="3"/>
      <c r="G35" s="3"/>
      <c r="H35" s="3"/>
      <c r="I35" s="3"/>
      <c r="J35" s="3"/>
      <c r="K35" s="3"/>
      <c r="L35" s="3"/>
      <c r="M35" s="3"/>
      <c r="N35" s="3"/>
      <c r="O35" s="3"/>
      <c r="P35" s="3"/>
      <c r="Q35" s="3"/>
      <c r="R35" s="3"/>
    </row>
    <row r="36" spans="1:6" s="2" customFormat="1" ht="12.75" hidden="1">
      <c r="A36" s="5" t="s">
        <v>141</v>
      </c>
      <c r="D36" s="6"/>
      <c r="E36" s="24"/>
      <c r="F36" s="24"/>
    </row>
    <row r="37" spans="1:17" s="2" customFormat="1" ht="12.75" hidden="1">
      <c r="A37" s="5" t="s">
        <v>150</v>
      </c>
      <c r="D37" s="6"/>
      <c r="E37" s="24"/>
      <c r="F37" s="24"/>
      <c r="G37" s="24"/>
      <c r="H37" s="17"/>
      <c r="I37" s="17"/>
      <c r="J37" s="17"/>
      <c r="K37" s="17"/>
      <c r="L37" s="17"/>
      <c r="M37" s="17"/>
      <c r="N37" s="17"/>
      <c r="O37" s="17"/>
      <c r="Q37" s="3"/>
    </row>
    <row r="38" spans="1:17" s="2" customFormat="1" ht="12.75" hidden="1">
      <c r="A38" s="2" t="s">
        <v>151</v>
      </c>
      <c r="D38" s="6"/>
      <c r="E38" s="24">
        <v>0</v>
      </c>
      <c r="F38" s="24">
        <v>0</v>
      </c>
      <c r="G38" s="7">
        <v>0</v>
      </c>
      <c r="H38" s="8"/>
      <c r="I38" s="8">
        <v>0</v>
      </c>
      <c r="J38" s="8"/>
      <c r="K38" s="8">
        <v>0</v>
      </c>
      <c r="L38" s="8"/>
      <c r="M38" s="8">
        <v>0</v>
      </c>
      <c r="N38" s="8"/>
      <c r="O38" s="8">
        <v>0</v>
      </c>
      <c r="P38" s="3"/>
      <c r="Q38" s="3">
        <f>SUM(E38:O38)</f>
        <v>0</v>
      </c>
    </row>
    <row r="39" spans="1:17" s="2" customFormat="1" ht="12.75">
      <c r="A39" s="5"/>
      <c r="D39" s="6"/>
      <c r="E39" s="3"/>
      <c r="F39" s="3"/>
      <c r="G39" s="7"/>
      <c r="H39" s="8"/>
      <c r="I39" s="8"/>
      <c r="J39" s="8"/>
      <c r="K39" s="8"/>
      <c r="L39" s="8"/>
      <c r="M39" s="8"/>
      <c r="N39" s="8"/>
      <c r="O39" s="8"/>
      <c r="P39" s="3"/>
      <c r="Q39" s="3"/>
    </row>
    <row r="40" spans="1:17" s="2" customFormat="1" ht="12.75">
      <c r="A40" s="5" t="s">
        <v>134</v>
      </c>
      <c r="D40" s="6"/>
      <c r="E40" s="3">
        <v>0</v>
      </c>
      <c r="F40" s="3"/>
      <c r="G40" s="7">
        <v>0</v>
      </c>
      <c r="H40" s="8"/>
      <c r="I40" s="8">
        <v>0</v>
      </c>
      <c r="J40" s="8"/>
      <c r="K40" s="8">
        <v>0</v>
      </c>
      <c r="L40" s="8"/>
      <c r="M40" s="8">
        <v>1</v>
      </c>
      <c r="N40" s="8"/>
      <c r="O40" s="8">
        <v>0</v>
      </c>
      <c r="P40" s="3"/>
      <c r="Q40" s="3">
        <f>SUM(E40:O40)</f>
        <v>1</v>
      </c>
    </row>
    <row r="41" spans="4:18" s="2" customFormat="1" ht="12.75">
      <c r="D41" s="6"/>
      <c r="E41" s="3"/>
      <c r="F41" s="3"/>
      <c r="G41" s="3"/>
      <c r="H41" s="3"/>
      <c r="I41" s="3"/>
      <c r="J41" s="3"/>
      <c r="K41" s="3"/>
      <c r="L41" s="3"/>
      <c r="M41" s="3"/>
      <c r="N41" s="3"/>
      <c r="O41" s="3"/>
      <c r="P41" s="3"/>
      <c r="Q41" s="3"/>
      <c r="R41" s="3"/>
    </row>
    <row r="42" spans="1:18" s="2" customFormat="1" ht="13.5" thickBot="1">
      <c r="A42" s="1" t="s">
        <v>205</v>
      </c>
      <c r="D42" s="6"/>
      <c r="E42" s="28">
        <f>SUM(E30:E40)</f>
        <v>64286</v>
      </c>
      <c r="F42" s="28">
        <f aca="true" t="shared" si="0" ref="F42:P42">SUM(F26:F40)</f>
        <v>0</v>
      </c>
      <c r="G42" s="28">
        <f>SUM(G30:G40)</f>
        <v>1798</v>
      </c>
      <c r="H42" s="28">
        <f t="shared" si="0"/>
        <v>0</v>
      </c>
      <c r="I42" s="28">
        <f>SUM(I30:I40)</f>
        <v>2536</v>
      </c>
      <c r="J42" s="28">
        <f t="shared" si="0"/>
        <v>0</v>
      </c>
      <c r="K42" s="28">
        <f>SUM(K30:K40)</f>
        <v>-146</v>
      </c>
      <c r="L42" s="28">
        <f t="shared" si="0"/>
        <v>0</v>
      </c>
      <c r="M42" s="28">
        <f>SUM(M30:M40)</f>
        <v>48</v>
      </c>
      <c r="N42" s="28">
        <f>SUM(N26:N40)</f>
        <v>0</v>
      </c>
      <c r="O42" s="28">
        <f>SUM(O30:O40)</f>
        <v>34920</v>
      </c>
      <c r="P42" s="28">
        <f t="shared" si="0"/>
        <v>0</v>
      </c>
      <c r="Q42" s="28">
        <f>SUM(Q30:Q40)</f>
        <v>103442</v>
      </c>
      <c r="R42" s="3"/>
    </row>
    <row r="43" spans="4:17" s="2" customFormat="1" ht="13.5" thickTop="1">
      <c r="D43" s="6"/>
      <c r="E43" s="47"/>
      <c r="F43" s="47"/>
      <c r="G43" s="47"/>
      <c r="H43" s="47"/>
      <c r="I43" s="47"/>
      <c r="J43" s="47"/>
      <c r="K43" s="47"/>
      <c r="L43" s="47"/>
      <c r="M43" s="47"/>
      <c r="N43" s="47"/>
      <c r="O43" s="104"/>
      <c r="P43" s="47"/>
      <c r="Q43" s="104"/>
    </row>
    <row r="44" spans="1:18" s="2" customFormat="1" ht="12.75">
      <c r="A44" s="1"/>
      <c r="D44" s="6"/>
      <c r="E44" s="9"/>
      <c r="F44" s="9"/>
      <c r="G44" s="9"/>
      <c r="H44" s="9"/>
      <c r="I44" s="9"/>
      <c r="J44" s="9"/>
      <c r="K44" s="9"/>
      <c r="L44" s="9"/>
      <c r="M44" s="9"/>
      <c r="N44" s="9"/>
      <c r="O44" s="9"/>
      <c r="P44" s="9"/>
      <c r="Q44" s="9"/>
      <c r="R44" s="3"/>
    </row>
    <row r="45" spans="1:18" s="2" customFormat="1" ht="12.75">
      <c r="A45" s="1"/>
      <c r="D45" s="6"/>
      <c r="E45" s="9"/>
      <c r="F45" s="9"/>
      <c r="G45" s="9"/>
      <c r="H45" s="9"/>
      <c r="I45" s="9"/>
      <c r="J45" s="9"/>
      <c r="K45" s="9"/>
      <c r="L45" s="9"/>
      <c r="M45" s="9"/>
      <c r="N45" s="9"/>
      <c r="O45" s="9"/>
      <c r="P45" s="9"/>
      <c r="Q45" s="9"/>
      <c r="R45" s="3"/>
    </row>
    <row r="46" spans="1:18" s="2" customFormat="1" ht="12.75">
      <c r="A46" s="1"/>
      <c r="D46" s="6"/>
      <c r="E46" s="9"/>
      <c r="F46" s="9"/>
      <c r="G46" s="9"/>
      <c r="H46" s="9"/>
      <c r="I46" s="9"/>
      <c r="J46" s="9"/>
      <c r="K46" s="9"/>
      <c r="L46" s="9"/>
      <c r="M46" s="9"/>
      <c r="N46" s="9"/>
      <c r="O46" s="9"/>
      <c r="P46" s="9"/>
      <c r="Q46" s="9"/>
      <c r="R46" s="3"/>
    </row>
    <row r="47" spans="1:18" s="2" customFormat="1" ht="12.75">
      <c r="A47" s="1"/>
      <c r="D47" s="6"/>
      <c r="E47" s="9"/>
      <c r="F47" s="9"/>
      <c r="G47" s="9"/>
      <c r="H47" s="9"/>
      <c r="I47" s="9"/>
      <c r="J47" s="9"/>
      <c r="K47" s="9"/>
      <c r="L47" s="9"/>
      <c r="M47" s="9"/>
      <c r="N47" s="9"/>
      <c r="O47" s="9"/>
      <c r="P47" s="9"/>
      <c r="Q47" s="9"/>
      <c r="R47" s="3"/>
    </row>
    <row r="48" spans="1:18" s="2" customFormat="1" ht="12.75">
      <c r="A48" s="1"/>
      <c r="D48" s="6"/>
      <c r="E48" s="9"/>
      <c r="F48" s="9"/>
      <c r="G48" s="9"/>
      <c r="H48" s="9"/>
      <c r="I48" s="9"/>
      <c r="J48" s="9"/>
      <c r="K48" s="9"/>
      <c r="L48" s="9"/>
      <c r="M48" s="9"/>
      <c r="N48" s="9"/>
      <c r="O48" s="9"/>
      <c r="P48" s="9"/>
      <c r="Q48" s="9"/>
      <c r="R48" s="3"/>
    </row>
    <row r="49" spans="1:18" s="2" customFormat="1" ht="12.75">
      <c r="A49" s="1"/>
      <c r="D49" s="6"/>
      <c r="E49" s="9"/>
      <c r="F49" s="9"/>
      <c r="G49" s="9"/>
      <c r="H49" s="9"/>
      <c r="I49" s="9"/>
      <c r="J49" s="9"/>
      <c r="K49" s="9"/>
      <c r="L49" s="9"/>
      <c r="M49" s="9"/>
      <c r="N49" s="9"/>
      <c r="O49" s="9"/>
      <c r="P49" s="9"/>
      <c r="Q49" s="9"/>
      <c r="R49" s="3"/>
    </row>
    <row r="50" spans="1:18" s="2" customFormat="1" ht="12.75">
      <c r="A50" s="1"/>
      <c r="D50" s="6"/>
      <c r="E50" s="9"/>
      <c r="F50" s="9"/>
      <c r="G50" s="9"/>
      <c r="H50" s="9"/>
      <c r="I50" s="9"/>
      <c r="J50" s="9"/>
      <c r="K50" s="9"/>
      <c r="L50" s="9"/>
      <c r="M50" s="9"/>
      <c r="N50" s="9"/>
      <c r="O50" s="9"/>
      <c r="P50" s="9"/>
      <c r="Q50" s="9"/>
      <c r="R50" s="3"/>
    </row>
    <row r="51" spans="1:18" s="2" customFormat="1" ht="12.75">
      <c r="A51" s="1"/>
      <c r="D51" s="6"/>
      <c r="E51" s="9"/>
      <c r="F51" s="9"/>
      <c r="G51" s="9"/>
      <c r="H51" s="9"/>
      <c r="I51" s="9"/>
      <c r="J51" s="9"/>
      <c r="K51" s="9"/>
      <c r="L51" s="9"/>
      <c r="M51" s="9"/>
      <c r="N51" s="9"/>
      <c r="O51" s="9"/>
      <c r="P51" s="9"/>
      <c r="Q51" s="9"/>
      <c r="R51" s="3"/>
    </row>
    <row r="52" spans="1:18" s="2" customFormat="1" ht="12.75">
      <c r="A52" s="1"/>
      <c r="D52" s="6"/>
      <c r="E52" s="9"/>
      <c r="F52" s="9"/>
      <c r="G52" s="9"/>
      <c r="H52" s="9"/>
      <c r="I52" s="9"/>
      <c r="J52" s="9"/>
      <c r="K52" s="9"/>
      <c r="L52" s="9"/>
      <c r="M52" s="9"/>
      <c r="N52" s="9"/>
      <c r="O52" s="9"/>
      <c r="P52" s="9"/>
      <c r="Q52" s="9"/>
      <c r="R52" s="3"/>
    </row>
    <row r="53" spans="1:18" s="2" customFormat="1" ht="12.75">
      <c r="A53" s="1"/>
      <c r="D53" s="6"/>
      <c r="E53" s="9"/>
      <c r="F53" s="9"/>
      <c r="G53" s="9"/>
      <c r="H53" s="9"/>
      <c r="I53" s="9"/>
      <c r="J53" s="9"/>
      <c r="K53" s="9"/>
      <c r="L53" s="9"/>
      <c r="M53" s="9"/>
      <c r="N53" s="9"/>
      <c r="O53" s="9"/>
      <c r="P53" s="9"/>
      <c r="Q53" s="9"/>
      <c r="R53" s="3"/>
    </row>
    <row r="54" spans="1:18" s="2" customFormat="1" ht="12.75">
      <c r="A54" s="1"/>
      <c r="D54" s="6"/>
      <c r="E54" s="9"/>
      <c r="F54" s="9"/>
      <c r="G54" s="9"/>
      <c r="H54" s="9"/>
      <c r="I54" s="9"/>
      <c r="J54" s="9"/>
      <c r="K54" s="9"/>
      <c r="L54" s="9"/>
      <c r="M54" s="9"/>
      <c r="N54" s="9"/>
      <c r="O54" s="9"/>
      <c r="P54" s="9"/>
      <c r="Q54" s="9"/>
      <c r="R54" s="3"/>
    </row>
    <row r="55" spans="1:18" s="2" customFormat="1" ht="12.75">
      <c r="A55" s="1"/>
      <c r="D55" s="6"/>
      <c r="E55" s="9"/>
      <c r="F55" s="9"/>
      <c r="G55" s="9"/>
      <c r="H55" s="9"/>
      <c r="I55" s="9"/>
      <c r="J55" s="9"/>
      <c r="K55" s="9"/>
      <c r="L55" s="9"/>
      <c r="M55" s="9"/>
      <c r="N55" s="9"/>
      <c r="O55" s="9"/>
      <c r="P55" s="9"/>
      <c r="Q55" s="9"/>
      <c r="R55" s="3"/>
    </row>
    <row r="56" spans="1:18" s="2" customFormat="1" ht="12.75">
      <c r="A56" s="1"/>
      <c r="D56" s="6"/>
      <c r="E56" s="9"/>
      <c r="F56" s="9"/>
      <c r="G56" s="9"/>
      <c r="H56" s="9"/>
      <c r="I56" s="9"/>
      <c r="J56" s="9"/>
      <c r="K56" s="9"/>
      <c r="L56" s="9"/>
      <c r="M56" s="9"/>
      <c r="N56" s="9"/>
      <c r="O56" s="9"/>
      <c r="P56" s="9"/>
      <c r="Q56" s="9"/>
      <c r="R56" s="3"/>
    </row>
    <row r="57" spans="1:18" s="2" customFormat="1" ht="12.75">
      <c r="A57" s="1"/>
      <c r="D57" s="6"/>
      <c r="E57" s="9"/>
      <c r="F57" s="9"/>
      <c r="G57" s="9"/>
      <c r="H57" s="9"/>
      <c r="I57" s="9"/>
      <c r="J57" s="9"/>
      <c r="K57" s="9"/>
      <c r="L57" s="9"/>
      <c r="M57" s="9"/>
      <c r="N57" s="9"/>
      <c r="O57" s="9"/>
      <c r="P57" s="9"/>
      <c r="Q57" s="9"/>
      <c r="R57" s="3"/>
    </row>
    <row r="58" spans="1:18" s="2" customFormat="1" ht="12.75">
      <c r="A58" s="1"/>
      <c r="D58" s="6"/>
      <c r="E58" s="9"/>
      <c r="F58" s="9"/>
      <c r="G58" s="9"/>
      <c r="H58" s="9"/>
      <c r="I58" s="9"/>
      <c r="J58" s="9"/>
      <c r="K58" s="9"/>
      <c r="L58" s="9"/>
      <c r="M58" s="9"/>
      <c r="N58" s="9"/>
      <c r="O58" s="9"/>
      <c r="P58" s="9"/>
      <c r="Q58" s="9"/>
      <c r="R58" s="3"/>
    </row>
    <row r="59" spans="1:18" s="2" customFormat="1" ht="12.75">
      <c r="A59" s="1"/>
      <c r="D59" s="6"/>
      <c r="E59" s="9"/>
      <c r="F59" s="9"/>
      <c r="G59" s="9"/>
      <c r="H59" s="9"/>
      <c r="I59" s="9"/>
      <c r="J59" s="9"/>
      <c r="K59" s="9"/>
      <c r="L59" s="9"/>
      <c r="M59" s="9"/>
      <c r="N59" s="9"/>
      <c r="O59" s="9"/>
      <c r="P59" s="9"/>
      <c r="Q59" s="9"/>
      <c r="R59" s="3"/>
    </row>
    <row r="60" spans="1:18" s="2" customFormat="1" ht="12.75">
      <c r="A60" s="1"/>
      <c r="D60" s="6"/>
      <c r="E60" s="9"/>
      <c r="F60" s="9"/>
      <c r="G60" s="9"/>
      <c r="H60" s="9"/>
      <c r="I60" s="9"/>
      <c r="J60" s="9"/>
      <c r="K60" s="9"/>
      <c r="L60" s="9"/>
      <c r="M60" s="9"/>
      <c r="N60" s="9"/>
      <c r="O60" s="9"/>
      <c r="P60" s="9"/>
      <c r="Q60" s="9"/>
      <c r="R60" s="3"/>
    </row>
    <row r="61" spans="1:18" s="2" customFormat="1" ht="12.75">
      <c r="A61" s="1"/>
      <c r="D61" s="6"/>
      <c r="E61" s="9"/>
      <c r="F61" s="9"/>
      <c r="G61" s="9"/>
      <c r="H61" s="9"/>
      <c r="I61" s="9"/>
      <c r="J61" s="9"/>
      <c r="K61" s="9"/>
      <c r="L61" s="9"/>
      <c r="M61" s="9"/>
      <c r="N61" s="9"/>
      <c r="O61" s="9"/>
      <c r="P61" s="9"/>
      <c r="Q61" s="9"/>
      <c r="R61" s="3"/>
    </row>
    <row r="62" spans="1:18" s="2" customFormat="1" ht="12.75">
      <c r="A62" s="1"/>
      <c r="D62" s="6"/>
      <c r="E62" s="9"/>
      <c r="F62" s="9"/>
      <c r="G62" s="9"/>
      <c r="H62" s="9"/>
      <c r="I62" s="9"/>
      <c r="J62" s="9"/>
      <c r="K62" s="9"/>
      <c r="L62" s="9"/>
      <c r="M62" s="9"/>
      <c r="N62" s="9"/>
      <c r="O62" s="9"/>
      <c r="P62" s="9"/>
      <c r="Q62" s="9"/>
      <c r="R62" s="3"/>
    </row>
    <row r="63" spans="1:18" s="2" customFormat="1" ht="12.75">
      <c r="A63" s="1"/>
      <c r="D63" s="6"/>
      <c r="E63" s="9"/>
      <c r="F63" s="9"/>
      <c r="G63" s="9"/>
      <c r="H63" s="9"/>
      <c r="I63" s="9"/>
      <c r="J63" s="9"/>
      <c r="K63" s="9"/>
      <c r="L63" s="9"/>
      <c r="M63" s="9"/>
      <c r="N63" s="9"/>
      <c r="O63" s="9"/>
      <c r="P63" s="9"/>
      <c r="Q63" s="9"/>
      <c r="R63" s="3"/>
    </row>
    <row r="64" spans="1:18" s="2" customFormat="1" ht="12.75">
      <c r="A64" s="1"/>
      <c r="D64" s="6"/>
      <c r="E64" s="9"/>
      <c r="F64" s="9"/>
      <c r="G64" s="9"/>
      <c r="H64" s="9"/>
      <c r="I64" s="9"/>
      <c r="J64" s="9"/>
      <c r="K64" s="9"/>
      <c r="L64" s="9"/>
      <c r="M64" s="9"/>
      <c r="N64" s="9"/>
      <c r="O64" s="9"/>
      <c r="P64" s="9"/>
      <c r="Q64" s="9"/>
      <c r="R64" s="3"/>
    </row>
    <row r="65" spans="1:18" s="2" customFormat="1" ht="12.75">
      <c r="A65" s="1"/>
      <c r="D65" s="6"/>
      <c r="E65" s="9"/>
      <c r="F65" s="9"/>
      <c r="G65" s="9"/>
      <c r="H65" s="9"/>
      <c r="I65" s="9"/>
      <c r="J65" s="9"/>
      <c r="K65" s="9"/>
      <c r="L65" s="9"/>
      <c r="M65" s="9"/>
      <c r="N65" s="9"/>
      <c r="O65" s="9"/>
      <c r="P65" s="9"/>
      <c r="Q65" s="9"/>
      <c r="R65" s="3"/>
    </row>
    <row r="66" spans="1:18" s="2" customFormat="1" ht="12.75">
      <c r="A66" s="1"/>
      <c r="D66" s="6"/>
      <c r="E66" s="9"/>
      <c r="F66" s="9"/>
      <c r="G66" s="9"/>
      <c r="H66" s="9"/>
      <c r="I66" s="9"/>
      <c r="J66" s="9"/>
      <c r="K66" s="9"/>
      <c r="L66" s="9"/>
      <c r="M66" s="9"/>
      <c r="N66" s="9"/>
      <c r="O66" s="9"/>
      <c r="P66" s="9"/>
      <c r="Q66" s="9"/>
      <c r="R66" s="3"/>
    </row>
    <row r="67" spans="1:18" s="2" customFormat="1" ht="12.75">
      <c r="A67" s="1"/>
      <c r="D67" s="6"/>
      <c r="E67" s="9"/>
      <c r="F67" s="9"/>
      <c r="G67" s="9"/>
      <c r="H67" s="9"/>
      <c r="I67" s="9"/>
      <c r="J67" s="9"/>
      <c r="K67" s="9"/>
      <c r="L67" s="9"/>
      <c r="M67" s="9"/>
      <c r="N67" s="9"/>
      <c r="O67" s="9"/>
      <c r="P67" s="9"/>
      <c r="Q67" s="9"/>
      <c r="R67" s="3"/>
    </row>
    <row r="68" spans="1:4" s="2" customFormat="1" ht="12.75">
      <c r="A68" s="2" t="s">
        <v>121</v>
      </c>
      <c r="D68" s="6"/>
    </row>
    <row r="69" spans="1:4" s="2" customFormat="1" ht="12.75">
      <c r="A69" s="2" t="s">
        <v>206</v>
      </c>
      <c r="D69" s="6"/>
    </row>
    <row r="70" s="2" customFormat="1" ht="12.75">
      <c r="D70" s="6"/>
    </row>
  </sheetData>
  <mergeCells count="2">
    <mergeCell ref="G5:M5"/>
    <mergeCell ref="E4:Q4"/>
  </mergeCells>
  <printOptions/>
  <pageMargins left="0.25" right="0.25" top="0.25" bottom="0.25" header="0.5" footer="0.5"/>
  <pageSetup firstPageNumber="3" useFirstPageNumber="1" fitToHeight="1" fitToWidth="1" horizontalDpi="600" verticalDpi="600" orientation="portrait" paperSize="9" scale="9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H48"/>
  <sheetViews>
    <sheetView zoomScale="75" zoomScaleNormal="75" workbookViewId="0" topLeftCell="A1">
      <selection activeCell="H25" sqref="H25"/>
    </sheetView>
  </sheetViews>
  <sheetFormatPr defaultColWidth="9.00390625" defaultRowHeight="16.5"/>
  <cols>
    <col min="1" max="1" width="5.50390625" style="105" customWidth="1"/>
    <col min="2" max="2" width="7.125" style="105" customWidth="1"/>
    <col min="3" max="3" width="14.375" style="105" customWidth="1"/>
    <col min="4" max="4" width="29.75390625" style="105" customWidth="1"/>
    <col min="5" max="5" width="15.625" style="105" customWidth="1"/>
    <col min="6" max="6" width="3.50390625" style="105" customWidth="1"/>
    <col min="7" max="7" width="14.625" style="105" customWidth="1"/>
    <col min="8" max="8" width="10.625" style="105" customWidth="1"/>
    <col min="9" max="16384" width="9.00390625" style="105" customWidth="1"/>
  </cols>
  <sheetData>
    <row r="1" ht="15.75">
      <c r="A1" s="49" t="s">
        <v>0</v>
      </c>
    </row>
    <row r="2" ht="15.75">
      <c r="A2" s="49" t="s">
        <v>83</v>
      </c>
    </row>
    <row r="3" ht="15.75">
      <c r="A3" s="49" t="str">
        <f>+'income statement'!A3</f>
        <v>FOR THE FIRST QUARTER ENDED 31 MARCH 2009</v>
      </c>
    </row>
    <row r="5" spans="5:7" ht="15.75">
      <c r="E5" s="106" t="s">
        <v>208</v>
      </c>
      <c r="F5" s="107"/>
      <c r="G5" s="106" t="str">
        <f>+E5</f>
        <v>3 months ended</v>
      </c>
    </row>
    <row r="6" spans="5:7" ht="15.75">
      <c r="E6" s="108">
        <v>39903</v>
      </c>
      <c r="F6" s="107"/>
      <c r="G6" s="108">
        <v>39538</v>
      </c>
    </row>
    <row r="7" spans="5:7" ht="15.75">
      <c r="E7" s="107" t="s">
        <v>2</v>
      </c>
      <c r="F7" s="107"/>
      <c r="G7" s="107" t="s">
        <v>2</v>
      </c>
    </row>
    <row r="8" spans="1:7" ht="15.75">
      <c r="A8" s="32"/>
      <c r="B8" s="14"/>
      <c r="C8" s="23"/>
      <c r="D8" s="23"/>
      <c r="E8" s="38"/>
      <c r="F8" s="109"/>
      <c r="G8" s="38"/>
    </row>
    <row r="9" spans="1:7" ht="15.75">
      <c r="A9" s="14" t="s">
        <v>218</v>
      </c>
      <c r="B9" s="14"/>
      <c r="C9" s="23"/>
      <c r="D9" s="23"/>
      <c r="E9" s="38">
        <f>17912</f>
        <v>17912</v>
      </c>
      <c r="F9" s="110"/>
      <c r="G9" s="38">
        <v>-9209</v>
      </c>
    </row>
    <row r="10" spans="1:7" ht="15.75">
      <c r="A10" s="32"/>
      <c r="B10" s="14"/>
      <c r="C10" s="23"/>
      <c r="D10" s="23"/>
      <c r="E10" s="38"/>
      <c r="F10" s="110"/>
      <c r="G10" s="38"/>
    </row>
    <row r="11" spans="1:7" ht="15.75">
      <c r="A11" s="14" t="s">
        <v>233</v>
      </c>
      <c r="B11" s="14"/>
      <c r="C11" s="23"/>
      <c r="D11" s="23"/>
      <c r="E11" s="38">
        <v>-351</v>
      </c>
      <c r="F11" s="110"/>
      <c r="G11" s="38">
        <v>-227</v>
      </c>
    </row>
    <row r="12" spans="1:7" ht="15.75">
      <c r="A12" s="32"/>
      <c r="B12" s="14"/>
      <c r="C12" s="23"/>
      <c r="D12" s="23"/>
      <c r="E12" s="38"/>
      <c r="F12" s="110"/>
      <c r="G12" s="38"/>
    </row>
    <row r="13" spans="1:7" ht="15.75">
      <c r="A13" s="14" t="s">
        <v>196</v>
      </c>
      <c r="B13" s="14"/>
      <c r="C13" s="23"/>
      <c r="D13" s="23"/>
      <c r="E13" s="39">
        <f>-21382+1</f>
        <v>-21381</v>
      </c>
      <c r="F13" s="110"/>
      <c r="G13" s="39">
        <v>-6503</v>
      </c>
    </row>
    <row r="14" spans="1:7" ht="15.75">
      <c r="A14" s="32"/>
      <c r="B14" s="14"/>
      <c r="C14" s="23"/>
      <c r="D14" s="23"/>
      <c r="E14" s="38"/>
      <c r="F14" s="110"/>
      <c r="G14" s="38"/>
    </row>
    <row r="15" spans="1:7" ht="15.75">
      <c r="A15" s="14" t="s">
        <v>217</v>
      </c>
      <c r="B15" s="14"/>
      <c r="C15" s="23"/>
      <c r="D15" s="23"/>
      <c r="E15" s="14">
        <f>E9+E11+E13</f>
        <v>-3820</v>
      </c>
      <c r="G15" s="14">
        <f>G9+G11+G13</f>
        <v>-15939</v>
      </c>
    </row>
    <row r="16" spans="1:7" ht="15.75">
      <c r="A16" s="14" t="s">
        <v>197</v>
      </c>
      <c r="B16" s="14"/>
      <c r="C16" s="23"/>
      <c r="D16" s="23"/>
      <c r="E16" s="14">
        <f>+'balance sheet'!J22</f>
        <v>26784</v>
      </c>
      <c r="G16" s="14">
        <v>36903</v>
      </c>
    </row>
    <row r="17" spans="1:7" ht="15.75">
      <c r="A17" s="14" t="s">
        <v>123</v>
      </c>
      <c r="B17" s="14"/>
      <c r="C17" s="23"/>
      <c r="D17" s="23"/>
      <c r="E17" s="14">
        <v>-1063</v>
      </c>
      <c r="G17" s="14">
        <v>451</v>
      </c>
    </row>
    <row r="18" spans="1:7" ht="16.5" thickBot="1">
      <c r="A18" s="14" t="s">
        <v>198</v>
      </c>
      <c r="B18" s="14"/>
      <c r="C18" s="23"/>
      <c r="D18" s="23"/>
      <c r="E18" s="74">
        <f>SUM(E15:E17)</f>
        <v>21901</v>
      </c>
      <c r="G18" s="74">
        <f>SUM(G15:G17)</f>
        <v>21415</v>
      </c>
    </row>
    <row r="19" spans="1:7" ht="16.5" thickTop="1">
      <c r="A19" s="14"/>
      <c r="B19" s="14"/>
      <c r="C19" s="23"/>
      <c r="D19" s="23"/>
      <c r="E19" s="14"/>
      <c r="G19" s="14"/>
    </row>
    <row r="20" spans="1:7" ht="15.75">
      <c r="A20" s="14" t="s">
        <v>139</v>
      </c>
      <c r="B20" s="14"/>
      <c r="C20" s="23"/>
      <c r="D20" s="23"/>
      <c r="E20" s="14"/>
      <c r="G20" s="14"/>
    </row>
    <row r="21" spans="1:7" ht="15.75">
      <c r="A21" s="14" t="s">
        <v>20</v>
      </c>
      <c r="B21" s="14"/>
      <c r="C21" s="23"/>
      <c r="D21" s="23"/>
      <c r="E21" s="38">
        <f>+'balance sheet'!H22</f>
        <v>21901</v>
      </c>
      <c r="F21" s="110"/>
      <c r="G21" s="38">
        <v>21468</v>
      </c>
    </row>
    <row r="22" spans="1:7" ht="15.75">
      <c r="A22" s="14" t="s">
        <v>258</v>
      </c>
      <c r="B22" s="14"/>
      <c r="C22" s="23"/>
      <c r="D22" s="23"/>
      <c r="E22" s="14">
        <v>0</v>
      </c>
      <c r="G22" s="14">
        <v>-53</v>
      </c>
    </row>
    <row r="23" spans="1:7" ht="16.5" thickBot="1">
      <c r="A23" s="14"/>
      <c r="B23" s="14"/>
      <c r="C23" s="23"/>
      <c r="D23" s="23"/>
      <c r="E23" s="74">
        <f>SUM(E21:E22)</f>
        <v>21901</v>
      </c>
      <c r="G23" s="74">
        <f>SUM(G21:G22)</f>
        <v>21415</v>
      </c>
    </row>
    <row r="24" spans="1:7" ht="16.5" thickTop="1">
      <c r="A24" s="14"/>
      <c r="B24" s="14"/>
      <c r="C24" s="23"/>
      <c r="D24" s="23"/>
      <c r="E24" s="14"/>
      <c r="G24" s="14"/>
    </row>
    <row r="25" spans="1:7" ht="15.75">
      <c r="A25" s="14"/>
      <c r="B25" s="14"/>
      <c r="C25" s="23"/>
      <c r="D25" s="23"/>
      <c r="E25" s="14"/>
      <c r="G25" s="14"/>
    </row>
    <row r="26" spans="1:7" ht="15.75">
      <c r="A26" s="14"/>
      <c r="B26" s="14"/>
      <c r="C26" s="23"/>
      <c r="D26" s="23"/>
      <c r="E26" s="14"/>
      <c r="G26" s="14"/>
    </row>
    <row r="27" spans="1:7" ht="15.75">
      <c r="A27" s="14"/>
      <c r="B27" s="14"/>
      <c r="C27" s="23"/>
      <c r="D27" s="23"/>
      <c r="E27" s="14"/>
      <c r="G27" s="14"/>
    </row>
    <row r="28" spans="1:7" ht="15.75">
      <c r="A28" s="14"/>
      <c r="B28" s="14"/>
      <c r="C28" s="23"/>
      <c r="D28" s="23"/>
      <c r="E28" s="14"/>
      <c r="G28" s="14"/>
    </row>
    <row r="29" spans="1:7" ht="15.75">
      <c r="A29" s="14"/>
      <c r="B29" s="14"/>
      <c r="C29" s="23"/>
      <c r="D29" s="23"/>
      <c r="E29" s="14"/>
      <c r="G29" s="14"/>
    </row>
    <row r="30" spans="1:7" ht="15.75">
      <c r="A30" s="14"/>
      <c r="B30" s="14"/>
      <c r="C30" s="23"/>
      <c r="D30" s="23"/>
      <c r="E30" s="14"/>
      <c r="G30" s="14"/>
    </row>
    <row r="31" spans="1:7" ht="15.75">
      <c r="A31" s="14"/>
      <c r="B31" s="14"/>
      <c r="C31" s="23"/>
      <c r="D31" s="23"/>
      <c r="E31" s="14"/>
      <c r="G31" s="14"/>
    </row>
    <row r="32" spans="1:7" ht="15.75">
      <c r="A32" s="14"/>
      <c r="B32" s="14"/>
      <c r="C32" s="23"/>
      <c r="D32" s="23"/>
      <c r="E32" s="14"/>
      <c r="G32" s="14"/>
    </row>
    <row r="33" spans="1:7" ht="15.75">
      <c r="A33" s="14"/>
      <c r="B33" s="14"/>
      <c r="C33" s="23"/>
      <c r="D33" s="23"/>
      <c r="E33" s="14"/>
      <c r="G33" s="14"/>
    </row>
    <row r="34" spans="1:7" ht="15.75">
      <c r="A34" s="14"/>
      <c r="B34" s="14"/>
      <c r="C34" s="23"/>
      <c r="D34" s="23"/>
      <c r="E34" s="14"/>
      <c r="G34" s="14"/>
    </row>
    <row r="35" spans="1:7" ht="15.75">
      <c r="A35" s="14"/>
      <c r="B35" s="14"/>
      <c r="C35" s="23"/>
      <c r="D35" s="23"/>
      <c r="E35" s="14"/>
      <c r="G35" s="14"/>
    </row>
    <row r="36" spans="1:7" ht="15.75">
      <c r="A36" s="14"/>
      <c r="B36" s="14"/>
      <c r="C36" s="23"/>
      <c r="D36" s="23"/>
      <c r="E36" s="14"/>
      <c r="G36" s="14"/>
    </row>
    <row r="37" spans="1:7" ht="15.75">
      <c r="A37" s="14"/>
      <c r="B37" s="14"/>
      <c r="C37" s="23"/>
      <c r="D37" s="23"/>
      <c r="E37" s="14"/>
      <c r="G37" s="14"/>
    </row>
    <row r="38" spans="1:7" ht="15.75">
      <c r="A38" s="14"/>
      <c r="B38" s="14"/>
      <c r="C38" s="23"/>
      <c r="D38" s="23"/>
      <c r="E38" s="14"/>
      <c r="G38" s="14"/>
    </row>
    <row r="39" spans="1:7" ht="15.75">
      <c r="A39" s="14"/>
      <c r="B39" s="14"/>
      <c r="C39" s="23"/>
      <c r="D39" s="23"/>
      <c r="E39" s="14"/>
      <c r="G39" s="14"/>
    </row>
    <row r="40" spans="1:7" ht="15.75">
      <c r="A40" s="14"/>
      <c r="B40" s="14"/>
      <c r="C40" s="23"/>
      <c r="D40" s="23"/>
      <c r="E40" s="14"/>
      <c r="G40" s="14"/>
    </row>
    <row r="41" spans="1:7" ht="15.75">
      <c r="A41" s="14"/>
      <c r="B41" s="14"/>
      <c r="C41" s="23"/>
      <c r="D41" s="23"/>
      <c r="E41" s="14"/>
      <c r="G41" s="14"/>
    </row>
    <row r="42" spans="1:7" ht="15.75">
      <c r="A42" s="14"/>
      <c r="B42" s="14"/>
      <c r="C42" s="23"/>
      <c r="D42" s="23"/>
      <c r="E42" s="14"/>
      <c r="G42" s="14"/>
    </row>
    <row r="43" spans="1:7" ht="15.75">
      <c r="A43" s="14"/>
      <c r="B43" s="14"/>
      <c r="C43" s="23"/>
      <c r="D43" s="23"/>
      <c r="E43" s="14"/>
      <c r="G43" s="14"/>
    </row>
    <row r="44" spans="1:7" ht="15.75">
      <c r="A44" s="14"/>
      <c r="B44" s="14"/>
      <c r="C44" s="23"/>
      <c r="D44" s="23"/>
      <c r="E44" s="14"/>
      <c r="G44" s="14"/>
    </row>
    <row r="45" spans="1:7" ht="15.75">
      <c r="A45" s="14"/>
      <c r="B45" s="14"/>
      <c r="C45" s="23"/>
      <c r="D45" s="23"/>
      <c r="E45" s="14"/>
      <c r="G45" s="14"/>
    </row>
    <row r="46" spans="1:8" ht="15.75">
      <c r="A46" s="2" t="s">
        <v>62</v>
      </c>
      <c r="B46" s="142"/>
      <c r="C46" s="142"/>
      <c r="D46" s="142"/>
      <c r="E46" s="142"/>
      <c r="F46" s="142"/>
      <c r="G46" s="142"/>
      <c r="H46" s="142"/>
    </row>
    <row r="47" spans="1:8" ht="15.75">
      <c r="A47" s="2" t="s">
        <v>257</v>
      </c>
      <c r="B47" s="142"/>
      <c r="C47" s="142"/>
      <c r="D47" s="142"/>
      <c r="E47" s="142"/>
      <c r="F47" s="142"/>
      <c r="G47" s="142"/>
      <c r="H47" s="142"/>
    </row>
    <row r="48" spans="1:8" ht="15.75">
      <c r="A48" s="2" t="s">
        <v>21</v>
      </c>
      <c r="B48" s="142"/>
      <c r="C48" s="142"/>
      <c r="D48" s="142"/>
      <c r="E48" s="142"/>
      <c r="F48" s="142"/>
      <c r="G48" s="142"/>
      <c r="H48" s="142"/>
    </row>
  </sheetData>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00"/>
  <sheetViews>
    <sheetView zoomScaleSheetLayoutView="75" workbookViewId="0" topLeftCell="A1">
      <selection activeCell="B35" sqref="B35"/>
    </sheetView>
  </sheetViews>
  <sheetFormatPr defaultColWidth="9.00390625" defaultRowHeight="16.5"/>
  <cols>
    <col min="1" max="1" width="2.875" style="2" customWidth="1"/>
    <col min="2" max="2" width="3.50390625" style="2" customWidth="1"/>
    <col min="3" max="3" width="3.00390625" style="2" customWidth="1"/>
    <col min="4" max="4" width="30.25390625" style="2" customWidth="1"/>
    <col min="5" max="5" width="12.625" style="2" customWidth="1"/>
    <col min="6" max="6" width="11.75390625" style="2" customWidth="1"/>
    <col min="7" max="7" width="13.75390625" style="3" customWidth="1"/>
    <col min="8" max="8" width="13.75390625" style="2" customWidth="1"/>
    <col min="9" max="16384" width="9.00390625" style="2" customWidth="1"/>
  </cols>
  <sheetData>
    <row r="1" ht="14.25">
      <c r="A1" s="29" t="s">
        <v>22</v>
      </c>
    </row>
    <row r="2" ht="14.25">
      <c r="A2" s="29" t="s">
        <v>210</v>
      </c>
    </row>
    <row r="3" ht="14.25">
      <c r="A3" s="29"/>
    </row>
    <row r="4" ht="14.25">
      <c r="A4" s="76" t="s">
        <v>91</v>
      </c>
    </row>
    <row r="5" ht="14.25">
      <c r="A5" s="76"/>
    </row>
    <row r="6" spans="1:5" ht="12.75">
      <c r="A6" s="42" t="s">
        <v>23</v>
      </c>
      <c r="B6" s="1" t="s">
        <v>24</v>
      </c>
      <c r="E6" s="77"/>
    </row>
    <row r="7" ht="12.75">
      <c r="A7" s="1"/>
    </row>
    <row r="8" ht="12.75">
      <c r="A8" s="1"/>
    </row>
    <row r="9" ht="11.25" customHeight="1">
      <c r="A9" s="1"/>
    </row>
    <row r="10" ht="12.75">
      <c r="A10" s="1"/>
    </row>
    <row r="11" ht="12.75">
      <c r="A11" s="1"/>
    </row>
    <row r="12" ht="12.75">
      <c r="A12" s="1"/>
    </row>
    <row r="13" ht="12.75">
      <c r="A13" s="1"/>
    </row>
    <row r="14" ht="12.75">
      <c r="A14" s="1"/>
    </row>
    <row r="15" ht="12.75">
      <c r="A15" s="1"/>
    </row>
    <row r="16" ht="12.75">
      <c r="A16" s="1"/>
    </row>
    <row r="17" ht="12.75">
      <c r="A17" s="1"/>
    </row>
    <row r="18" ht="12.75">
      <c r="A18" s="1"/>
    </row>
    <row r="19" ht="12.75">
      <c r="A19" s="1"/>
    </row>
    <row r="20" spans="1:5" ht="12.75">
      <c r="A20" s="42" t="s">
        <v>25</v>
      </c>
      <c r="B20" s="1" t="s">
        <v>130</v>
      </c>
      <c r="E20" s="77"/>
    </row>
    <row r="21" spans="1:5" ht="12.75">
      <c r="A21" s="42"/>
      <c r="B21" s="1"/>
      <c r="E21" s="77"/>
    </row>
    <row r="22" spans="1:5" ht="12.75">
      <c r="A22" s="42"/>
      <c r="B22" s="1"/>
      <c r="E22" s="77"/>
    </row>
    <row r="23" spans="1:5" ht="12.75">
      <c r="A23" s="42"/>
      <c r="B23" s="1"/>
      <c r="E23" s="77"/>
    </row>
    <row r="24" spans="1:5" ht="12.75">
      <c r="A24" s="42"/>
      <c r="B24" s="1"/>
      <c r="E24" s="77"/>
    </row>
    <row r="25" ht="12.75">
      <c r="A25" s="1"/>
    </row>
    <row r="26" ht="12.75">
      <c r="A26" s="1"/>
    </row>
    <row r="27" ht="12.75">
      <c r="A27" s="1"/>
    </row>
    <row r="28" ht="12.75">
      <c r="A28" s="1"/>
    </row>
    <row r="29" ht="12.75">
      <c r="A29" s="1"/>
    </row>
    <row r="30" ht="12.75">
      <c r="A30" s="1"/>
    </row>
    <row r="31" ht="12.75">
      <c r="A31" s="1"/>
    </row>
    <row r="32" spans="1:8" s="120" customFormat="1" ht="12.75">
      <c r="A32" s="119"/>
      <c r="G32" s="121" t="s">
        <v>157</v>
      </c>
      <c r="H32" s="122" t="s">
        <v>157</v>
      </c>
    </row>
    <row r="33" spans="1:8" s="123" customFormat="1" ht="12.75">
      <c r="A33" s="122"/>
      <c r="G33" s="122" t="s">
        <v>259</v>
      </c>
      <c r="H33" s="122" t="s">
        <v>228</v>
      </c>
    </row>
    <row r="34" spans="7:8" s="123" customFormat="1" ht="12.75">
      <c r="G34" s="122" t="s">
        <v>158</v>
      </c>
      <c r="H34" s="122" t="s">
        <v>159</v>
      </c>
    </row>
    <row r="35" spans="2:8" s="120" customFormat="1" ht="12.75">
      <c r="B35" s="119" t="s">
        <v>261</v>
      </c>
      <c r="G35" s="124"/>
      <c r="H35" s="124"/>
    </row>
    <row r="36" spans="2:8" s="120" customFormat="1" ht="12.75">
      <c r="B36" s="120" t="s">
        <v>222</v>
      </c>
      <c r="G36" s="3">
        <v>-17905</v>
      </c>
      <c r="H36" s="3">
        <v>31461</v>
      </c>
    </row>
    <row r="37" spans="2:8" s="120" customFormat="1" ht="12.75">
      <c r="B37" s="120" t="s">
        <v>223</v>
      </c>
      <c r="G37" s="3">
        <v>0</v>
      </c>
      <c r="H37" s="3">
        <v>788</v>
      </c>
    </row>
    <row r="38" spans="2:8" s="120" customFormat="1" ht="13.5" thickBot="1">
      <c r="B38" s="120" t="s">
        <v>224</v>
      </c>
      <c r="G38" s="28">
        <f>SUM(G36:G37)</f>
        <v>-17905</v>
      </c>
      <c r="H38" s="28">
        <f>SUM(H36:H37)</f>
        <v>32249</v>
      </c>
    </row>
    <row r="39" spans="1:7" s="120" customFormat="1" ht="13.5" thickTop="1">
      <c r="A39" s="119"/>
      <c r="G39" s="130"/>
    </row>
    <row r="40" spans="1:8" s="120" customFormat="1" ht="12.75">
      <c r="A40" s="119"/>
      <c r="G40" s="121" t="s">
        <v>157</v>
      </c>
      <c r="H40" s="122" t="s">
        <v>157</v>
      </c>
    </row>
    <row r="41" spans="1:8" s="123" customFormat="1" ht="12.75">
      <c r="A41" s="122"/>
      <c r="G41" s="122" t="s">
        <v>259</v>
      </c>
      <c r="H41" s="122" t="s">
        <v>228</v>
      </c>
    </row>
    <row r="42" spans="7:8" s="123" customFormat="1" ht="12.75">
      <c r="G42" s="122" t="s">
        <v>158</v>
      </c>
      <c r="H42" s="122" t="s">
        <v>159</v>
      </c>
    </row>
    <row r="43" spans="2:8" s="120" customFormat="1" ht="12.75">
      <c r="B43" s="119" t="s">
        <v>260</v>
      </c>
      <c r="G43" s="124"/>
      <c r="H43" s="124"/>
    </row>
    <row r="44" spans="2:8" s="120" customFormat="1" ht="12.75">
      <c r="B44" s="120" t="s">
        <v>222</v>
      </c>
      <c r="G44" s="3">
        <v>33888</v>
      </c>
      <c r="H44" s="3">
        <v>65103</v>
      </c>
    </row>
    <row r="45" spans="2:8" s="120" customFormat="1" ht="12.75">
      <c r="B45" s="120" t="s">
        <v>223</v>
      </c>
      <c r="G45" s="3">
        <v>0</v>
      </c>
      <c r="H45" s="3">
        <v>788</v>
      </c>
    </row>
    <row r="46" spans="2:8" s="120" customFormat="1" ht="13.5" thickBot="1">
      <c r="B46" s="120" t="s">
        <v>224</v>
      </c>
      <c r="G46" s="28">
        <f>SUM(G44:G45)</f>
        <v>33888</v>
      </c>
      <c r="H46" s="28">
        <f>SUM(H44:H45)</f>
        <v>65891</v>
      </c>
    </row>
    <row r="47" spans="7:8" s="120" customFormat="1" ht="13.5" thickTop="1">
      <c r="G47" s="9"/>
      <c r="H47" s="9"/>
    </row>
    <row r="48" spans="1:8" s="120" customFormat="1" ht="12.75">
      <c r="A48" s="119"/>
      <c r="G48" s="124"/>
      <c r="H48" s="121" t="s">
        <v>157</v>
      </c>
    </row>
    <row r="49" spans="1:8" s="120" customFormat="1" ht="12.75">
      <c r="A49" s="119"/>
      <c r="G49" s="124"/>
      <c r="H49" s="122" t="s">
        <v>229</v>
      </c>
    </row>
    <row r="50" spans="1:8" s="120" customFormat="1" ht="12.75">
      <c r="A50" s="119"/>
      <c r="G50" s="124"/>
      <c r="H50" s="122" t="s">
        <v>158</v>
      </c>
    </row>
    <row r="51" spans="1:2" ht="12.75">
      <c r="A51" s="1"/>
      <c r="B51" s="1" t="s">
        <v>235</v>
      </c>
    </row>
    <row r="52" spans="1:8" ht="12.75">
      <c r="A52" s="1"/>
      <c r="B52" s="2" t="s">
        <v>236</v>
      </c>
      <c r="H52" s="81">
        <f>-H53+H54</f>
        <v>2763</v>
      </c>
    </row>
    <row r="53" spans="1:8" ht="12.75">
      <c r="A53" s="1"/>
      <c r="B53" s="2" t="s">
        <v>223</v>
      </c>
      <c r="G53" s="9"/>
      <c r="H53" s="81">
        <v>56</v>
      </c>
    </row>
    <row r="54" spans="1:8" ht="13.5" thickBot="1">
      <c r="A54" s="1"/>
      <c r="B54" s="2" t="s">
        <v>237</v>
      </c>
      <c r="G54" s="9"/>
      <c r="H54" s="127">
        <f>+'income statement'!G32</f>
        <v>2819</v>
      </c>
    </row>
    <row r="55" spans="1:8" s="120" customFormat="1" ht="13.5" thickTop="1">
      <c r="A55" s="119"/>
      <c r="G55" s="124"/>
      <c r="H55" s="2"/>
    </row>
    <row r="56" spans="1:8" s="120" customFormat="1" ht="12.75" hidden="1">
      <c r="A56" s="131" t="s">
        <v>26</v>
      </c>
      <c r="B56" s="132" t="s">
        <v>225</v>
      </c>
      <c r="C56" s="133"/>
      <c r="D56" s="133"/>
      <c r="E56" s="133"/>
      <c r="F56" s="133"/>
      <c r="G56" s="129"/>
      <c r="H56" s="133"/>
    </row>
    <row r="57" spans="1:8" s="120" customFormat="1" ht="12.75" hidden="1">
      <c r="A57" s="131"/>
      <c r="B57" s="132"/>
      <c r="C57" s="133"/>
      <c r="D57" s="133"/>
      <c r="E57" s="133"/>
      <c r="F57" s="133"/>
      <c r="G57" s="129"/>
      <c r="H57" s="133"/>
    </row>
    <row r="58" spans="1:8" s="120" customFormat="1" ht="12.75" hidden="1">
      <c r="A58" s="132"/>
      <c r="B58" s="133" t="s">
        <v>226</v>
      </c>
      <c r="C58" s="133"/>
      <c r="D58" s="133"/>
      <c r="E58" s="133"/>
      <c r="F58" s="133"/>
      <c r="G58" s="129"/>
      <c r="H58" s="133"/>
    </row>
    <row r="59" spans="1:9" s="120" customFormat="1" ht="12.75" hidden="1">
      <c r="A59" s="132"/>
      <c r="B59" s="133"/>
      <c r="C59" s="133"/>
      <c r="D59" s="133"/>
      <c r="E59" s="133"/>
      <c r="F59" s="134" t="s">
        <v>161</v>
      </c>
      <c r="G59" s="134"/>
      <c r="H59" s="134"/>
      <c r="I59" s="122"/>
    </row>
    <row r="60" spans="1:8" s="120" customFormat="1" ht="12.75" hidden="1">
      <c r="A60" s="132"/>
      <c r="B60" s="133"/>
      <c r="C60" s="133"/>
      <c r="D60" s="133"/>
      <c r="E60" s="133"/>
      <c r="F60" s="134" t="s">
        <v>162</v>
      </c>
      <c r="G60" s="134" t="s">
        <v>163</v>
      </c>
      <c r="H60" s="134" t="s">
        <v>164</v>
      </c>
    </row>
    <row r="61" spans="1:8" s="120" customFormat="1" ht="12.75" hidden="1">
      <c r="A61" s="132"/>
      <c r="B61" s="133"/>
      <c r="C61" s="133"/>
      <c r="D61" s="133"/>
      <c r="E61" s="133"/>
      <c r="F61" s="134" t="s">
        <v>2</v>
      </c>
      <c r="G61" s="134" t="s">
        <v>2</v>
      </c>
      <c r="H61" s="134" t="s">
        <v>2</v>
      </c>
    </row>
    <row r="62" spans="1:8" s="120" customFormat="1" ht="12.75" hidden="1">
      <c r="A62" s="132"/>
      <c r="B62" s="132" t="s">
        <v>241</v>
      </c>
      <c r="C62" s="133"/>
      <c r="D62" s="133"/>
      <c r="E62" s="133"/>
      <c r="F62" s="134"/>
      <c r="G62" s="134"/>
      <c r="H62" s="134"/>
    </row>
    <row r="63" spans="1:8" s="120" customFormat="1" ht="12.75" hidden="1">
      <c r="A63" s="132"/>
      <c r="B63" s="133"/>
      <c r="C63" s="133"/>
      <c r="D63" s="133"/>
      <c r="E63" s="133"/>
      <c r="F63" s="133"/>
      <c r="G63" s="129"/>
      <c r="H63" s="133"/>
    </row>
    <row r="64" spans="1:8" s="120" customFormat="1" ht="12.75" hidden="1">
      <c r="A64" s="132"/>
      <c r="B64" s="133" t="s">
        <v>103</v>
      </c>
      <c r="C64" s="133"/>
      <c r="D64" s="133"/>
      <c r="E64" s="133"/>
      <c r="F64" s="135">
        <v>33888</v>
      </c>
      <c r="G64" s="128">
        <f>+G37</f>
        <v>0</v>
      </c>
      <c r="H64" s="136">
        <f>+F64+G64</f>
        <v>33888</v>
      </c>
    </row>
    <row r="65" spans="1:8" s="120" customFormat="1" ht="13.5" hidden="1" thickBot="1">
      <c r="A65" s="132"/>
      <c r="B65" s="133" t="s">
        <v>227</v>
      </c>
      <c r="C65" s="133"/>
      <c r="D65" s="133"/>
      <c r="E65" s="133"/>
      <c r="F65" s="137">
        <v>-17905</v>
      </c>
      <c r="G65" s="137">
        <f>+G64</f>
        <v>0</v>
      </c>
      <c r="H65" s="137">
        <f>+F65+G65</f>
        <v>-17905</v>
      </c>
    </row>
    <row r="66" spans="1:8" ht="13.5" hidden="1" thickTop="1">
      <c r="A66" s="132"/>
      <c r="B66" s="133"/>
      <c r="C66" s="133"/>
      <c r="D66" s="133"/>
      <c r="E66" s="133"/>
      <c r="F66" s="133"/>
      <c r="G66" s="129"/>
      <c r="H66" s="133"/>
    </row>
    <row r="67" ht="12.75" hidden="1">
      <c r="A67" s="1"/>
    </row>
    <row r="68" spans="1:2" ht="12.75">
      <c r="A68" s="80" t="s">
        <v>26</v>
      </c>
      <c r="B68" s="1" t="s">
        <v>27</v>
      </c>
    </row>
    <row r="69" ht="12.75">
      <c r="A69" s="5"/>
    </row>
    <row r="70" ht="14.25">
      <c r="A70" s="76"/>
    </row>
    <row r="71" ht="14.25">
      <c r="A71" s="76"/>
    </row>
    <row r="72" spans="1:2" ht="12.75">
      <c r="A72" s="80" t="s">
        <v>254</v>
      </c>
      <c r="B72" s="1" t="s">
        <v>28</v>
      </c>
    </row>
    <row r="73" ht="12.75"/>
    <row r="74" ht="12.75"/>
    <row r="75" ht="12.75"/>
    <row r="76" ht="12.75"/>
    <row r="77" spans="1:2" ht="12.75">
      <c r="A77" s="42" t="s">
        <v>253</v>
      </c>
      <c r="B77" s="1" t="s">
        <v>29</v>
      </c>
    </row>
    <row r="78" ht="12.75"/>
    <row r="79" ht="12.75"/>
    <row r="80" ht="12.75"/>
    <row r="81" spans="1:2" ht="12.75">
      <c r="A81" s="42" t="s">
        <v>30</v>
      </c>
      <c r="B81" s="1" t="s">
        <v>31</v>
      </c>
    </row>
    <row r="82" ht="12.75">
      <c r="A82" s="1"/>
    </row>
    <row r="83" ht="12.75">
      <c r="A83" s="1"/>
    </row>
    <row r="84" ht="12.75">
      <c r="A84" s="1"/>
    </row>
    <row r="85" ht="12.75">
      <c r="A85" s="1"/>
    </row>
    <row r="86" ht="12.75">
      <c r="A86" s="1"/>
    </row>
    <row r="87" ht="12.75">
      <c r="A87" s="1"/>
    </row>
    <row r="88" spans="1:2" ht="12.75">
      <c r="A88" s="42" t="s">
        <v>32</v>
      </c>
      <c r="B88" s="1" t="s">
        <v>33</v>
      </c>
    </row>
    <row r="89" ht="12.75"/>
    <row r="90" ht="12.75"/>
    <row r="91" ht="12.75"/>
    <row r="92" spans="1:7" ht="12.75">
      <c r="A92" s="42" t="s">
        <v>34</v>
      </c>
      <c r="B92" s="1" t="s">
        <v>35</v>
      </c>
      <c r="E92" s="1"/>
      <c r="G92" s="2"/>
    </row>
    <row r="93" spans="1:8" ht="15.75" customHeight="1">
      <c r="A93" s="42"/>
      <c r="B93" s="1"/>
      <c r="E93" s="139" t="s">
        <v>3</v>
      </c>
      <c r="F93" s="139"/>
      <c r="G93" s="139" t="s">
        <v>244</v>
      </c>
      <c r="H93" s="139"/>
    </row>
    <row r="94" spans="2:8" ht="12.75">
      <c r="B94" s="1" t="s">
        <v>36</v>
      </c>
      <c r="E94" s="27" t="s">
        <v>211</v>
      </c>
      <c r="F94" s="27" t="s">
        <v>212</v>
      </c>
      <c r="G94" s="27" t="str">
        <f>E94</f>
        <v>31.03.2009</v>
      </c>
      <c r="H94" s="27" t="str">
        <f>F94</f>
        <v>31.03.2008</v>
      </c>
    </row>
    <row r="95" spans="5:8" ht="12.75">
      <c r="E95" s="27" t="s">
        <v>213</v>
      </c>
      <c r="F95" s="27" t="s">
        <v>213</v>
      </c>
      <c r="G95" s="27" t="s">
        <v>213</v>
      </c>
      <c r="H95" s="27" t="s">
        <v>213</v>
      </c>
    </row>
    <row r="96" spans="4:8" ht="12.75">
      <c r="D96" s="81"/>
      <c r="E96" s="27" t="str">
        <f>F96</f>
        <v>RM'000</v>
      </c>
      <c r="F96" s="27" t="s">
        <v>2</v>
      </c>
      <c r="G96" s="27" t="s">
        <v>2</v>
      </c>
      <c r="H96" s="27" t="s">
        <v>2</v>
      </c>
    </row>
    <row r="97" spans="4:8" ht="12.75">
      <c r="D97" s="81"/>
      <c r="E97" s="27"/>
      <c r="F97" s="27"/>
      <c r="G97" s="27"/>
      <c r="H97" s="27" t="s">
        <v>240</v>
      </c>
    </row>
    <row r="98" spans="2:10" ht="12.75">
      <c r="B98" s="2" t="s">
        <v>37</v>
      </c>
      <c r="E98" s="91">
        <f>66088-2724</f>
        <v>63364</v>
      </c>
      <c r="F98" s="91">
        <v>117116</v>
      </c>
      <c r="G98" s="91">
        <f>-99-46+2442+186-90-15+46+1</f>
        <v>2425</v>
      </c>
      <c r="H98" s="91">
        <f>3517-756</f>
        <v>2761</v>
      </c>
      <c r="J98" s="81"/>
    </row>
    <row r="99" spans="2:10" ht="12.75">
      <c r="B99" s="2" t="s">
        <v>81</v>
      </c>
      <c r="E99" s="91">
        <v>4455</v>
      </c>
      <c r="F99" s="91">
        <v>17895</v>
      </c>
      <c r="G99" s="91">
        <f>-205-64+134+154</f>
        <v>19</v>
      </c>
      <c r="H99" s="91">
        <v>-759</v>
      </c>
      <c r="J99" s="81"/>
    </row>
    <row r="100" spans="2:10" ht="12.75">
      <c r="B100" s="2" t="s">
        <v>87</v>
      </c>
      <c r="E100" s="91">
        <v>0</v>
      </c>
      <c r="F100" s="91">
        <v>0</v>
      </c>
      <c r="G100" s="91">
        <v>-208</v>
      </c>
      <c r="H100" s="91">
        <v>-83</v>
      </c>
      <c r="J100" s="81"/>
    </row>
    <row r="101" spans="2:10" ht="12.75">
      <c r="B101" s="2" t="s">
        <v>38</v>
      </c>
      <c r="E101" s="10">
        <v>7496</v>
      </c>
      <c r="F101" s="10">
        <v>20281</v>
      </c>
      <c r="G101" s="10">
        <f>810-227</f>
        <v>583</v>
      </c>
      <c r="H101" s="10">
        <v>814</v>
      </c>
      <c r="J101" s="81"/>
    </row>
    <row r="102" spans="5:8" ht="13.5" thickBot="1">
      <c r="E102" s="28">
        <f>SUM(E98:E101)</f>
        <v>75315</v>
      </c>
      <c r="F102" s="28">
        <f>SUM(F98:F101)</f>
        <v>155292</v>
      </c>
      <c r="G102" s="28">
        <f>SUM(G98:G101)</f>
        <v>2819</v>
      </c>
      <c r="H102" s="28">
        <f>SUM(H98:H101)</f>
        <v>2733</v>
      </c>
    </row>
    <row r="103" spans="5:8" ht="13.5" thickTop="1">
      <c r="E103" s="9">
        <f>E102-'income statement'!D12</f>
        <v>0</v>
      </c>
      <c r="F103" s="9"/>
      <c r="G103" s="9">
        <f>G102-'income statement'!D28</f>
        <v>0</v>
      </c>
      <c r="H103" s="9"/>
    </row>
    <row r="104" spans="1:2" ht="12.75">
      <c r="A104" s="42" t="s">
        <v>39</v>
      </c>
      <c r="B104" s="1" t="s">
        <v>41</v>
      </c>
    </row>
    <row r="105" ht="12.75">
      <c r="A105" s="1"/>
    </row>
    <row r="106" spans="1:2" ht="12.75">
      <c r="A106" s="1"/>
      <c r="B106" s="2" t="s">
        <v>86</v>
      </c>
    </row>
    <row r="107" ht="12.75">
      <c r="A107" s="1"/>
    </row>
    <row r="108" ht="12.75">
      <c r="A108" s="1"/>
    </row>
    <row r="109" spans="1:2" ht="12.75">
      <c r="A109" s="42" t="s">
        <v>40</v>
      </c>
      <c r="B109" s="1" t="s">
        <v>43</v>
      </c>
    </row>
    <row r="110" ht="12.75">
      <c r="A110" s="1"/>
    </row>
    <row r="111" ht="12.75">
      <c r="A111" s="1"/>
    </row>
    <row r="112" ht="12.75">
      <c r="A112" s="1"/>
    </row>
    <row r="113" ht="12.75">
      <c r="A113" s="1"/>
    </row>
    <row r="114" ht="12.75">
      <c r="A114" s="1"/>
    </row>
    <row r="115" spans="1:2" ht="12.75">
      <c r="A115" s="42" t="s">
        <v>42</v>
      </c>
      <c r="B115" s="1" t="s">
        <v>82</v>
      </c>
    </row>
    <row r="116" ht="12.75"/>
    <row r="117" ht="12.75"/>
    <row r="118" ht="12.75"/>
    <row r="119" ht="12.75"/>
    <row r="120" spans="1:2" ht="13.5" customHeight="1">
      <c r="A120" s="42" t="s">
        <v>44</v>
      </c>
      <c r="B120" s="1" t="s">
        <v>64</v>
      </c>
    </row>
    <row r="121" spans="1:2" ht="13.5" customHeight="1">
      <c r="A121" s="42"/>
      <c r="B121" s="1"/>
    </row>
    <row r="122" spans="1:2" ht="13.5" customHeight="1">
      <c r="A122" s="42"/>
      <c r="B122" s="1"/>
    </row>
    <row r="123" spans="1:2" ht="13.5" customHeight="1">
      <c r="A123" s="42"/>
      <c r="B123" s="1"/>
    </row>
    <row r="124" ht="13.5" customHeight="1">
      <c r="A124" s="76" t="s">
        <v>190</v>
      </c>
    </row>
    <row r="125" ht="13.5" customHeight="1">
      <c r="A125" s="76" t="s">
        <v>191</v>
      </c>
    </row>
    <row r="126" ht="13.5" customHeight="1">
      <c r="A126" s="76" t="s">
        <v>86</v>
      </c>
    </row>
    <row r="127" spans="1:2" ht="12.75">
      <c r="A127" s="42" t="s">
        <v>63</v>
      </c>
      <c r="B127" s="1" t="s">
        <v>45</v>
      </c>
    </row>
    <row r="128" spans="7:8" ht="12.75">
      <c r="G128" s="47" t="s">
        <v>208</v>
      </c>
      <c r="H128" s="47" t="s">
        <v>208</v>
      </c>
    </row>
    <row r="129" spans="1:8" ht="12.75">
      <c r="A129" s="1"/>
      <c r="G129" s="47" t="s">
        <v>214</v>
      </c>
      <c r="H129" s="47" t="s">
        <v>215</v>
      </c>
    </row>
    <row r="130" spans="7:8" ht="12.75">
      <c r="G130" s="47" t="s">
        <v>2</v>
      </c>
      <c r="H130" s="47" t="s">
        <v>2</v>
      </c>
    </row>
    <row r="131" spans="7:8" ht="12.75">
      <c r="G131" s="47"/>
      <c r="H131" s="47" t="s">
        <v>240</v>
      </c>
    </row>
    <row r="132" spans="2:8" ht="12.75">
      <c r="B132" s="2" t="s">
        <v>46</v>
      </c>
      <c r="G132" s="3">
        <f>+'income statement'!D12</f>
        <v>75315</v>
      </c>
      <c r="H132" s="3">
        <v>155292</v>
      </c>
    </row>
    <row r="133" spans="2:8" ht="12.75">
      <c r="B133" s="2" t="s">
        <v>219</v>
      </c>
      <c r="G133" s="3">
        <f>+'income statement'!D24</f>
        <v>3533</v>
      </c>
      <c r="H133" s="3">
        <f>4838-756</f>
        <v>4082</v>
      </c>
    </row>
    <row r="134" spans="2:8" ht="12.75">
      <c r="B134" s="2" t="s">
        <v>220</v>
      </c>
      <c r="G134" s="3">
        <f>+'income statement'!D28</f>
        <v>2819</v>
      </c>
      <c r="H134" s="3">
        <f>3489-756</f>
        <v>2733</v>
      </c>
    </row>
    <row r="135" spans="2:8" ht="12.75">
      <c r="B135" s="2" t="s">
        <v>221</v>
      </c>
      <c r="G135" s="3">
        <f>+'income statement'!D32</f>
        <v>2819</v>
      </c>
      <c r="H135" s="3">
        <f>3427-756</f>
        <v>2671</v>
      </c>
    </row>
    <row r="136" spans="2:8" ht="12.75">
      <c r="B136" s="2" t="s">
        <v>238</v>
      </c>
      <c r="G136" s="125">
        <f>+G135/G132</f>
        <v>0.03742946292239262</v>
      </c>
      <c r="H136" s="125">
        <f>+H135/H132</f>
        <v>0.017199855755608787</v>
      </c>
    </row>
    <row r="137" spans="5:6" ht="15.75" customHeight="1">
      <c r="E137" s="3"/>
      <c r="F137" s="3"/>
    </row>
    <row r="138" spans="5:9" ht="12.75">
      <c r="E138" s="3"/>
      <c r="F138" s="3"/>
      <c r="I138" s="2" t="s">
        <v>262</v>
      </c>
    </row>
    <row r="139" spans="5:6" ht="12.75">
      <c r="E139" s="3"/>
      <c r="F139" s="3"/>
    </row>
    <row r="140" spans="5:6" ht="12.75">
      <c r="E140" s="3"/>
      <c r="F140" s="3"/>
    </row>
    <row r="141" spans="5:6" ht="12.75">
      <c r="E141" s="3"/>
      <c r="F141" s="3"/>
    </row>
    <row r="142" spans="5:6" ht="12.75">
      <c r="E142" s="3"/>
      <c r="F142" s="3"/>
    </row>
    <row r="143" spans="5:6" ht="12.75">
      <c r="E143" s="3"/>
      <c r="F143" s="3"/>
    </row>
    <row r="144" spans="1:2" ht="14.25" customHeight="1">
      <c r="A144" s="42" t="s">
        <v>65</v>
      </c>
      <c r="B144" s="1" t="s">
        <v>155</v>
      </c>
    </row>
    <row r="145" ht="14.25" customHeight="1"/>
    <row r="146" spans="5:7" ht="14.25" customHeight="1">
      <c r="E146" s="139"/>
      <c r="F146" s="139"/>
      <c r="G146" s="78"/>
    </row>
    <row r="147" spans="5:8" ht="25.5">
      <c r="E147" s="47" t="s">
        <v>211</v>
      </c>
      <c r="F147" s="47" t="s">
        <v>216</v>
      </c>
      <c r="G147" s="126" t="s">
        <v>239</v>
      </c>
      <c r="H147" s="47" t="s">
        <v>47</v>
      </c>
    </row>
    <row r="148" spans="5:8" ht="12.75">
      <c r="E148" s="47" t="s">
        <v>2</v>
      </c>
      <c r="F148" s="47" t="s">
        <v>2</v>
      </c>
      <c r="G148" s="47" t="s">
        <v>2</v>
      </c>
      <c r="H148" s="47" t="s">
        <v>48</v>
      </c>
    </row>
    <row r="149" spans="5:8" ht="12.75">
      <c r="E149" s="47"/>
      <c r="F149" s="47"/>
      <c r="G149" s="47"/>
      <c r="H149" s="47"/>
    </row>
    <row r="150" spans="2:8" ht="12.75">
      <c r="B150" s="2" t="s">
        <v>3</v>
      </c>
      <c r="E150" s="114">
        <f>'income statement'!D12</f>
        <v>75315</v>
      </c>
      <c r="F150" s="8">
        <v>100287</v>
      </c>
      <c r="G150" s="3">
        <f>+E150-F150</f>
        <v>-24972</v>
      </c>
      <c r="H150" s="9">
        <f>(E150-F150)/F150*100</f>
        <v>-24.900535463220557</v>
      </c>
    </row>
    <row r="151" spans="2:8" ht="12.75">
      <c r="B151" s="2" t="s">
        <v>244</v>
      </c>
      <c r="E151" s="114">
        <f>'income statement'!D28</f>
        <v>2819</v>
      </c>
      <c r="F151" s="9">
        <f>-42286</f>
        <v>-42286</v>
      </c>
      <c r="G151" s="3">
        <f>+E151-F151</f>
        <v>45105</v>
      </c>
      <c r="H151" s="9">
        <f>(E151-F151)/F151*100</f>
        <v>-106.66650901007426</v>
      </c>
    </row>
    <row r="152" spans="5:6" ht="12.75">
      <c r="E152" s="82"/>
      <c r="F152" s="82"/>
    </row>
    <row r="153" ht="12.75"/>
    <row r="154" ht="12.75"/>
    <row r="155" ht="12.75"/>
    <row r="156" ht="12.75"/>
    <row r="157" spans="1:2" ht="12.75">
      <c r="A157" s="42" t="s">
        <v>66</v>
      </c>
      <c r="B157" s="1" t="s">
        <v>49</v>
      </c>
    </row>
    <row r="158" ht="12.75">
      <c r="A158" s="1"/>
    </row>
    <row r="159" ht="12.75">
      <c r="A159" s="1"/>
    </row>
    <row r="160" ht="12.75">
      <c r="A160" s="1"/>
    </row>
    <row r="161" ht="12.75">
      <c r="A161" s="1"/>
    </row>
    <row r="162" spans="1:2" ht="12.75">
      <c r="A162" s="42" t="s">
        <v>67</v>
      </c>
      <c r="B162" s="1" t="s">
        <v>50</v>
      </c>
    </row>
    <row r="163" ht="12.75"/>
    <row r="164" ht="12" customHeight="1"/>
    <row r="165" ht="12" customHeight="1"/>
    <row r="166" ht="12.75"/>
    <row r="167" spans="1:8" ht="12.75">
      <c r="A167" s="42" t="s">
        <v>68</v>
      </c>
      <c r="B167" s="1" t="s">
        <v>126</v>
      </c>
      <c r="E167" s="139" t="s">
        <v>79</v>
      </c>
      <c r="F167" s="139"/>
      <c r="G167" s="139" t="s">
        <v>207</v>
      </c>
      <c r="H167" s="139"/>
    </row>
    <row r="168" spans="1:8" ht="12.75">
      <c r="A168" s="1"/>
      <c r="E168" s="47" t="s">
        <v>214</v>
      </c>
      <c r="F168" s="47" t="s">
        <v>215</v>
      </c>
      <c r="G168" s="47" t="str">
        <f>+E168</f>
        <v>31.03.2009</v>
      </c>
      <c r="H168" s="47" t="str">
        <f>+F168</f>
        <v>31.03.2008</v>
      </c>
    </row>
    <row r="169" spans="5:8" ht="12.75">
      <c r="E169" s="47" t="s">
        <v>2</v>
      </c>
      <c r="F169" s="47" t="s">
        <v>2</v>
      </c>
      <c r="G169" s="47" t="s">
        <v>2</v>
      </c>
      <c r="H169" s="47" t="s">
        <v>2</v>
      </c>
    </row>
    <row r="170" spans="5:7" ht="12.75">
      <c r="E170" s="63"/>
      <c r="G170" s="9"/>
    </row>
    <row r="171" spans="5:9" ht="12.75">
      <c r="E171" s="65"/>
      <c r="F171" s="65"/>
      <c r="G171" s="65"/>
      <c r="H171" s="64"/>
      <c r="I171" s="66"/>
    </row>
    <row r="172" spans="2:8" ht="12.75">
      <c r="B172" s="2" t="s">
        <v>148</v>
      </c>
      <c r="E172" s="64"/>
      <c r="F172" s="64"/>
      <c r="G172" s="64"/>
      <c r="H172" s="64"/>
    </row>
    <row r="173" spans="2:8" ht="12.75">
      <c r="B173" s="2" t="s">
        <v>160</v>
      </c>
      <c r="E173" s="64">
        <f>-'income statement'!D30</f>
        <v>0</v>
      </c>
      <c r="F173" s="3">
        <v>5</v>
      </c>
      <c r="G173" s="64">
        <f>-'income statement'!G30</f>
        <v>0</v>
      </c>
      <c r="H173" s="24">
        <v>5</v>
      </c>
    </row>
    <row r="174" spans="2:8" ht="12.75" hidden="1">
      <c r="B174" s="2" t="s">
        <v>149</v>
      </c>
      <c r="E174" s="64">
        <v>0</v>
      </c>
      <c r="F174" s="3">
        <v>0</v>
      </c>
      <c r="G174" s="64">
        <v>0</v>
      </c>
      <c r="H174" s="3">
        <v>0</v>
      </c>
    </row>
    <row r="175" spans="5:8" ht="12.75">
      <c r="E175" s="65"/>
      <c r="F175" s="65"/>
      <c r="G175" s="65"/>
      <c r="H175" s="24"/>
    </row>
    <row r="176" spans="2:8" ht="12.75">
      <c r="B176" s="2" t="s">
        <v>51</v>
      </c>
      <c r="E176" s="64"/>
      <c r="F176" s="71"/>
      <c r="G176" s="64"/>
      <c r="H176" s="71"/>
    </row>
    <row r="177" spans="2:7" ht="12.75">
      <c r="B177" s="2" t="s">
        <v>192</v>
      </c>
      <c r="G177" s="2"/>
    </row>
    <row r="178" spans="3:8" ht="12.75">
      <c r="C178" s="2" t="s">
        <v>193</v>
      </c>
      <c r="E178" s="64">
        <v>0</v>
      </c>
      <c r="F178" s="3">
        <v>57</v>
      </c>
      <c r="G178" s="64">
        <v>0</v>
      </c>
      <c r="H178" s="3">
        <v>57</v>
      </c>
    </row>
    <row r="179" spans="2:8" ht="12.75" hidden="1">
      <c r="B179" s="2" t="s">
        <v>149</v>
      </c>
      <c r="E179" s="64">
        <v>0</v>
      </c>
      <c r="F179" s="64">
        <v>0</v>
      </c>
      <c r="G179" s="64">
        <v>0</v>
      </c>
      <c r="H179" s="64">
        <v>0</v>
      </c>
    </row>
    <row r="180" spans="2:8" ht="13.5" thickBot="1">
      <c r="B180" s="2" t="s">
        <v>194</v>
      </c>
      <c r="E180" s="115">
        <f>SUM(E173:E179)</f>
        <v>0</v>
      </c>
      <c r="F180" s="92">
        <f>SUM(F173:F179)</f>
        <v>62</v>
      </c>
      <c r="G180" s="115">
        <f>SUM(G173:G179)</f>
        <v>0</v>
      </c>
      <c r="H180" s="92">
        <f>SUM(H173:H179)</f>
        <v>62</v>
      </c>
    </row>
    <row r="181" spans="5:8" ht="12.75">
      <c r="E181" s="71"/>
      <c r="F181" s="65"/>
      <c r="G181" s="71"/>
      <c r="H181" s="65"/>
    </row>
    <row r="182" ht="12.75">
      <c r="I182" s="66"/>
    </row>
    <row r="183" ht="12.75"/>
    <row r="184" ht="12.75"/>
    <row r="185" spans="1:2" ht="12.75">
      <c r="A185" s="42" t="s">
        <v>69</v>
      </c>
      <c r="B185" s="1" t="s">
        <v>52</v>
      </c>
    </row>
    <row r="186" ht="12.75"/>
    <row r="187" ht="12.75"/>
    <row r="188" ht="12.75"/>
    <row r="189" spans="1:2" ht="12.75">
      <c r="A189" s="42" t="s">
        <v>70</v>
      </c>
      <c r="B189" s="1" t="s">
        <v>142</v>
      </c>
    </row>
    <row r="190" spans="5:8" ht="12.75">
      <c r="E190" s="69"/>
      <c r="F190" s="69"/>
      <c r="G190" s="67" t="s">
        <v>208</v>
      </c>
      <c r="H190" s="67" t="s">
        <v>208</v>
      </c>
    </row>
    <row r="191" spans="5:8" ht="12.75">
      <c r="E191" s="69"/>
      <c r="F191" s="69"/>
      <c r="G191" s="67" t="s">
        <v>211</v>
      </c>
      <c r="H191" s="67" t="s">
        <v>212</v>
      </c>
    </row>
    <row r="192" spans="5:8" ht="12.75">
      <c r="E192" s="69"/>
      <c r="F192" s="69"/>
      <c r="G192" s="67" t="s">
        <v>2</v>
      </c>
      <c r="H192" s="67" t="s">
        <v>2</v>
      </c>
    </row>
    <row r="193" spans="2:7" ht="12.75">
      <c r="B193" s="2" t="s">
        <v>180</v>
      </c>
      <c r="E193" s="19"/>
      <c r="F193" s="43"/>
      <c r="G193" s="6"/>
    </row>
    <row r="194" spans="2:8" ht="12.75">
      <c r="B194" s="2" t="s">
        <v>181</v>
      </c>
      <c r="E194" s="9"/>
      <c r="F194" s="70"/>
      <c r="G194" s="116">
        <v>48</v>
      </c>
      <c r="H194" s="93">
        <v>48</v>
      </c>
    </row>
    <row r="195" spans="2:8" ht="12.75">
      <c r="B195" s="2" t="s">
        <v>78</v>
      </c>
      <c r="E195" s="9"/>
      <c r="F195" s="65"/>
      <c r="G195" s="117">
        <f>-39-1</f>
        <v>-40</v>
      </c>
      <c r="H195" s="94">
        <v>-32</v>
      </c>
    </row>
    <row r="196" spans="5:8" ht="12.75">
      <c r="E196" s="9"/>
      <c r="F196" s="68"/>
      <c r="G196" s="68">
        <f>SUM(G194:G195)</f>
        <v>8</v>
      </c>
      <c r="H196" s="68">
        <f>SUM(H194:H195)</f>
        <v>16</v>
      </c>
    </row>
    <row r="197" spans="2:8" ht="12.75">
      <c r="B197" s="2" t="s">
        <v>185</v>
      </c>
      <c r="E197" s="9"/>
      <c r="F197" s="70"/>
      <c r="G197" s="68"/>
      <c r="H197" s="93"/>
    </row>
    <row r="198" spans="2:9" ht="12.75">
      <c r="B198" s="2" t="s">
        <v>143</v>
      </c>
      <c r="E198" s="9"/>
      <c r="F198" s="64"/>
      <c r="G198" s="64">
        <f>(634218+52458)/1000*0.47</f>
        <v>322.73772</v>
      </c>
      <c r="H198" s="24">
        <v>0</v>
      </c>
      <c r="I198" s="1"/>
    </row>
    <row r="199" spans="5:9" ht="12.75">
      <c r="E199" s="9"/>
      <c r="F199" s="64"/>
      <c r="G199" s="68"/>
      <c r="H199" s="24"/>
      <c r="I199" s="1"/>
    </row>
    <row r="200" spans="2:9" ht="12.75">
      <c r="B200" s="2" t="s">
        <v>186</v>
      </c>
      <c r="E200" s="9"/>
      <c r="F200" s="64"/>
      <c r="G200" s="68"/>
      <c r="H200" s="24"/>
      <c r="I200" s="1"/>
    </row>
    <row r="201" spans="2:9" ht="12.75">
      <c r="B201" s="2" t="s">
        <v>143</v>
      </c>
      <c r="E201" s="9"/>
      <c r="F201" s="64"/>
      <c r="G201" s="64">
        <f>(514800+15085200)/1000*0.47</f>
        <v>7332</v>
      </c>
      <c r="H201" s="24">
        <v>12792</v>
      </c>
      <c r="I201" s="1"/>
    </row>
    <row r="202" spans="5:8" ht="12.75">
      <c r="E202" s="9"/>
      <c r="F202" s="64"/>
      <c r="G202" s="64"/>
      <c r="H202" s="24"/>
    </row>
    <row r="203" spans="5:8" ht="13.5" thickBot="1">
      <c r="E203" s="9"/>
      <c r="F203" s="64"/>
      <c r="G203" s="95">
        <f>SUM(G196:G202)</f>
        <v>7662.73772</v>
      </c>
      <c r="H203" s="95">
        <f>SUM(H196:H202)</f>
        <v>12808</v>
      </c>
    </row>
    <row r="204" spans="5:6" ht="13.5" thickTop="1">
      <c r="E204" s="43"/>
      <c r="F204" s="43"/>
    </row>
    <row r="205" spans="2:8" ht="13.5" thickBot="1">
      <c r="B205" s="2" t="s">
        <v>182</v>
      </c>
      <c r="E205" s="43"/>
      <c r="F205" s="43"/>
      <c r="G205" s="16">
        <f>297+8+7103</f>
        <v>7408</v>
      </c>
      <c r="H205" s="79">
        <v>12930</v>
      </c>
    </row>
    <row r="206" spans="5:6" ht="13.5" thickTop="1">
      <c r="E206" s="43"/>
      <c r="F206" s="43"/>
    </row>
    <row r="207" spans="5:8" ht="15">
      <c r="E207" s="83"/>
      <c r="H207" s="3"/>
    </row>
    <row r="208" spans="1:2" ht="12.75">
      <c r="A208" s="42" t="s">
        <v>71</v>
      </c>
      <c r="B208" s="1" t="s">
        <v>53</v>
      </c>
    </row>
    <row r="209" spans="1:8" ht="12.75">
      <c r="A209" s="42"/>
      <c r="B209" s="1"/>
      <c r="H209" s="84"/>
    </row>
    <row r="210" spans="1:2" ht="12.75">
      <c r="A210" s="1"/>
      <c r="B210" s="1" t="s">
        <v>54</v>
      </c>
    </row>
    <row r="211" spans="1:2" ht="12.75">
      <c r="A211" s="1"/>
      <c r="B211" s="1"/>
    </row>
    <row r="212" ht="12.75">
      <c r="A212" s="1"/>
    </row>
    <row r="213" spans="1:2" ht="12.75">
      <c r="A213" s="42" t="s">
        <v>72</v>
      </c>
      <c r="B213" s="1" t="s">
        <v>55</v>
      </c>
    </row>
    <row r="214" spans="1:8" ht="12.75">
      <c r="A214" s="42"/>
      <c r="B214" s="1"/>
      <c r="G214" s="67" t="s">
        <v>157</v>
      </c>
      <c r="H214" s="67" t="s">
        <v>157</v>
      </c>
    </row>
    <row r="215" spans="1:8" ht="12.75">
      <c r="A215" s="42"/>
      <c r="B215" s="1"/>
      <c r="G215" s="67" t="s">
        <v>211</v>
      </c>
      <c r="H215" s="67" t="s">
        <v>212</v>
      </c>
    </row>
    <row r="216" spans="1:8" ht="12.75">
      <c r="A216" s="42"/>
      <c r="B216" s="1"/>
      <c r="G216" s="67" t="s">
        <v>158</v>
      </c>
      <c r="H216" s="67" t="s">
        <v>159</v>
      </c>
    </row>
    <row r="217" spans="1:2" ht="12.75">
      <c r="A217" s="42"/>
      <c r="B217" s="1" t="s">
        <v>183</v>
      </c>
    </row>
    <row r="218" spans="1:8" ht="12.75">
      <c r="A218" s="42"/>
      <c r="B218" s="2" t="s">
        <v>56</v>
      </c>
      <c r="G218" s="3">
        <f>8135+130</f>
        <v>8265</v>
      </c>
      <c r="H218" s="3">
        <v>22891</v>
      </c>
    </row>
    <row r="219" spans="1:8" ht="12.75">
      <c r="A219" s="42"/>
      <c r="B219" s="2" t="s">
        <v>57</v>
      </c>
      <c r="G219" s="3">
        <f>59343+3278-1</f>
        <v>62620</v>
      </c>
      <c r="H219" s="3">
        <v>122745</v>
      </c>
    </row>
    <row r="220" spans="1:8" ht="12.75">
      <c r="A220" s="42"/>
      <c r="B220" s="1"/>
      <c r="G220" s="96">
        <f>SUM(G218:G219)</f>
        <v>70885</v>
      </c>
      <c r="H220" s="96">
        <f>SUM(H218:H219)</f>
        <v>145636</v>
      </c>
    </row>
    <row r="221" spans="1:8" ht="12.75">
      <c r="A221" s="42"/>
      <c r="B221" s="1"/>
      <c r="H221" s="3"/>
    </row>
    <row r="222" spans="1:8" ht="12.75">
      <c r="A222" s="42"/>
      <c r="B222" s="1" t="s">
        <v>184</v>
      </c>
      <c r="H222" s="3"/>
    </row>
    <row r="223" spans="1:8" ht="12.75">
      <c r="A223" s="42"/>
      <c r="B223" s="2" t="s">
        <v>56</v>
      </c>
      <c r="G223" s="3">
        <f>192+22</f>
        <v>214</v>
      </c>
      <c r="H223" s="3">
        <v>1205</v>
      </c>
    </row>
    <row r="224" spans="1:8" ht="13.5" thickBot="1">
      <c r="A224" s="42"/>
      <c r="G224" s="28">
        <f>G223+G220</f>
        <v>71099</v>
      </c>
      <c r="H224" s="28">
        <f>H223+H220</f>
        <v>146841</v>
      </c>
    </row>
    <row r="225" spans="1:7" ht="13.5" thickTop="1">
      <c r="A225" s="42"/>
      <c r="B225" s="1"/>
      <c r="G225" s="2"/>
    </row>
    <row r="226" spans="2:7" ht="12.75">
      <c r="B226" s="2" t="s">
        <v>128</v>
      </c>
      <c r="G226" s="27" t="s">
        <v>131</v>
      </c>
    </row>
    <row r="227" spans="7:8" ht="12.75">
      <c r="G227" s="97" t="s">
        <v>144</v>
      </c>
      <c r="H227" s="27" t="s">
        <v>2</v>
      </c>
    </row>
    <row r="228" spans="7:8" ht="12.75">
      <c r="G228" s="98" t="s">
        <v>195</v>
      </c>
      <c r="H228" s="99" t="s">
        <v>127</v>
      </c>
    </row>
    <row r="229" spans="7:8" ht="12.75">
      <c r="G229" s="99"/>
      <c r="H229" s="99"/>
    </row>
    <row r="230" spans="2:8" ht="12.75">
      <c r="B230" s="1" t="s">
        <v>56</v>
      </c>
      <c r="G230" s="99"/>
      <c r="H230" s="99"/>
    </row>
    <row r="231" spans="2:8" ht="12.75">
      <c r="B231" s="2" t="s">
        <v>145</v>
      </c>
      <c r="G231" s="64">
        <f>+H231/0.47</f>
        <v>15472.340425531916</v>
      </c>
      <c r="H231" s="64">
        <v>7272</v>
      </c>
    </row>
    <row r="232" spans="7:8" ht="12.75">
      <c r="G232" s="64"/>
      <c r="H232" s="64"/>
    </row>
    <row r="233" spans="2:8" ht="12.75">
      <c r="B233" s="1" t="s">
        <v>57</v>
      </c>
      <c r="G233" s="99"/>
      <c r="H233" s="99"/>
    </row>
    <row r="234" spans="2:8" ht="12.75">
      <c r="B234" s="2" t="s">
        <v>145</v>
      </c>
      <c r="G234" s="64">
        <f>+H234/0.47</f>
        <v>6974.468085106383</v>
      </c>
      <c r="H234" s="64">
        <v>3278</v>
      </c>
    </row>
    <row r="235" spans="7:8" ht="12.75">
      <c r="G235" s="64"/>
      <c r="H235" s="64"/>
    </row>
    <row r="236" spans="2:8" ht="13.5" thickBot="1">
      <c r="B236" s="2" t="s">
        <v>19</v>
      </c>
      <c r="G236" s="64"/>
      <c r="H236" s="95">
        <f>SUM(H230:H235)</f>
        <v>10550</v>
      </c>
    </row>
    <row r="237" spans="7:8" ht="13.5" thickTop="1">
      <c r="G237" s="64"/>
      <c r="H237" s="64"/>
    </row>
    <row r="238" spans="7:8" ht="12.75">
      <c r="G238" s="64"/>
      <c r="H238" s="64"/>
    </row>
    <row r="239" spans="1:2" ht="12.75">
      <c r="A239" s="42" t="s">
        <v>73</v>
      </c>
      <c r="B239" s="1" t="s">
        <v>58</v>
      </c>
    </row>
    <row r="256" spans="1:2" ht="12.75">
      <c r="A256" s="42" t="s">
        <v>74</v>
      </c>
      <c r="B256" s="1" t="s">
        <v>59</v>
      </c>
    </row>
    <row r="257" ht="12.75">
      <c r="A257" s="1"/>
    </row>
    <row r="258" ht="12.75">
      <c r="A258" s="1"/>
    </row>
    <row r="259" ht="12.75">
      <c r="A259" s="1"/>
    </row>
    <row r="260" spans="1:2" ht="13.5" customHeight="1">
      <c r="A260" s="42" t="s">
        <v>75</v>
      </c>
      <c r="B260" s="1" t="s">
        <v>60</v>
      </c>
    </row>
    <row r="261" ht="13.5" customHeight="1"/>
    <row r="262" ht="13.5" customHeight="1"/>
    <row r="263" ht="13.5" customHeight="1"/>
    <row r="264" spans="1:2" ht="13.5" customHeight="1">
      <c r="A264" s="42" t="s">
        <v>76</v>
      </c>
      <c r="B264" s="1" t="s">
        <v>92</v>
      </c>
    </row>
    <row r="265" spans="5:8" ht="13.5" customHeight="1">
      <c r="E265" s="14"/>
      <c r="F265" s="14"/>
      <c r="G265" s="14"/>
      <c r="H265" s="32"/>
    </row>
    <row r="266" spans="2:8" ht="13.5" customHeight="1">
      <c r="B266" s="1" t="s">
        <v>84</v>
      </c>
      <c r="C266" s="1" t="s">
        <v>93</v>
      </c>
      <c r="G266" s="47"/>
      <c r="H266" s="47"/>
    </row>
    <row r="267" spans="3:8" ht="13.5" customHeight="1">
      <c r="C267" s="2" t="s">
        <v>153</v>
      </c>
      <c r="G267" s="85"/>
      <c r="H267" s="85"/>
    </row>
    <row r="268" spans="3:8" ht="13.5" customHeight="1">
      <c r="C268" s="2" t="s">
        <v>154</v>
      </c>
      <c r="G268" s="85"/>
      <c r="H268" s="85"/>
    </row>
    <row r="269" spans="7:8" ht="13.5" customHeight="1">
      <c r="G269" s="47"/>
      <c r="H269" s="47"/>
    </row>
    <row r="270" spans="5:8" ht="13.5" customHeight="1">
      <c r="E270" s="141" t="s">
        <v>79</v>
      </c>
      <c r="F270" s="141"/>
      <c r="G270" s="141" t="s">
        <v>207</v>
      </c>
      <c r="H270" s="141"/>
    </row>
    <row r="271" spans="5:8" ht="13.5" customHeight="1">
      <c r="E271" s="100">
        <v>39903</v>
      </c>
      <c r="F271" s="100">
        <v>39538</v>
      </c>
      <c r="G271" s="100">
        <f>E271</f>
        <v>39903</v>
      </c>
      <c r="H271" s="100">
        <f>F271</f>
        <v>39538</v>
      </c>
    </row>
    <row r="272" spans="7:8" ht="13.5" customHeight="1">
      <c r="G272" s="47"/>
      <c r="H272" s="47"/>
    </row>
    <row r="273" spans="3:8" ht="13.5" customHeight="1">
      <c r="C273" s="2" t="s">
        <v>245</v>
      </c>
      <c r="G273" s="47"/>
      <c r="H273" s="47"/>
    </row>
    <row r="274" spans="3:8" ht="13.5" customHeight="1">
      <c r="C274" s="2" t="s">
        <v>152</v>
      </c>
      <c r="E274" s="101">
        <f>'income statement'!D32</f>
        <v>2819</v>
      </c>
      <c r="F274" s="101">
        <f>'income statement'!E32</f>
        <v>2671</v>
      </c>
      <c r="G274" s="101">
        <f>'income statement'!G32</f>
        <v>2819</v>
      </c>
      <c r="H274" s="101">
        <f>'income statement'!H32</f>
        <v>2671</v>
      </c>
    </row>
    <row r="275" spans="5:8" ht="13.5" customHeight="1">
      <c r="E275" s="118"/>
      <c r="F275" s="24"/>
      <c r="G275" s="24"/>
      <c r="H275" s="24"/>
    </row>
    <row r="276" spans="3:8" ht="13.5" customHeight="1">
      <c r="C276" s="2" t="s">
        <v>135</v>
      </c>
      <c r="E276" s="118"/>
      <c r="F276" s="24"/>
      <c r="G276" s="24"/>
      <c r="H276" s="24"/>
    </row>
    <row r="277" spans="3:8" ht="13.5" customHeight="1">
      <c r="C277" s="2" t="s">
        <v>136</v>
      </c>
      <c r="E277" s="3">
        <v>64286</v>
      </c>
      <c r="F277" s="3">
        <v>64286</v>
      </c>
      <c r="G277" s="3">
        <f>+E277</f>
        <v>64286</v>
      </c>
      <c r="H277" s="24">
        <v>64286</v>
      </c>
    </row>
    <row r="278" spans="5:8" ht="13.5" customHeight="1">
      <c r="E278" s="3"/>
      <c r="F278" s="3"/>
      <c r="H278" s="24"/>
    </row>
    <row r="279" spans="3:8" ht="13.5" customHeight="1" thickBot="1">
      <c r="C279" s="1" t="s">
        <v>96</v>
      </c>
      <c r="E279" s="48">
        <f>E274/E277*100</f>
        <v>4.385091621815014</v>
      </c>
      <c r="F279" s="48">
        <f>F274/F277*100</f>
        <v>4.154870422798121</v>
      </c>
      <c r="G279" s="48">
        <f>G274/G277*100</f>
        <v>4.385091621815014</v>
      </c>
      <c r="H279" s="48">
        <f>H274/H277*100</f>
        <v>4.154870422798121</v>
      </c>
    </row>
    <row r="280" spans="5:8" ht="13.5" customHeight="1" thickTop="1">
      <c r="E280" s="17"/>
      <c r="F280" s="17"/>
      <c r="G280" s="17"/>
      <c r="H280" s="17"/>
    </row>
    <row r="281" spans="2:8" ht="13.5" customHeight="1">
      <c r="B281" s="1" t="s">
        <v>95</v>
      </c>
      <c r="C281" s="1" t="s">
        <v>94</v>
      </c>
      <c r="G281" s="47"/>
      <c r="H281" s="47"/>
    </row>
    <row r="282" spans="3:8" ht="13.5" customHeight="1">
      <c r="C282" s="2" t="s">
        <v>146</v>
      </c>
      <c r="G282" s="47"/>
      <c r="H282" s="47"/>
    </row>
    <row r="283" spans="3:8" ht="13.5" customHeight="1">
      <c r="C283" s="2" t="s">
        <v>147</v>
      </c>
      <c r="G283" s="47"/>
      <c r="H283" s="47"/>
    </row>
    <row r="284" spans="7:8" ht="12.75" customHeight="1">
      <c r="G284" s="47"/>
      <c r="H284" s="47"/>
    </row>
    <row r="285" spans="5:8" ht="12.75" customHeight="1">
      <c r="E285" s="141" t="str">
        <f>+E270</f>
        <v>3 months ended</v>
      </c>
      <c r="F285" s="141"/>
      <c r="G285" s="141" t="str">
        <f>+G270</f>
        <v>3 months ended</v>
      </c>
      <c r="H285" s="141"/>
    </row>
    <row r="286" spans="5:8" ht="12.75" customHeight="1">
      <c r="E286" s="100">
        <f>+E271</f>
        <v>39903</v>
      </c>
      <c r="F286" s="100">
        <f>+F271</f>
        <v>39538</v>
      </c>
      <c r="G286" s="100">
        <f>+G271</f>
        <v>39903</v>
      </c>
      <c r="H286" s="100">
        <f>+H271</f>
        <v>39538</v>
      </c>
    </row>
    <row r="287" spans="7:8" ht="12.75" customHeight="1">
      <c r="G287" s="47"/>
      <c r="H287" s="47"/>
    </row>
    <row r="288" spans="3:8" ht="12.75" customHeight="1">
      <c r="C288" s="2" t="s">
        <v>245</v>
      </c>
      <c r="G288" s="47"/>
      <c r="H288" s="47"/>
    </row>
    <row r="289" spans="3:8" ht="13.5" customHeight="1">
      <c r="C289" s="2" t="s">
        <v>152</v>
      </c>
      <c r="E289" s="101">
        <f>E274</f>
        <v>2819</v>
      </c>
      <c r="F289" s="101">
        <f>F274</f>
        <v>2671</v>
      </c>
      <c r="G289" s="101">
        <f>G274</f>
        <v>2819</v>
      </c>
      <c r="H289" s="101">
        <f>H274</f>
        <v>2671</v>
      </c>
    </row>
    <row r="290" spans="5:8" ht="13.5" customHeight="1">
      <c r="E290" s="118"/>
      <c r="F290" s="24"/>
      <c r="G290" s="24"/>
      <c r="H290" s="24"/>
    </row>
    <row r="291" spans="3:8" ht="13.5" customHeight="1">
      <c r="C291" s="2" t="s">
        <v>135</v>
      </c>
      <c r="E291" s="118"/>
      <c r="F291" s="24"/>
      <c r="G291" s="24"/>
      <c r="H291" s="24"/>
    </row>
    <row r="292" spans="3:8" ht="13.5" customHeight="1">
      <c r="C292" s="2" t="s">
        <v>136</v>
      </c>
      <c r="E292" s="24">
        <f>E277</f>
        <v>64286</v>
      </c>
      <c r="F292" s="3">
        <f>+F277</f>
        <v>64286</v>
      </c>
      <c r="G292" s="24">
        <f>G277</f>
        <v>64286</v>
      </c>
      <c r="H292" s="24">
        <f>+H277</f>
        <v>64286</v>
      </c>
    </row>
    <row r="293" spans="5:8" ht="13.5" customHeight="1">
      <c r="E293" s="3"/>
      <c r="F293" s="3"/>
      <c r="H293" s="24"/>
    </row>
    <row r="294" spans="3:8" ht="13.5" customHeight="1">
      <c r="C294" s="2" t="s">
        <v>88</v>
      </c>
      <c r="E294" s="3">
        <v>0</v>
      </c>
      <c r="F294" s="3">
        <v>0</v>
      </c>
      <c r="G294" s="3">
        <v>0</v>
      </c>
      <c r="H294" s="24">
        <v>0</v>
      </c>
    </row>
    <row r="295" spans="5:8" ht="13.5" customHeight="1">
      <c r="E295" s="3"/>
      <c r="F295" s="3"/>
      <c r="H295" s="24"/>
    </row>
    <row r="296" spans="3:8" ht="13.5" customHeight="1">
      <c r="C296" s="2" t="s">
        <v>137</v>
      </c>
      <c r="E296" s="3"/>
      <c r="F296" s="3"/>
      <c r="H296" s="24"/>
    </row>
    <row r="297" spans="3:8" ht="13.5" customHeight="1">
      <c r="C297" s="2" t="s">
        <v>138</v>
      </c>
      <c r="E297" s="96">
        <f>SUM(E292:E296)</f>
        <v>64286</v>
      </c>
      <c r="F297" s="96">
        <f>SUM(F292:F296)</f>
        <v>64286</v>
      </c>
      <c r="G297" s="96">
        <f>SUM(G292:G296)</f>
        <v>64286</v>
      </c>
      <c r="H297" s="96">
        <f>SUM(H292:H296)</f>
        <v>64286</v>
      </c>
    </row>
    <row r="298" spans="5:8" ht="13.5" customHeight="1">
      <c r="E298" s="3"/>
      <c r="F298" s="3"/>
      <c r="H298" s="24"/>
    </row>
    <row r="299" spans="3:8" ht="13.5" customHeight="1" thickBot="1">
      <c r="C299" s="1" t="s">
        <v>97</v>
      </c>
      <c r="E299" s="48">
        <f>E289/E297*100</f>
        <v>4.385091621815014</v>
      </c>
      <c r="F299" s="48">
        <f>F289/F297*100</f>
        <v>4.154870422798121</v>
      </c>
      <c r="G299" s="48">
        <f>G289/G297*100</f>
        <v>4.385091621815014</v>
      </c>
      <c r="H299" s="48">
        <f>H289/H297*100</f>
        <v>4.154870422798121</v>
      </c>
    </row>
    <row r="300" spans="3:8" ht="13.5" customHeight="1" thickTop="1">
      <c r="C300" s="1"/>
      <c r="E300" s="18"/>
      <c r="F300" s="18"/>
      <c r="G300" s="18"/>
      <c r="H300" s="18"/>
    </row>
    <row r="301" spans="3:8" ht="13.5" customHeight="1">
      <c r="C301" s="1"/>
      <c r="E301" s="18"/>
      <c r="F301" s="18"/>
      <c r="G301" s="18"/>
      <c r="H301" s="18"/>
    </row>
    <row r="302" spans="1:7" ht="13.5" customHeight="1">
      <c r="A302" s="42" t="s">
        <v>77</v>
      </c>
      <c r="B302" s="1" t="s">
        <v>61</v>
      </c>
      <c r="G302" s="86"/>
    </row>
    <row r="303" spans="1:7" ht="13.5" customHeight="1">
      <c r="A303" s="42"/>
      <c r="B303" s="1"/>
      <c r="G303" s="86"/>
    </row>
    <row r="304" ht="13.5" customHeight="1"/>
    <row r="305" ht="13.5" customHeight="1"/>
    <row r="306" ht="13.5" customHeight="1"/>
    <row r="328" ht="15">
      <c r="E328" s="83"/>
    </row>
    <row r="417" s="43" customFormat="1" ht="12.75">
      <c r="G417" s="9"/>
    </row>
    <row r="418" spans="1:7" s="43" customFormat="1" ht="12.75">
      <c r="A418" s="87"/>
      <c r="G418" s="9"/>
    </row>
    <row r="419" s="43" customFormat="1" ht="12.75">
      <c r="G419" s="9"/>
    </row>
    <row r="420" s="43" customFormat="1" ht="12.75">
      <c r="G420" s="9"/>
    </row>
    <row r="421" s="43" customFormat="1" ht="12.75">
      <c r="G421" s="9"/>
    </row>
    <row r="422" s="43" customFormat="1" ht="12.75">
      <c r="G422" s="9"/>
    </row>
    <row r="423" spans="1:7" s="43" customFormat="1" ht="12.75">
      <c r="A423" s="87"/>
      <c r="G423" s="9"/>
    </row>
    <row r="424" s="43" customFormat="1" ht="12.75">
      <c r="G424" s="9"/>
    </row>
    <row r="425" s="43" customFormat="1" ht="12.75">
      <c r="G425" s="9"/>
    </row>
    <row r="426" s="43" customFormat="1" ht="12.75">
      <c r="G426" s="9"/>
    </row>
    <row r="427" spans="1:7" s="43" customFormat="1" ht="12.75">
      <c r="A427" s="87"/>
      <c r="G427" s="9"/>
    </row>
    <row r="428" spans="1:7" s="43" customFormat="1" ht="12.75">
      <c r="A428" s="87"/>
      <c r="E428" s="88"/>
      <c r="F428" s="88"/>
      <c r="G428" s="9"/>
    </row>
    <row r="429" spans="5:7" s="43" customFormat="1" ht="12.75">
      <c r="E429" s="89"/>
      <c r="F429" s="89"/>
      <c r="G429" s="9"/>
    </row>
    <row r="430" spans="5:7" s="43" customFormat="1" ht="12.75">
      <c r="E430" s="63"/>
      <c r="F430" s="9"/>
      <c r="G430" s="9"/>
    </row>
    <row r="431" s="43" customFormat="1" ht="12.75">
      <c r="G431" s="9"/>
    </row>
    <row r="432" s="43" customFormat="1" ht="12.75">
      <c r="G432" s="9"/>
    </row>
    <row r="433" s="43" customFormat="1" ht="12.75">
      <c r="G433" s="9"/>
    </row>
    <row r="434" s="43" customFormat="1" ht="12.75">
      <c r="G434" s="9"/>
    </row>
    <row r="435" s="43" customFormat="1" ht="12.75">
      <c r="G435" s="9"/>
    </row>
    <row r="436" s="43" customFormat="1" ht="12.75">
      <c r="G436" s="9"/>
    </row>
    <row r="437" s="43" customFormat="1" ht="12.75">
      <c r="G437" s="9"/>
    </row>
    <row r="438" s="43" customFormat="1" ht="12.75">
      <c r="G438" s="9"/>
    </row>
    <row r="439" s="43" customFormat="1" ht="12.75">
      <c r="G439" s="9"/>
    </row>
    <row r="440" s="43" customFormat="1" ht="12.75">
      <c r="G440" s="9"/>
    </row>
    <row r="441" s="43" customFormat="1" ht="12.75">
      <c r="G441" s="9"/>
    </row>
    <row r="442" s="43" customFormat="1" ht="12.75">
      <c r="G442" s="9"/>
    </row>
    <row r="443" s="43" customFormat="1" ht="12.75">
      <c r="G443" s="9"/>
    </row>
    <row r="444" s="43" customFormat="1" ht="12.75">
      <c r="G444" s="9"/>
    </row>
    <row r="445" s="43" customFormat="1" ht="12.75">
      <c r="G445" s="9"/>
    </row>
    <row r="446" s="43" customFormat="1" ht="12.75">
      <c r="G446" s="9"/>
    </row>
    <row r="447" s="43" customFormat="1" ht="12.75">
      <c r="G447" s="9"/>
    </row>
    <row r="448" s="43" customFormat="1" ht="12.75">
      <c r="G448" s="9"/>
    </row>
    <row r="449" s="43" customFormat="1" ht="12.75">
      <c r="G449" s="9"/>
    </row>
    <row r="450" spans="1:7" s="43" customFormat="1" ht="12.75">
      <c r="A450" s="87"/>
      <c r="G450" s="9"/>
    </row>
    <row r="451" s="43" customFormat="1" ht="12.75">
      <c r="G451" s="9"/>
    </row>
    <row r="452" spans="1:7" s="43" customFormat="1" ht="12.75">
      <c r="A452" s="87"/>
      <c r="G452" s="9"/>
    </row>
    <row r="453" spans="1:7" s="43" customFormat="1" ht="12.75">
      <c r="A453" s="87"/>
      <c r="G453" s="9"/>
    </row>
    <row r="454" s="43" customFormat="1" ht="12.75">
      <c r="G454" s="9"/>
    </row>
    <row r="455" s="43" customFormat="1" ht="12.75">
      <c r="G455" s="9"/>
    </row>
    <row r="456" spans="6:7" s="43" customFormat="1" ht="12.75">
      <c r="F456" s="89"/>
      <c r="G456" s="9"/>
    </row>
    <row r="457" s="43" customFormat="1" ht="12.75">
      <c r="G457" s="9"/>
    </row>
    <row r="458" spans="1:7" s="43" customFormat="1" ht="12.75">
      <c r="A458" s="87"/>
      <c r="G458" s="9"/>
    </row>
    <row r="459" s="43" customFormat="1" ht="12.75">
      <c r="G459" s="9"/>
    </row>
    <row r="460" s="43" customFormat="1" ht="12.75">
      <c r="G460" s="9"/>
    </row>
    <row r="461" s="43" customFormat="1" ht="12.75">
      <c r="G461" s="9"/>
    </row>
    <row r="462" s="43" customFormat="1" ht="12.75">
      <c r="G462" s="9"/>
    </row>
    <row r="463" s="43" customFormat="1" ht="12.75">
      <c r="G463" s="9"/>
    </row>
    <row r="464" s="43" customFormat="1" ht="12.75">
      <c r="G464" s="9"/>
    </row>
    <row r="465" s="43" customFormat="1" ht="12.75">
      <c r="G465" s="9"/>
    </row>
    <row r="466" s="43" customFormat="1" ht="12.75">
      <c r="G466" s="9"/>
    </row>
    <row r="467" s="43" customFormat="1" ht="12.75">
      <c r="G467" s="9"/>
    </row>
    <row r="468" s="43" customFormat="1" ht="12.75">
      <c r="G468" s="9"/>
    </row>
    <row r="469" s="43" customFormat="1" ht="12.75">
      <c r="G469" s="9"/>
    </row>
    <row r="470" s="43" customFormat="1" ht="12.75">
      <c r="G470" s="9"/>
    </row>
    <row r="471" s="43" customFormat="1" ht="12.75">
      <c r="G471" s="9"/>
    </row>
    <row r="472" s="43" customFormat="1" ht="12.75">
      <c r="G472" s="9"/>
    </row>
    <row r="473" spans="1:7" s="43" customFormat="1" ht="12.75">
      <c r="A473" s="87"/>
      <c r="G473" s="9"/>
    </row>
    <row r="474" spans="6:7" s="43" customFormat="1" ht="12.75">
      <c r="F474" s="89"/>
      <c r="G474" s="9"/>
    </row>
    <row r="475" s="43" customFormat="1" ht="12.75">
      <c r="G475" s="9"/>
    </row>
    <row r="476" s="43" customFormat="1" ht="12.75">
      <c r="G476" s="9"/>
    </row>
    <row r="477" s="43" customFormat="1" ht="12.75">
      <c r="G477" s="9"/>
    </row>
    <row r="478" spans="4:7" s="43" customFormat="1" ht="12.75">
      <c r="D478" s="88"/>
      <c r="E478" s="88"/>
      <c r="F478" s="88"/>
      <c r="G478" s="9"/>
    </row>
    <row r="479" spans="4:7" s="43" customFormat="1" ht="12.75">
      <c r="D479" s="88"/>
      <c r="E479" s="88"/>
      <c r="F479" s="88"/>
      <c r="G479" s="9"/>
    </row>
    <row r="480" spans="1:7" s="43" customFormat="1" ht="12.75">
      <c r="A480" s="90"/>
      <c r="D480" s="9"/>
      <c r="E480" s="9"/>
      <c r="F480" s="46"/>
      <c r="G480" s="9"/>
    </row>
    <row r="481" spans="1:8" s="43" customFormat="1" ht="12.75">
      <c r="A481" s="90"/>
      <c r="D481" s="9"/>
      <c r="E481" s="9"/>
      <c r="F481" s="46"/>
      <c r="G481" s="9"/>
      <c r="H481" s="46"/>
    </row>
    <row r="482" spans="1:8" s="43" customFormat="1" ht="12.75">
      <c r="A482" s="90"/>
      <c r="D482" s="9"/>
      <c r="E482" s="9"/>
      <c r="F482" s="46"/>
      <c r="G482" s="9"/>
      <c r="H482" s="46"/>
    </row>
    <row r="483" spans="1:7" s="43" customFormat="1" ht="12.75">
      <c r="A483" s="90"/>
      <c r="D483" s="9"/>
      <c r="E483" s="9"/>
      <c r="F483" s="46"/>
      <c r="G483" s="9"/>
    </row>
    <row r="484" spans="1:8" s="43" customFormat="1" ht="12.75">
      <c r="A484" s="90"/>
      <c r="D484" s="9"/>
      <c r="E484" s="9"/>
      <c r="F484" s="9"/>
      <c r="G484" s="9"/>
      <c r="H484" s="46"/>
    </row>
    <row r="485" spans="1:7" s="43" customFormat="1" ht="12.75">
      <c r="A485" s="90"/>
      <c r="D485" s="90"/>
      <c r="E485" s="63"/>
      <c r="F485" s="9"/>
      <c r="G485" s="9"/>
    </row>
    <row r="486" spans="4:7" s="43" customFormat="1" ht="12.75">
      <c r="D486" s="9"/>
      <c r="E486" s="46"/>
      <c r="F486" s="9"/>
      <c r="G486" s="9"/>
    </row>
    <row r="487" spans="4:7" s="43" customFormat="1" ht="12.75">
      <c r="D487" s="46"/>
      <c r="G487" s="9"/>
    </row>
    <row r="488" spans="4:7" s="43" customFormat="1" ht="12.75">
      <c r="D488" s="46"/>
      <c r="G488" s="9"/>
    </row>
    <row r="489" spans="1:7" s="43" customFormat="1" ht="12.75">
      <c r="A489" s="90"/>
      <c r="D489" s="46"/>
      <c r="F489" s="46"/>
      <c r="G489" s="9"/>
    </row>
    <row r="490" spans="4:7" s="43" customFormat="1" ht="12.75">
      <c r="D490" s="46"/>
      <c r="E490" s="46"/>
      <c r="F490" s="46"/>
      <c r="G490" s="9"/>
    </row>
    <row r="491" spans="4:7" s="43" customFormat="1" ht="12.75">
      <c r="D491" s="46"/>
      <c r="E491" s="46"/>
      <c r="F491" s="46"/>
      <c r="G491" s="9"/>
    </row>
    <row r="492" spans="6:7" s="43" customFormat="1" ht="12.75">
      <c r="F492" s="46"/>
      <c r="G492" s="9"/>
    </row>
    <row r="493" spans="6:7" s="43" customFormat="1" ht="12.75">
      <c r="F493" s="46"/>
      <c r="G493" s="9"/>
    </row>
    <row r="494" spans="6:7" s="43" customFormat="1" ht="12.75">
      <c r="F494" s="46"/>
      <c r="G494" s="9"/>
    </row>
    <row r="495" spans="6:7" s="43" customFormat="1" ht="12.75">
      <c r="F495" s="46"/>
      <c r="G495" s="9"/>
    </row>
    <row r="496" s="43" customFormat="1" ht="12.75">
      <c r="G496" s="9"/>
    </row>
    <row r="497" s="43" customFormat="1" ht="12.75">
      <c r="G497" s="9"/>
    </row>
    <row r="498" s="43" customFormat="1" ht="12.75">
      <c r="G498" s="9"/>
    </row>
    <row r="499" s="43" customFormat="1" ht="12.75">
      <c r="G499" s="9"/>
    </row>
    <row r="500" s="43" customFormat="1" ht="12.75">
      <c r="G500" s="9"/>
    </row>
    <row r="501" s="43" customFormat="1" ht="12.75">
      <c r="G501" s="9"/>
    </row>
    <row r="502" s="43" customFormat="1" ht="12.75">
      <c r="G502" s="9"/>
    </row>
    <row r="503" s="43" customFormat="1" ht="12.75">
      <c r="G503" s="9"/>
    </row>
    <row r="504" s="43" customFormat="1" ht="12.75">
      <c r="G504" s="9"/>
    </row>
    <row r="505" s="43" customFormat="1" ht="12.75">
      <c r="G505" s="9"/>
    </row>
    <row r="506" s="43" customFormat="1" ht="12.75">
      <c r="G506" s="9"/>
    </row>
    <row r="507" s="43" customFormat="1" ht="12.75">
      <c r="G507" s="9"/>
    </row>
    <row r="508" s="43" customFormat="1" ht="12.75">
      <c r="G508" s="9"/>
    </row>
    <row r="509" s="43" customFormat="1" ht="12.75">
      <c r="G509" s="9"/>
    </row>
    <row r="510" s="43" customFormat="1" ht="12.75">
      <c r="G510" s="9"/>
    </row>
    <row r="511" s="43" customFormat="1" ht="12.75">
      <c r="G511" s="9"/>
    </row>
    <row r="512" s="43" customFormat="1" ht="12.75">
      <c r="G512" s="9"/>
    </row>
    <row r="513" s="43" customFormat="1" ht="12.75">
      <c r="G513" s="9"/>
    </row>
    <row r="514" s="43" customFormat="1" ht="12.75">
      <c r="G514" s="9"/>
    </row>
    <row r="515" s="43" customFormat="1" ht="12.75">
      <c r="G515" s="9"/>
    </row>
    <row r="516" s="43" customFormat="1" ht="12.75">
      <c r="G516" s="9"/>
    </row>
    <row r="517" s="43" customFormat="1" ht="12.75">
      <c r="G517" s="9"/>
    </row>
    <row r="518" s="43" customFormat="1" ht="12.75">
      <c r="G518" s="9"/>
    </row>
    <row r="519" spans="4:7" s="43" customFormat="1" ht="12.75">
      <c r="D519" s="9"/>
      <c r="E519" s="9"/>
      <c r="F519" s="9"/>
      <c r="G519" s="9"/>
    </row>
    <row r="520" spans="4:7" s="43" customFormat="1" ht="12.75">
      <c r="D520" s="9"/>
      <c r="E520" s="72"/>
      <c r="F520" s="9"/>
      <c r="G520" s="9"/>
    </row>
    <row r="521" spans="1:7" s="43" customFormat="1" ht="12.75">
      <c r="A521" s="87"/>
      <c r="G521" s="9"/>
    </row>
    <row r="522" s="43" customFormat="1" ht="12.75">
      <c r="G522" s="9"/>
    </row>
    <row r="523" spans="4:7" s="43" customFormat="1" ht="12.75">
      <c r="D523" s="89"/>
      <c r="E523" s="89"/>
      <c r="F523" s="89"/>
      <c r="G523" s="9"/>
    </row>
    <row r="524" spans="4:7" s="43" customFormat="1" ht="12.75">
      <c r="D524" s="89"/>
      <c r="E524" s="89"/>
      <c r="F524" s="89"/>
      <c r="G524" s="9"/>
    </row>
    <row r="525" spans="4:7" s="43" customFormat="1" ht="12.75">
      <c r="D525" s="9"/>
      <c r="E525" s="9"/>
      <c r="F525" s="44"/>
      <c r="G525" s="9"/>
    </row>
    <row r="526" s="43" customFormat="1" ht="12.75">
      <c r="G526" s="9"/>
    </row>
    <row r="527" s="43" customFormat="1" ht="12.75">
      <c r="G527" s="9"/>
    </row>
    <row r="528" s="43" customFormat="1" ht="12.75">
      <c r="G528" s="9"/>
    </row>
    <row r="529" s="43" customFormat="1" ht="12.75">
      <c r="G529" s="9"/>
    </row>
    <row r="530" s="43" customFormat="1" ht="12.75">
      <c r="G530" s="9"/>
    </row>
    <row r="531" s="43" customFormat="1" ht="12.75">
      <c r="G531" s="9"/>
    </row>
    <row r="532" s="43" customFormat="1" ht="12.75">
      <c r="G532" s="9"/>
    </row>
    <row r="533" s="43" customFormat="1" ht="12.75">
      <c r="G533" s="9"/>
    </row>
    <row r="534" s="43" customFormat="1" ht="12.75">
      <c r="G534" s="9"/>
    </row>
    <row r="535" s="43" customFormat="1" ht="12.75">
      <c r="G535" s="9"/>
    </row>
    <row r="536" spans="1:7" s="43" customFormat="1" ht="12.75">
      <c r="A536" s="87"/>
      <c r="G536" s="9"/>
    </row>
    <row r="537" spans="5:7" s="43" customFormat="1" ht="12.75">
      <c r="E537" s="89"/>
      <c r="F537" s="89"/>
      <c r="G537" s="9"/>
    </row>
    <row r="538" spans="1:7" s="43" customFormat="1" ht="12.75">
      <c r="A538" s="87"/>
      <c r="E538" s="89"/>
      <c r="F538" s="89"/>
      <c r="G538" s="9"/>
    </row>
    <row r="539" spans="5:7" s="43" customFormat="1" ht="12.75">
      <c r="E539" s="89"/>
      <c r="F539" s="89"/>
      <c r="G539" s="9"/>
    </row>
    <row r="540" spans="5:7" s="43" customFormat="1" ht="12.75">
      <c r="E540" s="9"/>
      <c r="F540" s="9"/>
      <c r="G540" s="9"/>
    </row>
    <row r="541" s="43" customFormat="1" ht="12.75">
      <c r="G541" s="9"/>
    </row>
    <row r="542" s="43" customFormat="1" ht="12.75">
      <c r="G542" s="9"/>
    </row>
    <row r="543" spans="5:7" s="43" customFormat="1" ht="12.75">
      <c r="E543" s="9"/>
      <c r="F543" s="9"/>
      <c r="G543" s="9"/>
    </row>
    <row r="544" spans="5:7" s="43" customFormat="1" ht="12.75">
      <c r="E544" s="9"/>
      <c r="F544" s="9"/>
      <c r="G544" s="9"/>
    </row>
    <row r="545" spans="5:7" s="43" customFormat="1" ht="12.75">
      <c r="E545" s="9"/>
      <c r="F545" s="9"/>
      <c r="G545" s="9"/>
    </row>
    <row r="546" s="43" customFormat="1" ht="12.75">
      <c r="G546" s="9"/>
    </row>
    <row r="547" s="43" customFormat="1" ht="12.75">
      <c r="G547" s="9"/>
    </row>
    <row r="548" s="43" customFormat="1" ht="12.75">
      <c r="G548" s="9"/>
    </row>
    <row r="549" s="43" customFormat="1" ht="12.75">
      <c r="G549" s="9"/>
    </row>
    <row r="550" s="43" customFormat="1" ht="12.75">
      <c r="G550" s="9"/>
    </row>
    <row r="551" s="43" customFormat="1" ht="12.75">
      <c r="G551" s="9"/>
    </row>
    <row r="552" s="43" customFormat="1" ht="12.75">
      <c r="G552" s="9"/>
    </row>
    <row r="553" s="43" customFormat="1" ht="12.75">
      <c r="G553" s="9"/>
    </row>
    <row r="554" s="43" customFormat="1" ht="12.75">
      <c r="G554" s="9"/>
    </row>
    <row r="555" spans="1:7" s="43" customFormat="1" ht="12.75">
      <c r="A555" s="87"/>
      <c r="G555" s="9"/>
    </row>
    <row r="556" s="43" customFormat="1" ht="12.75">
      <c r="G556" s="9"/>
    </row>
    <row r="557" s="43" customFormat="1" ht="12.75">
      <c r="G557" s="9"/>
    </row>
    <row r="558" s="43" customFormat="1" ht="12.75">
      <c r="G558" s="9"/>
    </row>
    <row r="559" s="43" customFormat="1" ht="12.75">
      <c r="G559" s="9"/>
    </row>
    <row r="560" s="43" customFormat="1" ht="12.75">
      <c r="G560" s="9"/>
    </row>
    <row r="561" spans="1:7" s="43" customFormat="1" ht="12.75">
      <c r="A561" s="87"/>
      <c r="G561" s="9"/>
    </row>
    <row r="562" spans="1:7" s="43" customFormat="1" ht="12.75">
      <c r="A562" s="87"/>
      <c r="G562" s="9"/>
    </row>
    <row r="563" s="43" customFormat="1" ht="12.75">
      <c r="G563" s="9"/>
    </row>
    <row r="564" s="43" customFormat="1" ht="12.75">
      <c r="G564" s="9"/>
    </row>
    <row r="565" s="43" customFormat="1" ht="12.75">
      <c r="G565" s="9"/>
    </row>
    <row r="566" s="43" customFormat="1" ht="12.75">
      <c r="G566" s="9"/>
    </row>
    <row r="567" s="43" customFormat="1" ht="12.75">
      <c r="G567" s="9"/>
    </row>
    <row r="568" spans="1:7" s="43" customFormat="1" ht="12.75">
      <c r="A568" s="87"/>
      <c r="G568" s="9"/>
    </row>
    <row r="569" s="43" customFormat="1" ht="12.75">
      <c r="G569" s="9"/>
    </row>
    <row r="570" s="43" customFormat="1" ht="12.75">
      <c r="G570" s="9"/>
    </row>
    <row r="571" s="43" customFormat="1" ht="12.75">
      <c r="G571" s="9"/>
    </row>
    <row r="572" s="43" customFormat="1" ht="12.75">
      <c r="G572" s="9"/>
    </row>
    <row r="573" s="43" customFormat="1" ht="12.75">
      <c r="G573" s="9"/>
    </row>
    <row r="574" s="43" customFormat="1" ht="12.75">
      <c r="G574" s="9"/>
    </row>
    <row r="575" s="43" customFormat="1" ht="12.75">
      <c r="G575" s="9"/>
    </row>
    <row r="576" s="43" customFormat="1" ht="12.75">
      <c r="G576" s="9"/>
    </row>
    <row r="577" spans="1:7" s="43" customFormat="1" ht="12.75">
      <c r="A577" s="87"/>
      <c r="G577" s="9"/>
    </row>
    <row r="578" s="43" customFormat="1" ht="12.75">
      <c r="G578" s="9"/>
    </row>
    <row r="579" s="43" customFormat="1" ht="12.75">
      <c r="G579" s="9"/>
    </row>
    <row r="580" s="43" customFormat="1" ht="12.75">
      <c r="G580" s="9"/>
    </row>
    <row r="581" s="43" customFormat="1" ht="12.75">
      <c r="G581" s="9"/>
    </row>
    <row r="582" spans="1:7" s="43" customFormat="1" ht="12.75">
      <c r="A582" s="87"/>
      <c r="G582" s="9"/>
    </row>
    <row r="583" spans="1:7" s="43" customFormat="1" ht="12.75">
      <c r="A583" s="87"/>
      <c r="G583" s="9"/>
    </row>
    <row r="584" s="43" customFormat="1" ht="12.75">
      <c r="G584" s="9"/>
    </row>
    <row r="585" s="43" customFormat="1" ht="12.75">
      <c r="G585" s="9"/>
    </row>
    <row r="586" s="43" customFormat="1" ht="12.75">
      <c r="G586" s="9"/>
    </row>
    <row r="587" s="43" customFormat="1" ht="12.75">
      <c r="G587" s="9"/>
    </row>
    <row r="588" s="43" customFormat="1" ht="12.75">
      <c r="G588" s="9"/>
    </row>
    <row r="589" s="43" customFormat="1" ht="12.75">
      <c r="G589" s="9"/>
    </row>
    <row r="590" s="43" customFormat="1" ht="12.75">
      <c r="G590" s="9"/>
    </row>
    <row r="591" s="43" customFormat="1" ht="12.75">
      <c r="G591" s="9"/>
    </row>
    <row r="592" s="43" customFormat="1" ht="12.75">
      <c r="G592" s="9"/>
    </row>
    <row r="593" s="43" customFormat="1" ht="12.75">
      <c r="G593" s="9"/>
    </row>
    <row r="594" s="43" customFormat="1" ht="12.75">
      <c r="G594" s="9"/>
    </row>
    <row r="595" s="43" customFormat="1" ht="12.75">
      <c r="G595" s="9"/>
    </row>
    <row r="596" s="43" customFormat="1" ht="12.75">
      <c r="G596" s="9"/>
    </row>
    <row r="597" s="43" customFormat="1" ht="12.75">
      <c r="G597" s="9"/>
    </row>
    <row r="598" s="43" customFormat="1" ht="12.75">
      <c r="G598" s="9"/>
    </row>
    <row r="599" spans="1:7" s="43" customFormat="1" ht="12.75">
      <c r="A599" s="87"/>
      <c r="G599" s="9"/>
    </row>
    <row r="600" s="43" customFormat="1" ht="12.75">
      <c r="G600" s="9"/>
    </row>
  </sheetData>
  <mergeCells count="9">
    <mergeCell ref="E146:F146"/>
    <mergeCell ref="E285:F285"/>
    <mergeCell ref="G285:H285"/>
    <mergeCell ref="E93:F93"/>
    <mergeCell ref="G93:H93"/>
    <mergeCell ref="E270:F270"/>
    <mergeCell ref="G270:H270"/>
    <mergeCell ref="E167:F167"/>
    <mergeCell ref="G167:H167"/>
  </mergeCells>
  <printOptions/>
  <pageMargins left="0.5118110236220472" right="0.3937007874015748" top="0.5118110236220472" bottom="0.5118110236220472" header="0.2362204724409449" footer="0.2362204724409449"/>
  <pageSetup firstPageNumber="5" useFirstPageNumber="1" fitToHeight="0" fitToWidth="1" horizontalDpi="600" verticalDpi="600" orientation="portrait" r:id="rId4"/>
  <headerFooter alignWithMargins="0">
    <oddFooter>&amp;C&amp;"Times New Roman,標準"&amp;P</oddFooter>
  </headerFooter>
  <rowBreaks count="5" manualBreakCount="5">
    <brk id="55" max="7" man="1"/>
    <brk id="103" max="7" man="1"/>
    <brk id="156" max="7" man="1"/>
    <brk id="212" max="7" man="1"/>
    <brk id="263"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2009-05-29T07:37:27Z</cp:lastPrinted>
  <dcterms:created xsi:type="dcterms:W3CDTF">2004-06-09T09:00:43Z</dcterms:created>
  <dcterms:modified xsi:type="dcterms:W3CDTF">2009-05-29T07:44:49Z</dcterms:modified>
  <cp:category/>
  <cp:version/>
  <cp:contentType/>
  <cp:contentStatus/>
</cp:coreProperties>
</file>