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555" windowHeight="9030" tabRatio="740"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2">'statement of changes in equ'!$A$1:$Q$59</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<sst xmlns="http://schemas.openxmlformats.org/spreadsheetml/2006/main" count="340" uniqueCount="252">
  <si>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</si>
  <si>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</si>
  <si>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</si>
  <si>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</si>
  <si>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</si>
  <si>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</si>
  <si>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</si>
  <si>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</si>
  <si>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</si>
  <si>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</si>
  <si>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</si>
  <si>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</si>
  <si>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</si>
  <si>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</si>
  <si>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</si>
  <si>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</si>
  <si>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</si>
  <si>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</si>
  <si>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</si>
  <si>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</si>
  <si>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</si>
  <si>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</si>
  <si>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</si>
  <si>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</si>
  <si>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</si>
  <si>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</si>
  <si>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</si>
  <si>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</si>
  <si>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</si>
  <si>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</si>
  <si>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</si>
  <si>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</si>
  <si>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</si>
  <si>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</si>
  <si>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</si>
  <si>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</si>
  <si>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</si>
  <si>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</si>
  <si>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</si>
  <si>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</si>
  <si>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Malaysia</t>
  </si>
  <si>
    <t>Hong Kong (S.A.R)</t>
  </si>
  <si>
    <t>9.</t>
  </si>
  <si>
    <t>Carrying Amount of Revalued Assets</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</si>
  <si>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</si>
  <si>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</si>
  <si>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</si>
  <si>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</si>
  <si>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</si>
  <si>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</si>
  <si>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</si>
  <si>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</si>
  <si>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</si>
  <si>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</si>
  <si>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</si>
  <si>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</si>
  <si>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</si>
  <si>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</si>
  <si>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</si>
  <si>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</si>
  <si>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</si>
  <si>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</si>
  <si>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</si>
  <si>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</si>
  <si>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</si>
  <si>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</si>
  <si>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</si>
  <si>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</si>
  <si>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</si>
  <si>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</si>
  <si>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</si>
  <si>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</si>
  <si>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</si>
  <si>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</si>
  <si>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</si>
  <si>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</si>
  <si>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</si>
  <si>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</si>
  <si>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</si>
  <si>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</si>
  <si>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</si>
  <si>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</si>
  <si>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</si>
  <si>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Less: Provision for diminution in value</t>
  </si>
  <si>
    <t>3 months ended</t>
  </si>
  <si>
    <t xml:space="preserve">Non-Distributable </t>
  </si>
  <si>
    <t>People's Republic of China</t>
  </si>
  <si>
    <t>Changes in Contingent Liabilities and Contingent Assets</t>
  </si>
  <si>
    <t>CONDENSED CONSOLIDATED CASH FLOW STATEMENT</t>
  </si>
  <si>
    <t>(a)</t>
  </si>
  <si>
    <t>Revaluation</t>
  </si>
  <si>
    <t xml:space="preserve"> </t>
  </si>
  <si>
    <t>Republic of Mauritius</t>
  </si>
  <si>
    <t>Adjustment for share options ('000)</t>
  </si>
  <si>
    <t xml:space="preserve">     - Basic</t>
  </si>
  <si>
    <t xml:space="preserve">     - Diluted</t>
  </si>
  <si>
    <t>Part A - Explanatory Notes Pursuant to FRS 134</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</si>
  <si>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</si>
  <si>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</si>
  <si>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</si>
  <si>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</si>
  <si>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</si>
  <si>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</si>
  <si>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</si>
  <si>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</si>
  <si>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</si>
  <si>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</si>
  <si>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</si>
  <si>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</si>
  <si>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</si>
  <si>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</si>
  <si>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</si>
  <si>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</si>
  <si>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Finance costs</t>
  </si>
  <si>
    <t>ASSETS</t>
  </si>
  <si>
    <t>As previously stated</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</si>
  <si>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</si>
  <si>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</si>
  <si>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</si>
  <si>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</si>
  <si>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</si>
  <si>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</si>
  <si>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</si>
  <si>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</si>
  <si>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Distributable</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</si>
  <si>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</si>
  <si>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</si>
  <si>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</si>
  <si>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</si>
  <si>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</si>
  <si>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</si>
  <si>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CONDENSED CONSOLIDATED INCOME STATEMENTS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</si>
  <si>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</si>
  <si>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</si>
  <si>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</si>
  <si>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</si>
  <si>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</si>
  <si>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28.</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</si>
  <si>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</si>
  <si>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</si>
  <si>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</si>
  <si>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</si>
  <si>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</si>
  <si>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</si>
  <si>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</si>
  <si>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</si>
  <si>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</si>
  <si>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</si>
  <si>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</si>
  <si>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Issued of ordinary shares:</t>
  </si>
  <si>
    <t>Other investments</t>
  </si>
  <si>
    <t xml:space="preserve"> - Outside Malaysia</t>
  </si>
  <si>
    <t>Currency</t>
  </si>
  <si>
    <t>Hong Kong Dollars ("HKD")</t>
  </si>
  <si>
    <t>Chinese Renminbi ("RMB")</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</si>
  <si>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</si>
  <si>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</si>
  <si>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</si>
  <si>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Overprovision in prior year</t>
  </si>
  <si>
    <t xml:space="preserve">   Pursuant to Employee Share Option </t>
  </si>
  <si>
    <t xml:space="preserve">     Scheme (ESOS)</t>
  </si>
  <si>
    <t xml:space="preserve">   equity holders of the parent (RM'000)</t>
  </si>
  <si>
    <t xml:space="preserve">Basic EPS is calculated by dividing the net profit for the period by the weighted average number of ordinary shares in issue </t>
  </si>
  <si>
    <t xml:space="preserve">during the period.  </t>
  </si>
  <si>
    <t>the year ended 31 December 2007 and the accompanying explanatory notes attached to the interim financial statements.</t>
  </si>
  <si>
    <t xml:space="preserve"> year ended 31 December 2007 and the accompanying explanatory notes attached to the interim financial statements.</t>
  </si>
  <si>
    <t>year ended 31 December 2007 and the accompanying explanatory notes attached to the interim financial statements.</t>
  </si>
  <si>
    <t xml:space="preserve">At 1 January 2007 </t>
  </si>
  <si>
    <t>9</t>
  </si>
  <si>
    <t>20</t>
  </si>
  <si>
    <t>22</t>
  </si>
  <si>
    <t>statements for the year ended 31 December 2007 and the accompanying explanatory notes attached</t>
  </si>
  <si>
    <t>Comparison with immediate Preceding Quarter's results</t>
  </si>
  <si>
    <t>(restated)</t>
  </si>
  <si>
    <t>At 1 January 2008</t>
  </si>
  <si>
    <t>At 1 January 2008 (restated)</t>
  </si>
  <si>
    <t>Current Quarter</t>
  </si>
  <si>
    <t>Year to date</t>
  </si>
  <si>
    <t>As at</t>
  </si>
  <si>
    <t xml:space="preserve">    RM'000</t>
  </si>
  <si>
    <t xml:space="preserve">      RM'000</t>
  </si>
  <si>
    <t>31.12.2007</t>
  </si>
  <si>
    <t xml:space="preserve">   Current tax</t>
  </si>
  <si>
    <t>At 31 December 2007</t>
  </si>
  <si>
    <t xml:space="preserve">Retained earnings       </t>
  </si>
  <si>
    <t xml:space="preserve">Deferred tax liabilities      </t>
  </si>
  <si>
    <t xml:space="preserve">Previously </t>
  </si>
  <si>
    <t>stated</t>
  </si>
  <si>
    <t>Adjustments</t>
  </si>
  <si>
    <t>Restated</t>
  </si>
  <si>
    <r>
      <t xml:space="preserve">FRS 112 </t>
    </r>
    <r>
      <rPr>
        <b/>
        <sz val="6"/>
        <rFont val="Times New Roman"/>
        <family val="1"/>
      </rPr>
      <t>2004</t>
    </r>
  </si>
  <si>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</si>
  <si>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</si>
  <si>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</si>
  <si>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</si>
  <si>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</si>
  <si>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</si>
  <si>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</si>
  <si>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</si>
  <si>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</si>
  <si>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</si>
  <si>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 xml:space="preserve"> - Effect of adoption of new/revised FRS</t>
  </si>
  <si>
    <t>reserve</t>
  </si>
  <si>
    <t>exchange</t>
  </si>
  <si>
    <t>option</t>
  </si>
  <si>
    <t>retained</t>
  </si>
  <si>
    <t>earnings</t>
  </si>
  <si>
    <t>At cost:</t>
  </si>
  <si>
    <t>Quoted shares - Outside Malaysia</t>
  </si>
  <si>
    <t>Market value</t>
  </si>
  <si>
    <t xml:space="preserve">Short term borrowings </t>
  </si>
  <si>
    <t xml:space="preserve">Long term borrowings </t>
  </si>
  <si>
    <t>Monetary market instruments</t>
  </si>
  <si>
    <t>30.09.2008</t>
  </si>
  <si>
    <t>At 1 January 2007 (restated)</t>
  </si>
  <si>
    <t xml:space="preserve">Medium term notes </t>
  </si>
  <si>
    <t>Net cash generated from operating activities</t>
  </si>
  <si>
    <t xml:space="preserve">Dividends for the year ended </t>
  </si>
  <si>
    <t xml:space="preserve">     31 December 2007</t>
  </si>
  <si>
    <t>Gross (loss)/profit</t>
  </si>
  <si>
    <t xml:space="preserve">   to equity holders of the parent</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</si>
  <si>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</si>
  <si>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</si>
  <si>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</si>
  <si>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</si>
  <si>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</si>
  <si>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</si>
  <si>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Net cash used in financing activities</t>
  </si>
  <si>
    <t xml:space="preserve">   Loss before tax</t>
  </si>
  <si>
    <t xml:space="preserve">   Net loss for the period</t>
  </si>
  <si>
    <t>Net cash generated from/(used in) investing activities</t>
  </si>
  <si>
    <t xml:space="preserve">Tax income </t>
  </si>
  <si>
    <t>AS AT 31 DECEMBER 2008</t>
  </si>
  <si>
    <t>At 31 December  2008</t>
  </si>
  <si>
    <t>12 months ended</t>
  </si>
  <si>
    <t>NOTES TO INTERIM FINANCIAL REPORT ENDED 31 DECEMBER 2008</t>
  </si>
  <si>
    <t>31.12.2008</t>
  </si>
  <si>
    <t>Revaluation Surplus</t>
  </si>
  <si>
    <t>Loss from operations</t>
  </si>
  <si>
    <t>Loss before tax</t>
  </si>
  <si>
    <t>(Accumulated losses)/Retained earnings</t>
  </si>
  <si>
    <t>Net (decrease)/increase in cash and cash equivalents</t>
  </si>
  <si>
    <t xml:space="preserve">Loss for the period attributable to </t>
  </si>
  <si>
    <t xml:space="preserve">FOR THE FORTH QUARTER ENDED 31 DECEMBER 2008 </t>
  </si>
  <si>
    <t>Loss per share attributable to equity</t>
  </si>
  <si>
    <t xml:space="preserve">Loss for the period/year attributable </t>
  </si>
  <si>
    <t>Loss for the year</t>
  </si>
  <si>
    <t>At beginning of financial year</t>
  </si>
  <si>
    <t>At end of financial year</t>
  </si>
  <si>
    <t xml:space="preserve">   Loss from operations</t>
  </si>
  <si>
    <t>Profit/(loss) before tax</t>
  </si>
  <si>
    <t>Decrease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</si>
</sst>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_-&quot;$&quot;* #,##0_-;\-&quot;$&quot;* #,##0_-;_-&quot;$&quot;* &quot;-&quot;_-;_-@_-"/>
    <numFmt numFmtId="174" formatCode="_-&quot;$&quot;* #,##0.00_-;\-&quot;$&quot;* #,##0.00_-;_-&quot;$&quot;* &quot;-&quot;??_-;_-@_-"/>
    <numFmt numFmtId="175" formatCode="_(* #,##0_);_(* \(#,##0\);_(* &quot;-&quot;??_);_(@_)"/>
    <numFmt numFmtId="176" formatCode="_-* #,##0_-;\-* #,##0_-;_-* &quot;-&quot;??_-;_-@_-"/>
    <numFmt numFmtId="177" formatCode="0_);\(0\)"/>
    <numFmt numFmtId="178" formatCode="0.00_)"/>
    <numFmt numFmtId="179" formatCode="0.000%"/>
    <numFmt numFmtId="180" formatCode="0.00%;\(0.00\)%"/>
    <numFmt numFmtId="181" formatCode="#,##0.000_);[Red]\(#,##0.000\)"/>
    <numFmt numFmtId="182" formatCode="&quot;RM&quot;#,##0_);[Red]\(&quot;RM&quot;#,##0\)"/>
    <numFmt numFmtId="183" formatCode="d/m/yyyy"/>
    <numFmt numFmtId="184" formatCode="&quot;$&quot;#,##0.00"/>
    <numFmt numFmtId="185" formatCode="General_)"/>
    <numFmt numFmtId="186" formatCode="_-* #,##0.0_-;\-* #,##0.0_-;_-* &quot;-&quot;??_-;_-@_-"/>
  </numFmts>
  <fonts count="2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sz val="6"/>
      <name val="Times New Roman"/>
      <family val="1"/>
    </font>
    <font>
      <vertAlign val="subscript"/>
      <sz val="10"/>
      <name val="Times New Roman"/>
      <family val="1"/>
    </font>
    <font>
      <b/>
      <sz val="6"/>
      <name val="Times New Roman"/>
      <family val="1"/>
    </font>
    <font>
      <b/>
      <sz val="10"/>
      <color indexed="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83" fontId="3" fillId="0" borderId="0">
      <alignment/>
      <protection/>
    </xf>
    <xf numFmtId="184"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80" fontId="4" fillId="0" borderId="0">
      <alignment/>
      <protection locked="0"/>
    </xf>
    <xf numFmtId="181" fontId="3" fillId="0" borderId="0">
      <alignment/>
      <protection locked="0"/>
    </xf>
    <xf numFmtId="0" fontId="8" fillId="0" borderId="0" applyNumberFormat="0" applyFill="0" applyBorder="0" applyAlignment="0" applyProtection="0"/>
    <xf numFmtId="179" fontId="3" fillId="0" borderId="0">
      <alignment/>
      <protection locked="0"/>
    </xf>
    <xf numFmtId="179" fontId="3" fillId="0" borderId="0">
      <alignment/>
      <protection locked="0"/>
    </xf>
    <xf numFmtId="0" fontId="7" fillId="0" borderId="0" applyNumberFormat="0" applyFill="0" applyBorder="0" applyAlignment="0" applyProtection="0"/>
    <xf numFmtId="172" fontId="3" fillId="0" borderId="0">
      <alignment horizontal="center"/>
      <protection/>
    </xf>
    <xf numFmtId="182" fontId="3" fillId="0" borderId="0" applyFont="0" applyFill="0" applyBorder="0" applyAlignment="0" applyProtection="0"/>
    <xf numFmtId="178" fontId="5" fillId="0" borderId="0">
      <alignment/>
      <protection/>
    </xf>
    <xf numFmtId="0" fontId="0" fillId="0" borderId="0">
      <alignment/>
      <protection/>
    </xf>
    <xf numFmtId="9" fontId="0" fillId="0" borderId="0" applyFont="0" applyFill="0" applyBorder="0" applyAlignment="0" applyProtection="0"/>
    <xf numFmtId="185" fontId="6" fillId="0" borderId="0">
      <alignment/>
      <protection/>
    </xf>
    <xf numFmtId="179" fontId="3" fillId="0" borderId="3">
      <alignment/>
      <protection locked="0"/>
    </xf>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27">
    <xf numFmtId="0" fontId="0" fillId="0" borderId="0" xfId="0" applyAlignment="1">
      <alignment/>
    </xf>
    <xf numFmtId="0" fontId="12" fillId="0" borderId="0" xfId="39" applyFont="1" applyFill="1">
      <alignment/>
      <protection/>
    </xf>
    <xf numFmtId="0" fontId="11" fillId="0" borderId="0" xfId="39" applyFont="1" applyFill="1">
      <alignment/>
      <protection/>
    </xf>
    <xf numFmtId="175" fontId="11" fillId="0" borderId="0" xfId="45" applyNumberFormat="1" applyFont="1" applyFill="1" applyAlignment="1">
      <alignment/>
    </xf>
    <xf numFmtId="175" fontId="11" fillId="0" borderId="0" xfId="45" applyNumberFormat="1" applyFont="1" applyFill="1" applyAlignment="1">
      <alignment horizontal="center"/>
    </xf>
    <xf numFmtId="0" fontId="11" fillId="0" borderId="0" xfId="39" applyFont="1" applyFill="1" applyAlignment="1">
      <alignment horizontal="left"/>
      <protection/>
    </xf>
    <xf numFmtId="0" fontId="11" fillId="0" borderId="0" xfId="39" applyFont="1" applyFill="1" applyAlignment="1">
      <alignment horizontal="center"/>
      <protection/>
    </xf>
    <xf numFmtId="176" fontId="11" fillId="0" borderId="0" xfId="26" applyNumberFormat="1" applyFont="1" applyFill="1" applyAlignment="1">
      <alignment horizontal="right"/>
    </xf>
    <xf numFmtId="175" fontId="11" fillId="0" borderId="0" xfId="45" applyNumberFormat="1" applyFont="1" applyFill="1" applyAlignment="1">
      <alignment horizontal="right"/>
    </xf>
    <xf numFmtId="175" fontId="11" fillId="0" borderId="0" xfId="45" applyNumberFormat="1" applyFont="1" applyFill="1" applyBorder="1" applyAlignment="1">
      <alignment/>
    </xf>
    <xf numFmtId="175" fontId="11" fillId="0" borderId="4" xfId="45" applyNumberFormat="1" applyFont="1" applyFill="1" applyBorder="1" applyAlignment="1">
      <alignment/>
    </xf>
    <xf numFmtId="175" fontId="10" fillId="0" borderId="5" xfId="45" applyNumberFormat="1" applyFont="1" applyFill="1" applyBorder="1" applyAlignment="1">
      <alignment/>
    </xf>
    <xf numFmtId="175" fontId="10" fillId="0" borderId="1" xfId="45" applyNumberFormat="1" applyFont="1" applyFill="1" applyBorder="1" applyAlignment="1">
      <alignment/>
    </xf>
    <xf numFmtId="175" fontId="9" fillId="0" borderId="0" xfId="45" applyNumberFormat="1" applyFont="1" applyFill="1" applyAlignment="1">
      <alignment horizontal="center"/>
    </xf>
    <xf numFmtId="175" fontId="10" fillId="0" borderId="0" xfId="45" applyNumberFormat="1" applyFont="1" applyFill="1" applyAlignment="1">
      <alignment/>
    </xf>
    <xf numFmtId="15" fontId="9" fillId="0" borderId="0" xfId="45" applyNumberFormat="1" applyFont="1" applyFill="1" applyAlignment="1">
      <alignment horizontal="center"/>
    </xf>
    <xf numFmtId="175" fontId="11" fillId="0" borderId="6" xfId="45" applyNumberFormat="1" applyFont="1" applyFill="1" applyBorder="1" applyAlignment="1">
      <alignment/>
    </xf>
    <xf numFmtId="43" fontId="11" fillId="0" borderId="0" xfId="26" applyFont="1" applyFill="1" applyAlignment="1">
      <alignment/>
    </xf>
    <xf numFmtId="171" fontId="11" fillId="0" borderId="0" xfId="45" applyNumberFormat="1" applyFont="1" applyFill="1" applyBorder="1" applyAlignment="1">
      <alignment/>
    </xf>
    <xf numFmtId="175" fontId="11" fillId="0" borderId="0" xfId="45" applyNumberFormat="1" applyFont="1" applyFill="1" applyBorder="1" applyAlignment="1">
      <alignment horizontal="center"/>
    </xf>
    <xf numFmtId="0" fontId="0" fillId="0" borderId="0" xfId="39" applyFill="1">
      <alignment/>
      <protection/>
    </xf>
    <xf numFmtId="175" fontId="12" fillId="0" borderId="0" xfId="45" applyNumberFormat="1" applyFont="1" applyFill="1" applyAlignment="1">
      <alignment/>
    </xf>
    <xf numFmtId="169" fontId="10" fillId="0" borderId="0" xfId="45" applyNumberFormat="1" applyFont="1" applyFill="1" applyAlignment="1">
      <alignment horizontal="right"/>
    </xf>
    <xf numFmtId="169" fontId="10" fillId="0" borderId="0" xfId="45" applyNumberFormat="1" applyFont="1" applyFill="1" applyAlignment="1">
      <alignment/>
    </xf>
    <xf numFmtId="176" fontId="11" fillId="0" borderId="0" xfId="26" applyNumberFormat="1" applyFont="1" applyFill="1" applyAlignment="1">
      <alignment/>
    </xf>
    <xf numFmtId="171" fontId="12" fillId="0" borderId="0" xfId="26" applyNumberFormat="1" applyFont="1" applyFill="1" applyAlignment="1">
      <alignment/>
    </xf>
    <xf numFmtId="169" fontId="10" fillId="0" borderId="0" xfId="45" applyNumberFormat="1" applyFont="1" applyFill="1" applyAlignment="1">
      <alignment horizontal="center"/>
    </xf>
    <xf numFmtId="0" fontId="12" fillId="0" borderId="0" xfId="39" applyFont="1" applyFill="1" applyAlignment="1">
      <alignment horizontal="center"/>
      <protection/>
    </xf>
    <xf numFmtId="175" fontId="11" fillId="0" borderId="3" xfId="45" applyNumberFormat="1" applyFont="1" applyFill="1" applyBorder="1" applyAlignment="1">
      <alignment/>
    </xf>
    <xf numFmtId="175" fontId="9" fillId="0" borderId="0" xfId="45" applyNumberFormat="1" applyFont="1" applyFill="1" applyAlignment="1">
      <alignment horizontal="left"/>
    </xf>
    <xf numFmtId="175" fontId="10" fillId="0" borderId="0" xfId="45" applyNumberFormat="1" applyFont="1" applyFill="1" applyAlignment="1">
      <alignment horizontal="center"/>
    </xf>
    <xf numFmtId="171" fontId="10" fillId="0" borderId="0" xfId="26" applyNumberFormat="1" applyFont="1" applyFill="1" applyAlignment="1">
      <alignment/>
    </xf>
    <xf numFmtId="175" fontId="9" fillId="0" borderId="0" xfId="45" applyNumberFormat="1" applyFont="1" applyFill="1" applyAlignment="1">
      <alignment/>
    </xf>
    <xf numFmtId="15" fontId="10" fillId="0" borderId="0" xfId="45" applyNumberFormat="1" applyFont="1" applyFill="1" applyAlignment="1">
      <alignment horizontal="center"/>
    </xf>
    <xf numFmtId="171" fontId="10" fillId="0" borderId="0" xfId="26" applyNumberFormat="1" applyFont="1" applyFill="1" applyAlignment="1">
      <alignment horizontal="center"/>
    </xf>
    <xf numFmtId="171" fontId="11" fillId="0" borderId="0" xfId="26" applyNumberFormat="1" applyFont="1" applyFill="1" applyAlignment="1">
      <alignment/>
    </xf>
    <xf numFmtId="171" fontId="11" fillId="0" borderId="0" xfId="26" applyNumberFormat="1" applyFont="1" applyFill="1" applyBorder="1" applyAlignment="1">
      <alignment/>
    </xf>
    <xf numFmtId="175" fontId="11" fillId="0" borderId="0" xfId="39" applyNumberFormat="1" applyFont="1" applyFill="1" applyAlignment="1">
      <alignment horizontal="center"/>
      <protection/>
    </xf>
    <xf numFmtId="175" fontId="10" fillId="0" borderId="0" xfId="45" applyNumberFormat="1" applyFont="1" applyFill="1" applyBorder="1" applyAlignment="1">
      <alignment/>
    </xf>
    <xf numFmtId="175" fontId="10" fillId="0" borderId="4" xfId="45" applyNumberFormat="1" applyFont="1" applyFill="1" applyBorder="1" applyAlignment="1">
      <alignment/>
    </xf>
    <xf numFmtId="175" fontId="10" fillId="0" borderId="7" xfId="45" applyNumberFormat="1" applyFont="1" applyFill="1" applyBorder="1" applyAlignment="1">
      <alignment/>
    </xf>
    <xf numFmtId="171" fontId="10" fillId="0" borderId="0" xfId="45" applyNumberFormat="1" applyFont="1" applyFill="1" applyAlignment="1">
      <alignment/>
    </xf>
    <xf numFmtId="0" fontId="12" fillId="0" borderId="0" xfId="39" applyFont="1" applyFill="1" quotePrefix="1">
      <alignment/>
      <protection/>
    </xf>
    <xf numFmtId="0" fontId="11" fillId="0" borderId="0" xfId="39" applyFont="1" applyFill="1" applyBorder="1">
      <alignment/>
      <protection/>
    </xf>
    <xf numFmtId="171" fontId="11" fillId="0" borderId="0" xfId="39" applyNumberFormat="1" applyFont="1" applyFill="1" applyBorder="1">
      <alignment/>
      <protection/>
    </xf>
    <xf numFmtId="174" fontId="11" fillId="0" borderId="0" xfId="28" applyFont="1" applyFill="1" applyBorder="1" applyAlignment="1">
      <alignment/>
    </xf>
    <xf numFmtId="175" fontId="11" fillId="0" borderId="0" xfId="39" applyNumberFormat="1" applyFont="1" applyFill="1" applyBorder="1">
      <alignment/>
      <protection/>
    </xf>
    <xf numFmtId="0" fontId="12" fillId="0" borderId="0" xfId="39" applyFont="1" applyFill="1" applyAlignment="1">
      <alignment horizontal="right"/>
      <protection/>
    </xf>
    <xf numFmtId="171" fontId="11" fillId="0" borderId="6" xfId="45" applyNumberFormat="1" applyFont="1" applyFill="1" applyBorder="1" applyAlignment="1">
      <alignment/>
    </xf>
    <xf numFmtId="169" fontId="9" fillId="0" borderId="0" xfId="45" applyNumberFormat="1" applyFont="1" applyFill="1" applyAlignment="1">
      <alignment horizontal="left"/>
    </xf>
    <xf numFmtId="169" fontId="10" fillId="0" borderId="0" xfId="45" applyNumberFormat="1" applyFont="1" applyFill="1" applyAlignment="1">
      <alignment horizontal="left"/>
    </xf>
    <xf numFmtId="169" fontId="9" fillId="0" borderId="0" xfId="45" applyNumberFormat="1" applyFont="1" applyFill="1" applyAlignment="1">
      <alignment horizontal="center"/>
    </xf>
    <xf numFmtId="169" fontId="10" fillId="0" borderId="0" xfId="45" applyNumberFormat="1" applyFont="1" applyFill="1" applyAlignment="1" quotePrefix="1">
      <alignment horizontal="center"/>
    </xf>
    <xf numFmtId="169" fontId="10" fillId="0" borderId="8" xfId="45" applyNumberFormat="1" applyFont="1" applyFill="1" applyBorder="1" applyAlignment="1">
      <alignment horizontal="center"/>
    </xf>
    <xf numFmtId="169" fontId="10" fillId="0" borderId="5" xfId="45" applyNumberFormat="1" applyFont="1" applyFill="1" applyBorder="1" applyAlignment="1">
      <alignment horizontal="center"/>
    </xf>
    <xf numFmtId="169" fontId="10" fillId="0" borderId="5" xfId="45" applyNumberFormat="1" applyFont="1" applyFill="1" applyBorder="1" applyAlignment="1">
      <alignment horizontal="right"/>
    </xf>
    <xf numFmtId="169" fontId="10" fillId="0" borderId="1" xfId="45" applyNumberFormat="1" applyFont="1" applyFill="1" applyBorder="1" applyAlignment="1">
      <alignment horizontal="right"/>
    </xf>
    <xf numFmtId="169" fontId="10" fillId="0" borderId="0" xfId="45" applyNumberFormat="1" applyFont="1" applyFill="1" applyBorder="1" applyAlignment="1">
      <alignment horizontal="right"/>
    </xf>
    <xf numFmtId="169" fontId="10" fillId="0" borderId="8" xfId="45" applyNumberFormat="1" applyFont="1" applyFill="1" applyBorder="1" applyAlignment="1">
      <alignment horizontal="right"/>
    </xf>
    <xf numFmtId="169" fontId="10" fillId="0" borderId="5" xfId="45" applyNumberFormat="1" applyFont="1" applyFill="1" applyBorder="1" applyAlignment="1">
      <alignment/>
    </xf>
    <xf numFmtId="169" fontId="10" fillId="0" borderId="9" xfId="45" applyNumberFormat="1" applyFont="1" applyFill="1" applyBorder="1" applyAlignment="1">
      <alignment horizontal="right"/>
    </xf>
    <xf numFmtId="169" fontId="10" fillId="0" borderId="0" xfId="45" applyNumberFormat="1" applyFont="1" applyFill="1" applyBorder="1" applyAlignment="1">
      <alignment/>
    </xf>
    <xf numFmtId="169" fontId="10" fillId="0" borderId="4" xfId="45" applyNumberFormat="1" applyFont="1" applyFill="1" applyBorder="1" applyAlignment="1">
      <alignment horizontal="right"/>
    </xf>
    <xf numFmtId="171" fontId="11" fillId="0" borderId="0" xfId="45" applyFont="1" applyFill="1" applyBorder="1" applyAlignment="1">
      <alignment/>
    </xf>
    <xf numFmtId="176" fontId="11" fillId="0" borderId="0" xfId="26" applyNumberFormat="1" applyFont="1" applyFill="1" applyBorder="1" applyAlignment="1">
      <alignment/>
    </xf>
    <xf numFmtId="177" fontId="11" fillId="0" borderId="0" xfId="26" applyNumberFormat="1" applyFont="1" applyFill="1" applyBorder="1" applyAlignment="1">
      <alignment/>
    </xf>
    <xf numFmtId="0" fontId="22" fillId="0" borderId="0" xfId="39" applyFont="1" applyFill="1">
      <alignment/>
      <protection/>
    </xf>
    <xf numFmtId="43" fontId="12" fillId="0" borderId="0" xfId="26" applyFont="1" applyFill="1" applyAlignment="1">
      <alignment horizontal="right"/>
    </xf>
    <xf numFmtId="177" fontId="11" fillId="0" borderId="0" xfId="45" applyNumberFormat="1" applyFont="1" applyFill="1" applyBorder="1" applyAlignment="1">
      <alignment/>
    </xf>
    <xf numFmtId="43" fontId="12" fillId="0" borderId="0" xfId="26" applyFont="1" applyFill="1" applyBorder="1" applyAlignment="1">
      <alignment horizontal="right"/>
    </xf>
    <xf numFmtId="177" fontId="11" fillId="0" borderId="0" xfId="39" applyNumberFormat="1" applyFont="1" applyFill="1" applyBorder="1">
      <alignment/>
      <protection/>
    </xf>
    <xf numFmtId="177" fontId="11" fillId="0" borderId="0" xfId="26" applyNumberFormat="1" applyFont="1" applyFill="1" applyAlignment="1">
      <alignment/>
    </xf>
    <xf numFmtId="175" fontId="11" fillId="0" borderId="0" xfId="45" applyNumberFormat="1" applyFont="1" applyFill="1" applyBorder="1" applyAlignment="1">
      <alignment horizontal="right"/>
    </xf>
    <xf numFmtId="175" fontId="11" fillId="0" borderId="4" xfId="45" applyNumberFormat="1" applyFont="1" applyFill="1" applyBorder="1" applyAlignment="1">
      <alignment horizontal="right"/>
    </xf>
    <xf numFmtId="175" fontId="10" fillId="0" borderId="3" xfId="45" applyNumberFormat="1" applyFont="1" applyFill="1" applyBorder="1" applyAlignment="1">
      <alignment/>
    </xf>
    <xf numFmtId="175" fontId="10" fillId="0" borderId="6" xfId="45" applyNumberFormat="1" applyFont="1" applyFill="1" applyBorder="1" applyAlignment="1">
      <alignment/>
    </xf>
    <xf numFmtId="9" fontId="11" fillId="0" borderId="0" xfId="40" applyFont="1" applyFill="1" applyAlignment="1">
      <alignment horizontal="center"/>
    </xf>
    <xf numFmtId="0" fontId="14" fillId="0" borderId="0" xfId="39" applyFont="1" applyFill="1" applyAlignment="1">
      <alignment horizontal="left"/>
      <protection/>
    </xf>
    <xf numFmtId="0" fontId="16" fillId="0" borderId="0" xfId="39" applyFont="1" applyFill="1">
      <alignment/>
      <protection/>
    </xf>
    <xf numFmtId="175" fontId="12" fillId="0" borderId="0" xfId="45" applyNumberFormat="1" applyFont="1" applyFill="1" applyAlignment="1">
      <alignment horizontal="right"/>
    </xf>
    <xf numFmtId="176" fontId="11" fillId="0" borderId="6" xfId="26" applyNumberFormat="1" applyFont="1" applyFill="1" applyBorder="1" applyAlignment="1">
      <alignment/>
    </xf>
    <xf numFmtId="177" fontId="11" fillId="0" borderId="6" xfId="26" applyNumberFormat="1" applyFont="1" applyFill="1" applyBorder="1" applyAlignment="1">
      <alignment/>
    </xf>
    <xf numFmtId="0" fontId="12" fillId="0" borderId="0" xfId="39" applyFont="1" applyFill="1" applyAlignment="1" quotePrefix="1">
      <alignment horizontal="left"/>
      <protection/>
    </xf>
    <xf numFmtId="0" fontId="9" fillId="0" borderId="0" xfId="39" applyFont="1" applyFill="1" applyAlignment="1" quotePrefix="1">
      <alignment horizontal="left"/>
      <protection/>
    </xf>
    <xf numFmtId="175" fontId="11" fillId="0" borderId="0" xfId="39" applyNumberFormat="1" applyFont="1" applyFill="1">
      <alignment/>
      <protection/>
    </xf>
    <xf numFmtId="10" fontId="11" fillId="0" borderId="0" xfId="39" applyNumberFormat="1" applyFont="1" applyFill="1">
      <alignment/>
      <protection/>
    </xf>
    <xf numFmtId="0" fontId="10" fillId="0" borderId="0" xfId="39" applyFont="1" applyFill="1">
      <alignment/>
      <protection/>
    </xf>
    <xf numFmtId="176" fontId="11" fillId="0" borderId="0" xfId="39" applyNumberFormat="1" applyFont="1" applyFill="1">
      <alignment/>
      <protection/>
    </xf>
    <xf numFmtId="0" fontId="11" fillId="0" borderId="0" xfId="39" applyFont="1" applyFill="1" applyAlignment="1">
      <alignment horizontal="right"/>
      <protection/>
    </xf>
    <xf numFmtId="175" fontId="11" fillId="0" borderId="0" xfId="45" applyNumberFormat="1" applyFont="1" applyFill="1" applyAlignment="1" quotePrefix="1">
      <alignment/>
    </xf>
    <xf numFmtId="0" fontId="12" fillId="0" borderId="0" xfId="39" applyFont="1" applyFill="1" applyBorder="1">
      <alignment/>
      <protection/>
    </xf>
    <xf numFmtId="0" fontId="15" fillId="0" borderId="0" xfId="39" applyFont="1" applyFill="1" applyBorder="1" applyAlignment="1">
      <alignment horizontal="right"/>
      <protection/>
    </xf>
    <xf numFmtId="0" fontId="12" fillId="0" borderId="0" xfId="39" applyFont="1" applyFill="1" applyBorder="1" applyAlignment="1">
      <alignment horizontal="right"/>
      <protection/>
    </xf>
    <xf numFmtId="169" fontId="11" fillId="0" borderId="0" xfId="39" applyNumberFormat="1" applyFont="1" applyFill="1" applyBorder="1">
      <alignment/>
      <protection/>
    </xf>
    <xf numFmtId="175" fontId="10" fillId="0" borderId="8" xfId="45" applyNumberFormat="1" applyFont="1" applyFill="1" applyBorder="1" applyAlignment="1">
      <alignment/>
    </xf>
    <xf numFmtId="175" fontId="10" fillId="0" borderId="9" xfId="45" applyNumberFormat="1" applyFont="1" applyFill="1" applyBorder="1" applyAlignment="1">
      <alignment/>
    </xf>
    <xf numFmtId="175" fontId="11" fillId="0" borderId="0" xfId="45" applyNumberFormat="1" applyFont="1" applyFill="1" applyAlignment="1">
      <alignment horizontal="left"/>
    </xf>
    <xf numFmtId="175" fontId="11" fillId="0" borderId="0" xfId="39" applyNumberFormat="1" applyFont="1" applyFill="1" applyAlignment="1">
      <alignment horizontal="right"/>
      <protection/>
    </xf>
    <xf numFmtId="186" fontId="11" fillId="0" borderId="0" xfId="26" applyNumberFormat="1" applyFont="1" applyFill="1" applyAlignment="1">
      <alignment horizontal="right"/>
    </xf>
    <xf numFmtId="176" fontId="11" fillId="0" borderId="7" xfId="26" applyNumberFormat="1" applyFont="1" applyFill="1" applyBorder="1" applyAlignment="1">
      <alignment/>
    </xf>
    <xf numFmtId="175" fontId="11" fillId="0" borderId="7" xfId="45" applyNumberFormat="1" applyFont="1" applyFill="1" applyBorder="1" applyAlignment="1">
      <alignment/>
    </xf>
    <xf numFmtId="177" fontId="11" fillId="0" borderId="0" xfId="45" applyNumberFormat="1" applyFont="1" applyFill="1" applyAlignment="1">
      <alignment/>
    </xf>
    <xf numFmtId="177" fontId="11" fillId="0" borderId="0" xfId="39" applyNumberFormat="1" applyFont="1" applyFill="1">
      <alignment/>
      <protection/>
    </xf>
    <xf numFmtId="177" fontId="11" fillId="0" borderId="4" xfId="45" applyNumberFormat="1" applyFont="1" applyFill="1" applyBorder="1" applyAlignment="1">
      <alignment/>
    </xf>
    <xf numFmtId="177" fontId="11" fillId="0" borderId="4" xfId="26" applyNumberFormat="1" applyFont="1" applyFill="1" applyBorder="1" applyAlignment="1">
      <alignment/>
    </xf>
    <xf numFmtId="176" fontId="11" fillId="0" borderId="3" xfId="26" applyNumberFormat="1" applyFont="1" applyFill="1" applyBorder="1" applyAlignment="1">
      <alignment/>
    </xf>
    <xf numFmtId="175" fontId="11" fillId="0" borderId="9" xfId="45" applyNumberFormat="1" applyFont="1" applyFill="1" applyBorder="1" applyAlignment="1">
      <alignment/>
    </xf>
    <xf numFmtId="175" fontId="12" fillId="0" borderId="0" xfId="39" applyNumberFormat="1" applyFont="1" applyFill="1" applyBorder="1" applyAlignment="1">
      <alignment horizontal="center"/>
      <protection/>
    </xf>
    <xf numFmtId="0" fontId="15" fillId="0" borderId="0" xfId="39" applyFont="1" applyFill="1" applyAlignment="1" quotePrefix="1">
      <alignment horizontal="center"/>
      <protection/>
    </xf>
    <xf numFmtId="0" fontId="15" fillId="0" borderId="0" xfId="39" applyFont="1" applyFill="1" applyAlignment="1">
      <alignment horizontal="center"/>
      <protection/>
    </xf>
    <xf numFmtId="15" fontId="12" fillId="0" borderId="0" xfId="45" applyNumberFormat="1" applyFont="1" applyFill="1" applyAlignment="1">
      <alignment horizontal="center"/>
    </xf>
    <xf numFmtId="175" fontId="11" fillId="0" borderId="0" xfId="26" applyNumberFormat="1" applyFont="1" applyFill="1" applyAlignment="1">
      <alignment horizontal="left" indent="1"/>
    </xf>
    <xf numFmtId="176" fontId="11" fillId="0" borderId="0" xfId="26" applyNumberFormat="1" applyFont="1" applyFill="1" applyAlignment="1">
      <alignment horizontal="left" indent="1"/>
    </xf>
    <xf numFmtId="0" fontId="0" fillId="0" borderId="0" xfId="39" applyFill="1" applyAlignment="1">
      <alignment horizontal="center"/>
      <protection/>
    </xf>
    <xf numFmtId="15" fontId="9" fillId="0" borderId="0" xfId="39" applyNumberFormat="1" applyFont="1" applyFill="1">
      <alignment/>
      <protection/>
    </xf>
    <xf numFmtId="15" fontId="11" fillId="0" borderId="0" xfId="39" applyNumberFormat="1" applyFont="1" applyFill="1">
      <alignment/>
      <protection/>
    </xf>
    <xf numFmtId="175" fontId="12" fillId="0" borderId="0" xfId="39" applyNumberFormat="1" applyFont="1" applyFill="1" applyAlignment="1">
      <alignment horizontal="right"/>
      <protection/>
    </xf>
    <xf numFmtId="0" fontId="13" fillId="0" borderId="0" xfId="39" applyFont="1" applyFill="1">
      <alignment/>
      <protection/>
    </xf>
    <xf numFmtId="0" fontId="9" fillId="0" borderId="0" xfId="39" applyFont="1" applyFill="1" applyAlignment="1">
      <alignment horizontal="center"/>
      <protection/>
    </xf>
    <xf numFmtId="0" fontId="10" fillId="0" borderId="0" xfId="39" applyFont="1" applyFill="1" applyAlignment="1">
      <alignment horizontal="center"/>
      <protection/>
    </xf>
    <xf numFmtId="15" fontId="9" fillId="0" borderId="0" xfId="39" applyNumberFormat="1" applyFont="1" applyFill="1" applyAlignment="1">
      <alignment horizontal="center"/>
      <protection/>
    </xf>
    <xf numFmtId="0" fontId="10" fillId="0" borderId="0" xfId="39" applyFont="1" applyFill="1" applyBorder="1">
      <alignment/>
      <protection/>
    </xf>
    <xf numFmtId="0" fontId="13" fillId="0" borderId="0" xfId="39" applyFont="1" applyFill="1" applyBorder="1">
      <alignment/>
      <protection/>
    </xf>
    <xf numFmtId="175" fontId="9" fillId="0" borderId="0" xfId="45" applyNumberFormat="1" applyFont="1" applyFill="1" applyAlignment="1">
      <alignment horizontal="center"/>
    </xf>
    <xf numFmtId="0" fontId="12" fillId="0" borderId="0" xfId="39" applyFont="1" applyFill="1" applyAlignment="1">
      <alignment horizontal="center"/>
      <protection/>
    </xf>
    <xf numFmtId="0" fontId="17" fillId="0" borderId="0" xfId="39" applyFont="1" applyFill="1" applyAlignment="1">
      <alignment horizontal="center"/>
      <protection/>
    </xf>
    <xf numFmtId="175" fontId="12" fillId="0" borderId="0" xfId="45" applyNumberFormat="1" applyFont="1" applyFill="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484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483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575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138</xdr:row>
      <xdr:rowOff>38100</xdr:rowOff>
    </xdr:from>
    <xdr:to>
      <xdr:col>7</xdr:col>
      <xdr:colOff>952500</xdr:colOff>
      <xdr:row>141</xdr:row>
      <xdr:rowOff>133350</xdr:rowOff>
    </xdr:to>
    <xdr:sp>
      <xdr:nvSpPr>
        <xdr:cNvPr id="1" name="TextBox 9"/>
        <xdr:cNvSpPr txBox="1">
          <a:spLocks noChangeArrowheads="1"/>
        </xdr:cNvSpPr>
      </xdr:nvSpPr>
      <xdr:spPr>
        <a:xfrm>
          <a:off x="200025" y="23517225"/>
          <a:ext cx="6677025" cy="65722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substantially deteriorated as compared to that of the preceeding quarter. This was mainly due to the major fluctuation of the copper prices quoted at the London Metal Exchange ("LME") as a result of the global recession. </a:t>
          </a:r>
        </a:p>
      </xdr:txBody>
    </xdr:sp>
    <xdr:clientData/>
  </xdr:twoCellAnchor>
  <xdr:twoCellAnchor>
    <xdr:from>
      <xdr:col>2</xdr:col>
      <xdr:colOff>0</xdr:colOff>
      <xdr:row>98</xdr:row>
      <xdr:rowOff>0</xdr:rowOff>
    </xdr:from>
    <xdr:to>
      <xdr:col>8</xdr:col>
      <xdr:colOff>0</xdr:colOff>
      <xdr:row>98</xdr:row>
      <xdr:rowOff>0</xdr:rowOff>
    </xdr:to>
    <xdr:sp>
      <xdr:nvSpPr>
        <xdr:cNvPr id="2" name="TextBox 30"/>
        <xdr:cNvSpPr txBox="1">
          <a:spLocks noChangeArrowheads="1"/>
        </xdr:cNvSpPr>
      </xdr:nvSpPr>
      <xdr:spPr>
        <a:xfrm>
          <a:off x="485775" y="166973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98</xdr:row>
      <xdr:rowOff>0</xdr:rowOff>
    </xdr:from>
    <xdr:to>
      <xdr:col>8</xdr:col>
      <xdr:colOff>0</xdr:colOff>
      <xdr:row>98</xdr:row>
      <xdr:rowOff>0</xdr:rowOff>
    </xdr:to>
    <xdr:sp>
      <xdr:nvSpPr>
        <xdr:cNvPr id="3" name="TextBox 31"/>
        <xdr:cNvSpPr txBox="1">
          <a:spLocks noChangeArrowheads="1"/>
        </xdr:cNvSpPr>
      </xdr:nvSpPr>
      <xdr:spPr>
        <a:xfrm>
          <a:off x="485775" y="166973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203</xdr:row>
      <xdr:rowOff>0</xdr:rowOff>
    </xdr:from>
    <xdr:to>
      <xdr:col>7</xdr:col>
      <xdr:colOff>1047750</xdr:colOff>
      <xdr:row>203</xdr:row>
      <xdr:rowOff>0</xdr:rowOff>
    </xdr:to>
    <xdr:sp>
      <xdr:nvSpPr>
        <xdr:cNvPr id="4" name="TextBox 32"/>
        <xdr:cNvSpPr txBox="1">
          <a:spLocks noChangeArrowheads="1"/>
        </xdr:cNvSpPr>
      </xdr:nvSpPr>
      <xdr:spPr>
        <a:xfrm>
          <a:off x="485775" y="3464242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203</xdr:row>
      <xdr:rowOff>0</xdr:rowOff>
    </xdr:from>
    <xdr:to>
      <xdr:col>8</xdr:col>
      <xdr:colOff>0</xdr:colOff>
      <xdr:row>203</xdr:row>
      <xdr:rowOff>0</xdr:rowOff>
    </xdr:to>
    <xdr:sp>
      <xdr:nvSpPr>
        <xdr:cNvPr id="5" name="TextBox 33"/>
        <xdr:cNvSpPr txBox="1">
          <a:spLocks noChangeArrowheads="1"/>
        </xdr:cNvSpPr>
      </xdr:nvSpPr>
      <xdr:spPr>
        <a:xfrm>
          <a:off x="466725" y="3464242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Box 83"/>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Box 84"/>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97</xdr:row>
      <xdr:rowOff>0</xdr:rowOff>
    </xdr:from>
    <xdr:to>
      <xdr:col>7</xdr:col>
      <xdr:colOff>942975</xdr:colOff>
      <xdr:row>97</xdr:row>
      <xdr:rowOff>0</xdr:rowOff>
    </xdr:to>
    <xdr:sp>
      <xdr:nvSpPr>
        <xdr:cNvPr id="8" name="TextBox 86"/>
        <xdr:cNvSpPr txBox="1">
          <a:spLocks noChangeArrowheads="1"/>
        </xdr:cNvSpPr>
      </xdr:nvSpPr>
      <xdr:spPr>
        <a:xfrm>
          <a:off x="152400" y="165354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2</xdr:col>
      <xdr:colOff>0</xdr:colOff>
      <xdr:row>216</xdr:row>
      <xdr:rowOff>0</xdr:rowOff>
    </xdr:from>
    <xdr:to>
      <xdr:col>8</xdr:col>
      <xdr:colOff>0</xdr:colOff>
      <xdr:row>216</xdr:row>
      <xdr:rowOff>0</xdr:rowOff>
    </xdr:to>
    <xdr:sp>
      <xdr:nvSpPr>
        <xdr:cNvPr id="9" name="TextBox 91"/>
        <xdr:cNvSpPr txBox="1">
          <a:spLocks noChangeArrowheads="1"/>
        </xdr:cNvSpPr>
      </xdr:nvSpPr>
      <xdr:spPr>
        <a:xfrm>
          <a:off x="485775" y="367665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269</xdr:row>
      <xdr:rowOff>0</xdr:rowOff>
    </xdr:from>
    <xdr:to>
      <xdr:col>8</xdr:col>
      <xdr:colOff>0</xdr:colOff>
      <xdr:row>269</xdr:row>
      <xdr:rowOff>0</xdr:rowOff>
    </xdr:to>
    <xdr:sp>
      <xdr:nvSpPr>
        <xdr:cNvPr id="10" name="TextBox 95"/>
        <xdr:cNvSpPr txBox="1">
          <a:spLocks noChangeArrowheads="1"/>
        </xdr:cNvSpPr>
      </xdr:nvSpPr>
      <xdr:spPr>
        <a:xfrm>
          <a:off x="219075" y="462629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285</xdr:row>
      <xdr:rowOff>0</xdr:rowOff>
    </xdr:from>
    <xdr:to>
      <xdr:col>8</xdr:col>
      <xdr:colOff>0</xdr:colOff>
      <xdr:row>285</xdr:row>
      <xdr:rowOff>0</xdr:rowOff>
    </xdr:to>
    <xdr:sp>
      <xdr:nvSpPr>
        <xdr:cNvPr id="11" name="TextBox 98"/>
        <xdr:cNvSpPr txBox="1">
          <a:spLocks noChangeArrowheads="1"/>
        </xdr:cNvSpPr>
      </xdr:nvSpPr>
      <xdr:spPr>
        <a:xfrm>
          <a:off x="219075" y="489585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269</xdr:row>
      <xdr:rowOff>0</xdr:rowOff>
    </xdr:from>
    <xdr:to>
      <xdr:col>8</xdr:col>
      <xdr:colOff>0</xdr:colOff>
      <xdr:row>269</xdr:row>
      <xdr:rowOff>0</xdr:rowOff>
    </xdr:to>
    <xdr:sp>
      <xdr:nvSpPr>
        <xdr:cNvPr id="12" name="TextBox 100"/>
        <xdr:cNvSpPr txBox="1">
          <a:spLocks noChangeArrowheads="1"/>
        </xdr:cNvSpPr>
      </xdr:nvSpPr>
      <xdr:spPr>
        <a:xfrm>
          <a:off x="219075" y="462629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285</xdr:row>
      <xdr:rowOff>0</xdr:rowOff>
    </xdr:from>
    <xdr:to>
      <xdr:col>8</xdr:col>
      <xdr:colOff>0</xdr:colOff>
      <xdr:row>285</xdr:row>
      <xdr:rowOff>0</xdr:rowOff>
    </xdr:to>
    <xdr:sp>
      <xdr:nvSpPr>
        <xdr:cNvPr id="13" name="TextBox 101"/>
        <xdr:cNvSpPr txBox="1">
          <a:spLocks noChangeArrowheads="1"/>
        </xdr:cNvSpPr>
      </xdr:nvSpPr>
      <xdr:spPr>
        <a:xfrm>
          <a:off x="219075" y="489585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15" name="TextBox 103"/>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57150</xdr:colOff>
      <xdr:row>121</xdr:row>
      <xdr:rowOff>133350</xdr:rowOff>
    </xdr:from>
    <xdr:to>
      <xdr:col>8</xdr:col>
      <xdr:colOff>0</xdr:colOff>
      <xdr:row>128</xdr:row>
      <xdr:rowOff>76200</xdr:rowOff>
    </xdr:to>
    <xdr:sp>
      <xdr:nvSpPr>
        <xdr:cNvPr id="16" name="TextBox 109"/>
        <xdr:cNvSpPr txBox="1">
          <a:spLocks noChangeArrowheads="1"/>
        </xdr:cNvSpPr>
      </xdr:nvSpPr>
      <xdr:spPr>
        <a:xfrm>
          <a:off x="276225" y="20812125"/>
          <a:ext cx="6696075" cy="107632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recorded a  lower revenue of RM100.3 million compared with RM153.8 million in the same period ended  31 December  2007. Correspondingly, the Group registered  a loss before taxation of RM42.2 million for the current quarter  as compared to loss before taxation of RM8.8 million in the same period ended 31 December 2007. The substantial deterioration in performance was mainly due to the substantial decreased in average copper prices as quoted in  the London Metal Exchange ("LME") in the year 2008 as a result of the global recession. </a:t>
          </a:r>
        </a:p>
      </xdr:txBody>
    </xdr:sp>
    <xdr:clientData/>
  </xdr:twoCellAnchor>
  <xdr:twoCellAnchor>
    <xdr:from>
      <xdr:col>1</xdr:col>
      <xdr:colOff>28575</xdr:colOff>
      <xdr:row>168</xdr:row>
      <xdr:rowOff>0</xdr:rowOff>
    </xdr:from>
    <xdr:to>
      <xdr:col>7</xdr:col>
      <xdr:colOff>962025</xdr:colOff>
      <xdr:row>168</xdr:row>
      <xdr:rowOff>0</xdr:rowOff>
    </xdr:to>
    <xdr:sp>
      <xdr:nvSpPr>
        <xdr:cNvPr id="17" name="TextBox 113"/>
        <xdr:cNvSpPr txBox="1">
          <a:spLocks noChangeArrowheads="1"/>
        </xdr:cNvSpPr>
      </xdr:nvSpPr>
      <xdr:spPr>
        <a:xfrm>
          <a:off x="247650" y="28565475"/>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Box 114"/>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Box 115"/>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85</xdr:row>
      <xdr:rowOff>0</xdr:rowOff>
    </xdr:from>
    <xdr:to>
      <xdr:col>7</xdr:col>
      <xdr:colOff>942975</xdr:colOff>
      <xdr:row>85</xdr:row>
      <xdr:rowOff>0</xdr:rowOff>
    </xdr:to>
    <xdr:sp>
      <xdr:nvSpPr>
        <xdr:cNvPr id="20" name="TextBox 117"/>
        <xdr:cNvSpPr txBox="1">
          <a:spLocks noChangeArrowheads="1"/>
        </xdr:cNvSpPr>
      </xdr:nvSpPr>
      <xdr:spPr>
        <a:xfrm>
          <a:off x="152400" y="144970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88</xdr:row>
      <xdr:rowOff>104775</xdr:rowOff>
    </xdr:from>
    <xdr:to>
      <xdr:col>7</xdr:col>
      <xdr:colOff>1000125</xdr:colOff>
      <xdr:row>89</xdr:row>
      <xdr:rowOff>66675</xdr:rowOff>
    </xdr:to>
    <xdr:sp>
      <xdr:nvSpPr>
        <xdr:cNvPr id="21" name="TextBox 118"/>
        <xdr:cNvSpPr txBox="1">
          <a:spLocks noChangeArrowheads="1"/>
        </xdr:cNvSpPr>
      </xdr:nvSpPr>
      <xdr:spPr>
        <a:xfrm>
          <a:off x="200025" y="15182850"/>
          <a:ext cx="6724650" cy="123825"/>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9525</xdr:colOff>
      <xdr:row>197</xdr:row>
      <xdr:rowOff>0</xdr:rowOff>
    </xdr:from>
    <xdr:to>
      <xdr:col>8</xdr:col>
      <xdr:colOff>0</xdr:colOff>
      <xdr:row>197</xdr:row>
      <xdr:rowOff>0</xdr:rowOff>
    </xdr:to>
    <xdr:sp>
      <xdr:nvSpPr>
        <xdr:cNvPr id="22" name="TextBox 121"/>
        <xdr:cNvSpPr txBox="1">
          <a:spLocks noChangeArrowheads="1"/>
        </xdr:cNvSpPr>
      </xdr:nvSpPr>
      <xdr:spPr>
        <a:xfrm>
          <a:off x="228600" y="3364230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197</xdr:row>
      <xdr:rowOff>0</xdr:rowOff>
    </xdr:from>
    <xdr:to>
      <xdr:col>8</xdr:col>
      <xdr:colOff>0</xdr:colOff>
      <xdr:row>197</xdr:row>
      <xdr:rowOff>0</xdr:rowOff>
    </xdr:to>
    <xdr:sp>
      <xdr:nvSpPr>
        <xdr:cNvPr id="23" name="TextBox 122"/>
        <xdr:cNvSpPr txBox="1">
          <a:spLocks noChangeArrowheads="1"/>
        </xdr:cNvSpPr>
      </xdr:nvSpPr>
      <xdr:spPr>
        <a:xfrm>
          <a:off x="485775" y="336423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254</xdr:row>
      <xdr:rowOff>0</xdr:rowOff>
    </xdr:from>
    <xdr:to>
      <xdr:col>8</xdr:col>
      <xdr:colOff>0</xdr:colOff>
      <xdr:row>254</xdr:row>
      <xdr:rowOff>0</xdr:rowOff>
    </xdr:to>
    <xdr:sp>
      <xdr:nvSpPr>
        <xdr:cNvPr id="24" name="TextBox 126"/>
        <xdr:cNvSpPr txBox="1">
          <a:spLocks noChangeArrowheads="1"/>
        </xdr:cNvSpPr>
      </xdr:nvSpPr>
      <xdr:spPr>
        <a:xfrm>
          <a:off x="219075" y="436911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104</xdr:row>
      <xdr:rowOff>0</xdr:rowOff>
    </xdr:from>
    <xdr:to>
      <xdr:col>7</xdr:col>
      <xdr:colOff>942975</xdr:colOff>
      <xdr:row>105</xdr:row>
      <xdr:rowOff>0</xdr:rowOff>
    </xdr:to>
    <xdr:sp>
      <xdr:nvSpPr>
        <xdr:cNvPr id="25" name="TextBox 128"/>
        <xdr:cNvSpPr txBox="1">
          <a:spLocks noChangeArrowheads="1"/>
        </xdr:cNvSpPr>
      </xdr:nvSpPr>
      <xdr:spPr>
        <a:xfrm>
          <a:off x="190500" y="17764125"/>
          <a:ext cx="6677025" cy="1619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2008.             
                              </a:t>
          </a:r>
        </a:p>
      </xdr:txBody>
    </xdr:sp>
    <xdr:clientData/>
  </xdr:twoCellAnchor>
  <xdr:twoCellAnchor>
    <xdr:from>
      <xdr:col>1</xdr:col>
      <xdr:colOff>0</xdr:colOff>
      <xdr:row>268</xdr:row>
      <xdr:rowOff>0</xdr:rowOff>
    </xdr:from>
    <xdr:to>
      <xdr:col>8</xdr:col>
      <xdr:colOff>0</xdr:colOff>
      <xdr:row>268</xdr:row>
      <xdr:rowOff>0</xdr:rowOff>
    </xdr:to>
    <xdr:sp>
      <xdr:nvSpPr>
        <xdr:cNvPr id="26" name="TextBox 129"/>
        <xdr:cNvSpPr txBox="1">
          <a:spLocks noChangeArrowheads="1"/>
        </xdr:cNvSpPr>
      </xdr:nvSpPr>
      <xdr:spPr>
        <a:xfrm>
          <a:off x="219075" y="45996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254</xdr:row>
      <xdr:rowOff>0</xdr:rowOff>
    </xdr:from>
    <xdr:to>
      <xdr:col>8</xdr:col>
      <xdr:colOff>0</xdr:colOff>
      <xdr:row>254</xdr:row>
      <xdr:rowOff>0</xdr:rowOff>
    </xdr:to>
    <xdr:sp>
      <xdr:nvSpPr>
        <xdr:cNvPr id="27" name="TextBox 131"/>
        <xdr:cNvSpPr txBox="1">
          <a:spLocks noChangeArrowheads="1"/>
        </xdr:cNvSpPr>
      </xdr:nvSpPr>
      <xdr:spPr>
        <a:xfrm>
          <a:off x="219075" y="435959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268</xdr:row>
      <xdr:rowOff>0</xdr:rowOff>
    </xdr:from>
    <xdr:to>
      <xdr:col>8</xdr:col>
      <xdr:colOff>0</xdr:colOff>
      <xdr:row>268</xdr:row>
      <xdr:rowOff>0</xdr:rowOff>
    </xdr:to>
    <xdr:sp>
      <xdr:nvSpPr>
        <xdr:cNvPr id="28" name="TextBox 132"/>
        <xdr:cNvSpPr txBox="1">
          <a:spLocks noChangeArrowheads="1"/>
        </xdr:cNvSpPr>
      </xdr:nvSpPr>
      <xdr:spPr>
        <a:xfrm>
          <a:off x="219075" y="45996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197</xdr:row>
      <xdr:rowOff>0</xdr:rowOff>
    </xdr:from>
    <xdr:to>
      <xdr:col>7</xdr:col>
      <xdr:colOff>942975</xdr:colOff>
      <xdr:row>197</xdr:row>
      <xdr:rowOff>0</xdr:rowOff>
    </xdr:to>
    <xdr:sp>
      <xdr:nvSpPr>
        <xdr:cNvPr id="29" name="TextBox 134"/>
        <xdr:cNvSpPr txBox="1">
          <a:spLocks noChangeArrowheads="1"/>
        </xdr:cNvSpPr>
      </xdr:nvSpPr>
      <xdr:spPr>
        <a:xfrm>
          <a:off x="676275" y="33547050"/>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30" name="Text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31" name="TextBox 138"/>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Box 139"/>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3" name="TextBox 14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34" name="Text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5" name="TextBox 142"/>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6" name="Text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7" name="Text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8" name="Text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200</xdr:row>
      <xdr:rowOff>9525</xdr:rowOff>
    </xdr:from>
    <xdr:to>
      <xdr:col>7</xdr:col>
      <xdr:colOff>1028700</xdr:colOff>
      <xdr:row>201</xdr:row>
      <xdr:rowOff>142875</xdr:rowOff>
    </xdr:to>
    <xdr:sp>
      <xdr:nvSpPr>
        <xdr:cNvPr id="39" name="TextBox 152"/>
        <xdr:cNvSpPr txBox="1">
          <a:spLocks noChangeArrowheads="1"/>
        </xdr:cNvSpPr>
      </xdr:nvSpPr>
      <xdr:spPr>
        <a:xfrm>
          <a:off x="257175" y="34070925"/>
          <a:ext cx="6696075" cy="2952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168</xdr:row>
      <xdr:rowOff>0</xdr:rowOff>
    </xdr:from>
    <xdr:to>
      <xdr:col>7</xdr:col>
      <xdr:colOff>962025</xdr:colOff>
      <xdr:row>168</xdr:row>
      <xdr:rowOff>0</xdr:rowOff>
    </xdr:to>
    <xdr:sp>
      <xdr:nvSpPr>
        <xdr:cNvPr id="40" name="TextBox 153"/>
        <xdr:cNvSpPr txBox="1">
          <a:spLocks noChangeArrowheads="1"/>
        </xdr:cNvSpPr>
      </xdr:nvSpPr>
      <xdr:spPr>
        <a:xfrm>
          <a:off x="247650" y="28470225"/>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25</xdr:row>
      <xdr:rowOff>0</xdr:rowOff>
    </xdr:from>
    <xdr:to>
      <xdr:col>7</xdr:col>
      <xdr:colOff>942975</xdr:colOff>
      <xdr:row>25</xdr:row>
      <xdr:rowOff>0</xdr:rowOff>
    </xdr:to>
    <xdr:sp>
      <xdr:nvSpPr>
        <xdr:cNvPr id="41" name="TextBox 156"/>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42" name="TextBox 157"/>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43" name="TextBox 158"/>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247</xdr:row>
      <xdr:rowOff>142875</xdr:rowOff>
    </xdr:from>
    <xdr:to>
      <xdr:col>7</xdr:col>
      <xdr:colOff>1000125</xdr:colOff>
      <xdr:row>249</xdr:row>
      <xdr:rowOff>76200</xdr:rowOff>
    </xdr:to>
    <xdr:sp>
      <xdr:nvSpPr>
        <xdr:cNvPr id="44" name="TextBox 164"/>
        <xdr:cNvSpPr txBox="1">
          <a:spLocks noChangeArrowheads="1"/>
        </xdr:cNvSpPr>
      </xdr:nvSpPr>
      <xdr:spPr>
        <a:xfrm>
          <a:off x="219075" y="42567225"/>
          <a:ext cx="6705600" cy="25717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0</xdr:col>
      <xdr:colOff>190500</xdr:colOff>
      <xdr:row>48</xdr:row>
      <xdr:rowOff>133350</xdr:rowOff>
    </xdr:from>
    <xdr:to>
      <xdr:col>7</xdr:col>
      <xdr:colOff>1028700</xdr:colOff>
      <xdr:row>50</xdr:row>
      <xdr:rowOff>28575</xdr:rowOff>
    </xdr:to>
    <xdr:sp>
      <xdr:nvSpPr>
        <xdr:cNvPr id="45" name="TextBox 165"/>
        <xdr:cNvSpPr txBox="1">
          <a:spLocks noChangeArrowheads="1"/>
        </xdr:cNvSpPr>
      </xdr:nvSpPr>
      <xdr:spPr>
        <a:xfrm>
          <a:off x="190500" y="8001000"/>
          <a:ext cx="6762750" cy="2381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209550</xdr:colOff>
      <xdr:row>248</xdr:row>
      <xdr:rowOff>0</xdr:rowOff>
    </xdr:from>
    <xdr:to>
      <xdr:col>7</xdr:col>
      <xdr:colOff>1047750</xdr:colOff>
      <xdr:row>250</xdr:row>
      <xdr:rowOff>0</xdr:rowOff>
    </xdr:to>
    <xdr:sp>
      <xdr:nvSpPr>
        <xdr:cNvPr id="46" name="TextBox 167"/>
        <xdr:cNvSpPr txBox="1">
          <a:spLocks noChangeArrowheads="1"/>
        </xdr:cNvSpPr>
      </xdr:nvSpPr>
      <xdr:spPr>
        <a:xfrm>
          <a:off x="209550" y="42586275"/>
          <a:ext cx="67627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102</xdr:row>
      <xdr:rowOff>0</xdr:rowOff>
    </xdr:from>
    <xdr:to>
      <xdr:col>8</xdr:col>
      <xdr:colOff>0</xdr:colOff>
      <xdr:row>102</xdr:row>
      <xdr:rowOff>0</xdr:rowOff>
    </xdr:to>
    <xdr:sp>
      <xdr:nvSpPr>
        <xdr:cNvPr id="47" name="TextBox 168"/>
        <xdr:cNvSpPr txBox="1">
          <a:spLocks noChangeArrowheads="1"/>
        </xdr:cNvSpPr>
      </xdr:nvSpPr>
      <xdr:spPr>
        <a:xfrm>
          <a:off x="485775" y="173450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102</xdr:row>
      <xdr:rowOff>0</xdr:rowOff>
    </xdr:from>
    <xdr:to>
      <xdr:col>8</xdr:col>
      <xdr:colOff>0</xdr:colOff>
      <xdr:row>102</xdr:row>
      <xdr:rowOff>0</xdr:rowOff>
    </xdr:to>
    <xdr:sp>
      <xdr:nvSpPr>
        <xdr:cNvPr id="48" name="TextBox 169"/>
        <xdr:cNvSpPr txBox="1">
          <a:spLocks noChangeArrowheads="1"/>
        </xdr:cNvSpPr>
      </xdr:nvSpPr>
      <xdr:spPr>
        <a:xfrm>
          <a:off x="485775" y="173450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216</xdr:row>
      <xdr:rowOff>0</xdr:rowOff>
    </xdr:from>
    <xdr:to>
      <xdr:col>7</xdr:col>
      <xdr:colOff>1047750</xdr:colOff>
      <xdr:row>216</xdr:row>
      <xdr:rowOff>0</xdr:rowOff>
    </xdr:to>
    <xdr:sp>
      <xdr:nvSpPr>
        <xdr:cNvPr id="49" name="TextBox 170"/>
        <xdr:cNvSpPr txBox="1">
          <a:spLocks noChangeArrowheads="1"/>
        </xdr:cNvSpPr>
      </xdr:nvSpPr>
      <xdr:spPr>
        <a:xfrm>
          <a:off x="485775" y="3662362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216</xdr:row>
      <xdr:rowOff>0</xdr:rowOff>
    </xdr:from>
    <xdr:to>
      <xdr:col>8</xdr:col>
      <xdr:colOff>0</xdr:colOff>
      <xdr:row>216</xdr:row>
      <xdr:rowOff>0</xdr:rowOff>
    </xdr:to>
    <xdr:sp>
      <xdr:nvSpPr>
        <xdr:cNvPr id="50" name="TextBox 171"/>
        <xdr:cNvSpPr txBox="1">
          <a:spLocks noChangeArrowheads="1"/>
        </xdr:cNvSpPr>
      </xdr:nvSpPr>
      <xdr:spPr>
        <a:xfrm>
          <a:off x="466725" y="3662362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1" name="TextBox 172"/>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2" name="TextBox 173"/>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101</xdr:row>
      <xdr:rowOff>0</xdr:rowOff>
    </xdr:from>
    <xdr:to>
      <xdr:col>7</xdr:col>
      <xdr:colOff>942975</xdr:colOff>
      <xdr:row>101</xdr:row>
      <xdr:rowOff>0</xdr:rowOff>
    </xdr:to>
    <xdr:sp>
      <xdr:nvSpPr>
        <xdr:cNvPr id="53" name="TextBox 174"/>
        <xdr:cNvSpPr txBox="1">
          <a:spLocks noChangeArrowheads="1"/>
        </xdr:cNvSpPr>
      </xdr:nvSpPr>
      <xdr:spPr>
        <a:xfrm>
          <a:off x="152400" y="171831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103</xdr:row>
      <xdr:rowOff>0</xdr:rowOff>
    </xdr:from>
    <xdr:to>
      <xdr:col>7</xdr:col>
      <xdr:colOff>962025</xdr:colOff>
      <xdr:row>106</xdr:row>
      <xdr:rowOff>0</xdr:rowOff>
    </xdr:to>
    <xdr:sp>
      <xdr:nvSpPr>
        <xdr:cNvPr id="54" name="TextBox 175"/>
        <xdr:cNvSpPr txBox="1">
          <a:spLocks noChangeArrowheads="1"/>
        </xdr:cNvSpPr>
      </xdr:nvSpPr>
      <xdr:spPr>
        <a:xfrm>
          <a:off x="219075" y="17506950"/>
          <a:ext cx="666750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2007. </a:t>
          </a:r>
        </a:p>
      </xdr:txBody>
    </xdr:sp>
    <xdr:clientData/>
  </xdr:twoCellAnchor>
  <xdr:twoCellAnchor>
    <xdr:from>
      <xdr:col>2</xdr:col>
      <xdr:colOff>0</xdr:colOff>
      <xdr:row>216</xdr:row>
      <xdr:rowOff>0</xdr:rowOff>
    </xdr:from>
    <xdr:to>
      <xdr:col>8</xdr:col>
      <xdr:colOff>0</xdr:colOff>
      <xdr:row>216</xdr:row>
      <xdr:rowOff>0</xdr:rowOff>
    </xdr:to>
    <xdr:sp>
      <xdr:nvSpPr>
        <xdr:cNvPr id="55" name="TextBox 176"/>
        <xdr:cNvSpPr txBox="1">
          <a:spLocks noChangeArrowheads="1"/>
        </xdr:cNvSpPr>
      </xdr:nvSpPr>
      <xdr:spPr>
        <a:xfrm>
          <a:off x="485775" y="365760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273</xdr:row>
      <xdr:rowOff>0</xdr:rowOff>
    </xdr:from>
    <xdr:to>
      <xdr:col>8</xdr:col>
      <xdr:colOff>0</xdr:colOff>
      <xdr:row>273</xdr:row>
      <xdr:rowOff>0</xdr:rowOff>
    </xdr:to>
    <xdr:sp>
      <xdr:nvSpPr>
        <xdr:cNvPr id="56" name="TextBox 177"/>
        <xdr:cNvSpPr txBox="1">
          <a:spLocks noChangeArrowheads="1"/>
        </xdr:cNvSpPr>
      </xdr:nvSpPr>
      <xdr:spPr>
        <a:xfrm>
          <a:off x="219075" y="46758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289</xdr:row>
      <xdr:rowOff>0</xdr:rowOff>
    </xdr:from>
    <xdr:to>
      <xdr:col>8</xdr:col>
      <xdr:colOff>0</xdr:colOff>
      <xdr:row>289</xdr:row>
      <xdr:rowOff>0</xdr:rowOff>
    </xdr:to>
    <xdr:sp>
      <xdr:nvSpPr>
        <xdr:cNvPr id="57" name="TextBox 178"/>
        <xdr:cNvSpPr txBox="1">
          <a:spLocks noChangeArrowheads="1"/>
        </xdr:cNvSpPr>
      </xdr:nvSpPr>
      <xdr:spPr>
        <a:xfrm>
          <a:off x="219075" y="494538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273</xdr:row>
      <xdr:rowOff>0</xdr:rowOff>
    </xdr:from>
    <xdr:to>
      <xdr:col>8</xdr:col>
      <xdr:colOff>0</xdr:colOff>
      <xdr:row>273</xdr:row>
      <xdr:rowOff>0</xdr:rowOff>
    </xdr:to>
    <xdr:sp>
      <xdr:nvSpPr>
        <xdr:cNvPr id="58" name="TextBox 179"/>
        <xdr:cNvSpPr txBox="1">
          <a:spLocks noChangeArrowheads="1"/>
        </xdr:cNvSpPr>
      </xdr:nvSpPr>
      <xdr:spPr>
        <a:xfrm>
          <a:off x="219075" y="46758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289</xdr:row>
      <xdr:rowOff>0</xdr:rowOff>
    </xdr:from>
    <xdr:to>
      <xdr:col>8</xdr:col>
      <xdr:colOff>0</xdr:colOff>
      <xdr:row>289</xdr:row>
      <xdr:rowOff>0</xdr:rowOff>
    </xdr:to>
    <xdr:sp>
      <xdr:nvSpPr>
        <xdr:cNvPr id="59" name="TextBox 180"/>
        <xdr:cNvSpPr txBox="1">
          <a:spLocks noChangeArrowheads="1"/>
        </xdr:cNvSpPr>
      </xdr:nvSpPr>
      <xdr:spPr>
        <a:xfrm>
          <a:off x="219075" y="494538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60" name="Text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61" name="TextBox 182"/>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0</xdr:colOff>
      <xdr:row>53</xdr:row>
      <xdr:rowOff>0</xdr:rowOff>
    </xdr:from>
    <xdr:to>
      <xdr:col>7</xdr:col>
      <xdr:colOff>990600</xdr:colOff>
      <xdr:row>55</xdr:row>
      <xdr:rowOff>9525</xdr:rowOff>
    </xdr:to>
    <xdr:sp>
      <xdr:nvSpPr>
        <xdr:cNvPr id="62" name="TextBox 184"/>
        <xdr:cNvSpPr txBox="1">
          <a:spLocks noChangeArrowheads="1"/>
        </xdr:cNvSpPr>
      </xdr:nvSpPr>
      <xdr:spPr>
        <a:xfrm>
          <a:off x="219075" y="8782050"/>
          <a:ext cx="6696075" cy="3810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58</xdr:row>
      <xdr:rowOff>9525</xdr:rowOff>
    </xdr:from>
    <xdr:to>
      <xdr:col>7</xdr:col>
      <xdr:colOff>933450</xdr:colOff>
      <xdr:row>59</xdr:row>
      <xdr:rowOff>76200</xdr:rowOff>
    </xdr:to>
    <xdr:sp>
      <xdr:nvSpPr>
        <xdr:cNvPr id="63" name="TextBox 185"/>
        <xdr:cNvSpPr txBox="1">
          <a:spLocks noChangeArrowheads="1"/>
        </xdr:cNvSpPr>
      </xdr:nvSpPr>
      <xdr:spPr>
        <a:xfrm>
          <a:off x="180975" y="9696450"/>
          <a:ext cx="667702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1</xdr:col>
      <xdr:colOff>19050</xdr:colOff>
      <xdr:row>62</xdr:row>
      <xdr:rowOff>9525</xdr:rowOff>
    </xdr:from>
    <xdr:to>
      <xdr:col>7</xdr:col>
      <xdr:colOff>990600</xdr:colOff>
      <xdr:row>65</xdr:row>
      <xdr:rowOff>123825</xdr:rowOff>
    </xdr:to>
    <xdr:sp>
      <xdr:nvSpPr>
        <xdr:cNvPr id="64" name="TextBox 186"/>
        <xdr:cNvSpPr txBox="1">
          <a:spLocks noChangeArrowheads="1"/>
        </xdr:cNvSpPr>
      </xdr:nvSpPr>
      <xdr:spPr>
        <a:xfrm>
          <a:off x="238125" y="10344150"/>
          <a:ext cx="667702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
</a:t>
          </a:r>
        </a:p>
      </xdr:txBody>
    </xdr:sp>
    <xdr:clientData/>
  </xdr:twoCellAnchor>
  <xdr:twoCellAnchor>
    <xdr:from>
      <xdr:col>1</xdr:col>
      <xdr:colOff>0</xdr:colOff>
      <xdr:row>144</xdr:row>
      <xdr:rowOff>95250</xdr:rowOff>
    </xdr:from>
    <xdr:to>
      <xdr:col>7</xdr:col>
      <xdr:colOff>1019175</xdr:colOff>
      <xdr:row>149</xdr:row>
      <xdr:rowOff>152400</xdr:rowOff>
    </xdr:to>
    <xdr:sp>
      <xdr:nvSpPr>
        <xdr:cNvPr id="65" name="TextBox 188"/>
        <xdr:cNvSpPr txBox="1">
          <a:spLocks noChangeArrowheads="1"/>
        </xdr:cNvSpPr>
      </xdr:nvSpPr>
      <xdr:spPr>
        <a:xfrm>
          <a:off x="219075" y="24317325"/>
          <a:ext cx="6724650" cy="8667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It is grossly contributed by the slowdown of global economy. The Group will continue to face similar challenges in the near future.
</a:t>
          </a:r>
        </a:p>
      </xdr:txBody>
    </xdr:sp>
    <xdr:clientData/>
  </xdr:twoCellAnchor>
  <xdr:twoCellAnchor>
    <xdr:from>
      <xdr:col>0</xdr:col>
      <xdr:colOff>209550</xdr:colOff>
      <xdr:row>151</xdr:row>
      <xdr:rowOff>95250</xdr:rowOff>
    </xdr:from>
    <xdr:to>
      <xdr:col>7</xdr:col>
      <xdr:colOff>904875</xdr:colOff>
      <xdr:row>154</xdr:row>
      <xdr:rowOff>133350</xdr:rowOff>
    </xdr:to>
    <xdr:sp>
      <xdr:nvSpPr>
        <xdr:cNvPr id="66" name="TextBox 189"/>
        <xdr:cNvSpPr txBox="1">
          <a:spLocks noChangeArrowheads="1"/>
        </xdr:cNvSpPr>
      </xdr:nvSpPr>
      <xdr:spPr>
        <a:xfrm>
          <a:off x="209550" y="25431750"/>
          <a:ext cx="6619875" cy="4953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year ended 31 December 2008.
</a:t>
          </a:r>
        </a:p>
      </xdr:txBody>
    </xdr:sp>
    <xdr:clientData/>
  </xdr:twoCellAnchor>
  <xdr:twoCellAnchor>
    <xdr:from>
      <xdr:col>1</xdr:col>
      <xdr:colOff>28575</xdr:colOff>
      <xdr:row>172</xdr:row>
      <xdr:rowOff>0</xdr:rowOff>
    </xdr:from>
    <xdr:to>
      <xdr:col>7</xdr:col>
      <xdr:colOff>962025</xdr:colOff>
      <xdr:row>172</xdr:row>
      <xdr:rowOff>0</xdr:rowOff>
    </xdr:to>
    <xdr:sp>
      <xdr:nvSpPr>
        <xdr:cNvPr id="67" name="TextBox 190"/>
        <xdr:cNvSpPr txBox="1">
          <a:spLocks noChangeArrowheads="1"/>
        </xdr:cNvSpPr>
      </xdr:nvSpPr>
      <xdr:spPr>
        <a:xfrm>
          <a:off x="247650" y="28794075"/>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8" name="TextBox 191"/>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9" name="TextBox 192"/>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89</xdr:row>
      <xdr:rowOff>0</xdr:rowOff>
    </xdr:from>
    <xdr:to>
      <xdr:col>7</xdr:col>
      <xdr:colOff>942975</xdr:colOff>
      <xdr:row>89</xdr:row>
      <xdr:rowOff>0</xdr:rowOff>
    </xdr:to>
    <xdr:sp>
      <xdr:nvSpPr>
        <xdr:cNvPr id="70" name="TextBox 193"/>
        <xdr:cNvSpPr txBox="1">
          <a:spLocks noChangeArrowheads="1"/>
        </xdr:cNvSpPr>
      </xdr:nvSpPr>
      <xdr:spPr>
        <a:xfrm>
          <a:off x="152400" y="150495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28575</xdr:colOff>
      <xdr:row>92</xdr:row>
      <xdr:rowOff>19050</xdr:rowOff>
    </xdr:from>
    <xdr:to>
      <xdr:col>7</xdr:col>
      <xdr:colOff>1047750</xdr:colOff>
      <xdr:row>93</xdr:row>
      <xdr:rowOff>57150</xdr:rowOff>
    </xdr:to>
    <xdr:sp>
      <xdr:nvSpPr>
        <xdr:cNvPr id="71" name="TextBox 194"/>
        <xdr:cNvSpPr txBox="1">
          <a:spLocks noChangeArrowheads="1"/>
        </xdr:cNvSpPr>
      </xdr:nvSpPr>
      <xdr:spPr>
        <a:xfrm>
          <a:off x="247650" y="15554325"/>
          <a:ext cx="6724650" cy="200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97</xdr:row>
      <xdr:rowOff>9525</xdr:rowOff>
    </xdr:from>
    <xdr:to>
      <xdr:col>7</xdr:col>
      <xdr:colOff>952500</xdr:colOff>
      <xdr:row>100</xdr:row>
      <xdr:rowOff>95250</xdr:rowOff>
    </xdr:to>
    <xdr:sp>
      <xdr:nvSpPr>
        <xdr:cNvPr id="72" name="TextBox 195"/>
        <xdr:cNvSpPr txBox="1">
          <a:spLocks noChangeArrowheads="1"/>
        </xdr:cNvSpPr>
      </xdr:nvSpPr>
      <xdr:spPr>
        <a:xfrm>
          <a:off x="219075" y="16354425"/>
          <a:ext cx="6657975" cy="5715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0</xdr:colOff>
      <xdr:row>175</xdr:row>
      <xdr:rowOff>38100</xdr:rowOff>
    </xdr:from>
    <xdr:to>
      <xdr:col>7</xdr:col>
      <xdr:colOff>914400</xdr:colOff>
      <xdr:row>177</xdr:row>
      <xdr:rowOff>28575</xdr:rowOff>
    </xdr:to>
    <xdr:sp>
      <xdr:nvSpPr>
        <xdr:cNvPr id="73" name="TextBox 196"/>
        <xdr:cNvSpPr txBox="1">
          <a:spLocks noChangeArrowheads="1"/>
        </xdr:cNvSpPr>
      </xdr:nvSpPr>
      <xdr:spPr>
        <a:xfrm>
          <a:off x="219075" y="29356050"/>
          <a:ext cx="6619875" cy="36195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year ended 31 December  2008.
</a:t>
          </a:r>
        </a:p>
      </xdr:txBody>
    </xdr:sp>
    <xdr:clientData/>
  </xdr:twoCellAnchor>
  <xdr:twoCellAnchor>
    <xdr:from>
      <xdr:col>1</xdr:col>
      <xdr:colOff>9525</xdr:colOff>
      <xdr:row>201</xdr:row>
      <xdr:rowOff>0</xdr:rowOff>
    </xdr:from>
    <xdr:to>
      <xdr:col>8</xdr:col>
      <xdr:colOff>0</xdr:colOff>
      <xdr:row>201</xdr:row>
      <xdr:rowOff>0</xdr:rowOff>
    </xdr:to>
    <xdr:sp>
      <xdr:nvSpPr>
        <xdr:cNvPr id="74" name="TextBox 197"/>
        <xdr:cNvSpPr txBox="1">
          <a:spLocks noChangeArrowheads="1"/>
        </xdr:cNvSpPr>
      </xdr:nvSpPr>
      <xdr:spPr>
        <a:xfrm>
          <a:off x="228600" y="3369945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201</xdr:row>
      <xdr:rowOff>0</xdr:rowOff>
    </xdr:from>
    <xdr:to>
      <xdr:col>8</xdr:col>
      <xdr:colOff>0</xdr:colOff>
      <xdr:row>201</xdr:row>
      <xdr:rowOff>0</xdr:rowOff>
    </xdr:to>
    <xdr:sp>
      <xdr:nvSpPr>
        <xdr:cNvPr id="75" name="TextBox 198"/>
        <xdr:cNvSpPr txBox="1">
          <a:spLocks noChangeArrowheads="1"/>
        </xdr:cNvSpPr>
      </xdr:nvSpPr>
      <xdr:spPr>
        <a:xfrm>
          <a:off x="485775" y="3369945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232</xdr:row>
      <xdr:rowOff>9525</xdr:rowOff>
    </xdr:from>
    <xdr:to>
      <xdr:col>7</xdr:col>
      <xdr:colOff>981075</xdr:colOff>
      <xdr:row>246</xdr:row>
      <xdr:rowOff>0</xdr:rowOff>
    </xdr:to>
    <xdr:sp>
      <xdr:nvSpPr>
        <xdr:cNvPr id="76" name="TextBox 199"/>
        <xdr:cNvSpPr txBox="1">
          <a:spLocks noChangeArrowheads="1"/>
        </xdr:cNvSpPr>
      </xdr:nvSpPr>
      <xdr:spPr>
        <a:xfrm>
          <a:off x="219075" y="38814375"/>
          <a:ext cx="6686550" cy="2876550"/>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500                                      1,776                    March  2009
The above contract was entered into as hedges for USD purchases denominated in foreign currencies and to limit the exposure to potential changes in foreign exchange rates.
There is minimal credit risk as the contract was entered into with reputable banks.
</a:t>
          </a:r>
        </a:p>
      </xdr:txBody>
    </xdr:sp>
    <xdr:clientData/>
  </xdr:twoCellAnchor>
  <xdr:twoCellAnchor>
    <xdr:from>
      <xdr:col>1</xdr:col>
      <xdr:colOff>0</xdr:colOff>
      <xdr:row>248</xdr:row>
      <xdr:rowOff>0</xdr:rowOff>
    </xdr:from>
    <xdr:to>
      <xdr:col>8</xdr:col>
      <xdr:colOff>0</xdr:colOff>
      <xdr:row>249</xdr:row>
      <xdr:rowOff>142875</xdr:rowOff>
    </xdr:to>
    <xdr:sp>
      <xdr:nvSpPr>
        <xdr:cNvPr id="77" name="TextBox 200"/>
        <xdr:cNvSpPr txBox="1">
          <a:spLocks noChangeArrowheads="1"/>
        </xdr:cNvSpPr>
      </xdr:nvSpPr>
      <xdr:spPr>
        <a:xfrm>
          <a:off x="219075" y="42014775"/>
          <a:ext cx="675322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257</xdr:row>
      <xdr:rowOff>0</xdr:rowOff>
    </xdr:from>
    <xdr:to>
      <xdr:col>8</xdr:col>
      <xdr:colOff>0</xdr:colOff>
      <xdr:row>257</xdr:row>
      <xdr:rowOff>0</xdr:rowOff>
    </xdr:to>
    <xdr:sp>
      <xdr:nvSpPr>
        <xdr:cNvPr id="78" name="TextBox 201"/>
        <xdr:cNvSpPr txBox="1">
          <a:spLocks noChangeArrowheads="1"/>
        </xdr:cNvSpPr>
      </xdr:nvSpPr>
      <xdr:spPr>
        <a:xfrm>
          <a:off x="219075" y="435387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28575</xdr:colOff>
      <xdr:row>299</xdr:row>
      <xdr:rowOff>47625</xdr:rowOff>
    </xdr:from>
    <xdr:to>
      <xdr:col>7</xdr:col>
      <xdr:colOff>1047750</xdr:colOff>
      <xdr:row>301</xdr:row>
      <xdr:rowOff>76200</xdr:rowOff>
    </xdr:to>
    <xdr:sp>
      <xdr:nvSpPr>
        <xdr:cNvPr id="79" name="TextBox 202"/>
        <xdr:cNvSpPr txBox="1">
          <a:spLocks noChangeArrowheads="1"/>
        </xdr:cNvSpPr>
      </xdr:nvSpPr>
      <xdr:spPr>
        <a:xfrm>
          <a:off x="247650" y="50701575"/>
          <a:ext cx="672465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25 February 2009.</a:t>
          </a:r>
        </a:p>
      </xdr:txBody>
    </xdr:sp>
    <xdr:clientData/>
  </xdr:twoCellAnchor>
  <xdr:twoCellAnchor>
    <xdr:from>
      <xdr:col>0</xdr:col>
      <xdr:colOff>190500</xdr:colOff>
      <xdr:row>108</xdr:row>
      <xdr:rowOff>0</xdr:rowOff>
    </xdr:from>
    <xdr:to>
      <xdr:col>7</xdr:col>
      <xdr:colOff>942975</xdr:colOff>
      <xdr:row>109</xdr:row>
      <xdr:rowOff>0</xdr:rowOff>
    </xdr:to>
    <xdr:sp>
      <xdr:nvSpPr>
        <xdr:cNvPr id="80" name="TextBox 203"/>
        <xdr:cNvSpPr txBox="1">
          <a:spLocks noChangeArrowheads="1"/>
        </xdr:cNvSpPr>
      </xdr:nvSpPr>
      <xdr:spPr>
        <a:xfrm>
          <a:off x="190500" y="18145125"/>
          <a:ext cx="667702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December 2008.
 2008.
 2008.             
                              </a:t>
          </a:r>
        </a:p>
      </xdr:txBody>
    </xdr:sp>
    <xdr:clientData/>
  </xdr:twoCellAnchor>
  <xdr:twoCellAnchor>
    <xdr:from>
      <xdr:col>1</xdr:col>
      <xdr:colOff>0</xdr:colOff>
      <xdr:row>272</xdr:row>
      <xdr:rowOff>0</xdr:rowOff>
    </xdr:from>
    <xdr:to>
      <xdr:col>8</xdr:col>
      <xdr:colOff>0</xdr:colOff>
      <xdr:row>272</xdr:row>
      <xdr:rowOff>0</xdr:rowOff>
    </xdr:to>
    <xdr:sp>
      <xdr:nvSpPr>
        <xdr:cNvPr id="81" name="TextBox 204"/>
        <xdr:cNvSpPr txBox="1">
          <a:spLocks noChangeArrowheads="1"/>
        </xdr:cNvSpPr>
      </xdr:nvSpPr>
      <xdr:spPr>
        <a:xfrm>
          <a:off x="219075" y="461105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86</xdr:row>
      <xdr:rowOff>9525</xdr:rowOff>
    </xdr:from>
    <xdr:to>
      <xdr:col>7</xdr:col>
      <xdr:colOff>952500</xdr:colOff>
      <xdr:row>88</xdr:row>
      <xdr:rowOff>57150</xdr:rowOff>
    </xdr:to>
    <xdr:sp>
      <xdr:nvSpPr>
        <xdr:cNvPr id="82" name="TextBox 205"/>
        <xdr:cNvSpPr txBox="1">
          <a:spLocks noChangeArrowheads="1"/>
        </xdr:cNvSpPr>
      </xdr:nvSpPr>
      <xdr:spPr>
        <a:xfrm>
          <a:off x="190500" y="14478000"/>
          <a:ext cx="668655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2007
</a:t>
          </a:r>
        </a:p>
      </xdr:txBody>
    </xdr:sp>
    <xdr:clientData/>
  </xdr:twoCellAnchor>
  <xdr:twoCellAnchor>
    <xdr:from>
      <xdr:col>1</xdr:col>
      <xdr:colOff>0</xdr:colOff>
      <xdr:row>257</xdr:row>
      <xdr:rowOff>0</xdr:rowOff>
    </xdr:from>
    <xdr:to>
      <xdr:col>8</xdr:col>
      <xdr:colOff>0</xdr:colOff>
      <xdr:row>257</xdr:row>
      <xdr:rowOff>0</xdr:rowOff>
    </xdr:to>
    <xdr:sp>
      <xdr:nvSpPr>
        <xdr:cNvPr id="83" name="TextBox 206"/>
        <xdr:cNvSpPr txBox="1">
          <a:spLocks noChangeArrowheads="1"/>
        </xdr:cNvSpPr>
      </xdr:nvSpPr>
      <xdr:spPr>
        <a:xfrm>
          <a:off x="219075" y="434911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272</xdr:row>
      <xdr:rowOff>0</xdr:rowOff>
    </xdr:from>
    <xdr:to>
      <xdr:col>8</xdr:col>
      <xdr:colOff>0</xdr:colOff>
      <xdr:row>272</xdr:row>
      <xdr:rowOff>0</xdr:rowOff>
    </xdr:to>
    <xdr:sp>
      <xdr:nvSpPr>
        <xdr:cNvPr id="84" name="TextBox 207"/>
        <xdr:cNvSpPr txBox="1">
          <a:spLocks noChangeArrowheads="1"/>
        </xdr:cNvSpPr>
      </xdr:nvSpPr>
      <xdr:spPr>
        <a:xfrm>
          <a:off x="219075" y="460629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201</xdr:row>
      <xdr:rowOff>0</xdr:rowOff>
    </xdr:from>
    <xdr:to>
      <xdr:col>7</xdr:col>
      <xdr:colOff>942975</xdr:colOff>
      <xdr:row>201</xdr:row>
      <xdr:rowOff>0</xdr:rowOff>
    </xdr:to>
    <xdr:sp>
      <xdr:nvSpPr>
        <xdr:cNvPr id="85" name="TextBox 208"/>
        <xdr:cNvSpPr txBox="1">
          <a:spLocks noChangeArrowheads="1"/>
        </xdr:cNvSpPr>
      </xdr:nvSpPr>
      <xdr:spPr>
        <a:xfrm>
          <a:off x="676275" y="33651825"/>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6" name="Text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87" name="TextBox 21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Box 211"/>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9" name="TextBox 212"/>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90" name="Text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1" name="TextBox 214"/>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2" name="Text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3" name="Text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47625</xdr:colOff>
      <xdr:row>68</xdr:row>
      <xdr:rowOff>180975</xdr:rowOff>
    </xdr:from>
    <xdr:to>
      <xdr:col>8</xdr:col>
      <xdr:colOff>0</xdr:colOff>
      <xdr:row>71</xdr:row>
      <xdr:rowOff>161925</xdr:rowOff>
    </xdr:to>
    <xdr:sp>
      <xdr:nvSpPr>
        <xdr:cNvPr id="94" name="TextBox 217"/>
        <xdr:cNvSpPr txBox="1">
          <a:spLocks noChangeArrowheads="1"/>
        </xdr:cNvSpPr>
      </xdr:nvSpPr>
      <xdr:spPr>
        <a:xfrm>
          <a:off x="266700" y="11449050"/>
          <a:ext cx="6705600" cy="561975"/>
        </a:xfrm>
        <a:prstGeom prst="rect">
          <a:avLst/>
        </a:prstGeom>
        <a:no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95" name="Text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172</xdr:row>
      <xdr:rowOff>0</xdr:rowOff>
    </xdr:from>
    <xdr:to>
      <xdr:col>7</xdr:col>
      <xdr:colOff>962025</xdr:colOff>
      <xdr:row>172</xdr:row>
      <xdr:rowOff>0</xdr:rowOff>
    </xdr:to>
    <xdr:sp>
      <xdr:nvSpPr>
        <xdr:cNvPr id="96" name="TextBox 220"/>
        <xdr:cNvSpPr txBox="1">
          <a:spLocks noChangeArrowheads="1"/>
        </xdr:cNvSpPr>
      </xdr:nvSpPr>
      <xdr:spPr>
        <a:xfrm>
          <a:off x="247650" y="28651200"/>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24</xdr:row>
      <xdr:rowOff>142875</xdr:rowOff>
    </xdr:to>
    <xdr:sp>
      <xdr:nvSpPr>
        <xdr:cNvPr id="97" name="TextBox 221"/>
        <xdr:cNvSpPr txBox="1">
          <a:spLocks noChangeArrowheads="1"/>
        </xdr:cNvSpPr>
      </xdr:nvSpPr>
      <xdr:spPr>
        <a:xfrm>
          <a:off x="228600" y="3505200"/>
          <a:ext cx="6648450" cy="6000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except for the adoption of the new/revised Financial Reporting Standard ("FRS") as stated below: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942975</xdr:colOff>
      <xdr:row>25</xdr:row>
      <xdr:rowOff>0</xdr:rowOff>
    </xdr:to>
    <xdr:sp>
      <xdr:nvSpPr>
        <xdr:cNvPr id="98" name="TextBox 222"/>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99" name="TextBox 223"/>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100" name="TextBox 224"/>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293</xdr:row>
      <xdr:rowOff>152400</xdr:rowOff>
    </xdr:from>
    <xdr:to>
      <xdr:col>7</xdr:col>
      <xdr:colOff>990600</xdr:colOff>
      <xdr:row>296</xdr:row>
      <xdr:rowOff>0</xdr:rowOff>
    </xdr:to>
    <xdr:sp>
      <xdr:nvSpPr>
        <xdr:cNvPr id="101" name="TextBox 225"/>
        <xdr:cNvSpPr txBox="1">
          <a:spLocks noChangeArrowheads="1"/>
        </xdr:cNvSpPr>
      </xdr:nvSpPr>
      <xdr:spPr>
        <a:xfrm>
          <a:off x="219075" y="49663350"/>
          <a:ext cx="6696075"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2007 was not qualified.</a:t>
          </a:r>
        </a:p>
      </xdr:txBody>
    </xdr:sp>
    <xdr:clientData/>
  </xdr:twoCellAnchor>
  <xdr:twoCellAnchor>
    <xdr:from>
      <xdr:col>1</xdr:col>
      <xdr:colOff>0</xdr:colOff>
      <xdr:row>170</xdr:row>
      <xdr:rowOff>28575</xdr:rowOff>
    </xdr:from>
    <xdr:to>
      <xdr:col>7</xdr:col>
      <xdr:colOff>914400</xdr:colOff>
      <xdr:row>172</xdr:row>
      <xdr:rowOff>47625</xdr:rowOff>
    </xdr:to>
    <xdr:sp>
      <xdr:nvSpPr>
        <xdr:cNvPr id="102" name="TextBox 226"/>
        <xdr:cNvSpPr txBox="1">
          <a:spLocks noChangeArrowheads="1"/>
        </xdr:cNvSpPr>
      </xdr:nvSpPr>
      <xdr:spPr>
        <a:xfrm>
          <a:off x="219075" y="28308300"/>
          <a:ext cx="6619875" cy="390525"/>
        </a:xfrm>
        <a:prstGeom prst="rect">
          <a:avLst/>
        </a:prstGeom>
        <a:solidFill>
          <a:srgbClr val="FFFFFF"/>
        </a:solidFill>
        <a:ln w="9525" cmpd="sng">
          <a:noFill/>
        </a:ln>
      </xdr:spPr>
      <xdr:txBody>
        <a:bodyPr vertOverflow="clip" wrap="square"/>
        <a:p>
          <a:pPr algn="l">
            <a:defRPr/>
          </a:pPr>
          <a:r>
            <a:rPr lang="en-US" cap="none" sz="1000" b="0" i="0" u="none" baseline="0"/>
            <a:t>There is no tax on business income as the Group is in a loss position during the year.</a:t>
          </a:r>
        </a:p>
      </xdr:txBody>
    </xdr:sp>
    <xdr:clientData/>
  </xdr:twoCellAnchor>
  <xdr:twoCellAnchor>
    <xdr:from>
      <xdr:col>1</xdr:col>
      <xdr:colOff>0</xdr:colOff>
      <xdr:row>251</xdr:row>
      <xdr:rowOff>142875</xdr:rowOff>
    </xdr:from>
    <xdr:to>
      <xdr:col>7</xdr:col>
      <xdr:colOff>1000125</xdr:colOff>
      <xdr:row>253</xdr:row>
      <xdr:rowOff>76200</xdr:rowOff>
    </xdr:to>
    <xdr:sp>
      <xdr:nvSpPr>
        <xdr:cNvPr id="103" name="TextBox 228"/>
        <xdr:cNvSpPr txBox="1">
          <a:spLocks noChangeArrowheads="1"/>
        </xdr:cNvSpPr>
      </xdr:nvSpPr>
      <xdr:spPr>
        <a:xfrm>
          <a:off x="219075" y="42510075"/>
          <a:ext cx="6705600" cy="27622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year under review.
</a:t>
          </a:r>
        </a:p>
      </xdr:txBody>
    </xdr:sp>
    <xdr:clientData/>
  </xdr:twoCellAnchor>
  <xdr:twoCellAnchor>
    <xdr:from>
      <xdr:col>1</xdr:col>
      <xdr:colOff>0</xdr:colOff>
      <xdr:row>25</xdr:row>
      <xdr:rowOff>28575</xdr:rowOff>
    </xdr:from>
    <xdr:to>
      <xdr:col>7</xdr:col>
      <xdr:colOff>923925</xdr:colOff>
      <xdr:row>37</xdr:row>
      <xdr:rowOff>0</xdr:rowOff>
    </xdr:to>
    <xdr:sp>
      <xdr:nvSpPr>
        <xdr:cNvPr id="104" name="TextBox 236"/>
        <xdr:cNvSpPr txBox="1">
          <a:spLocks noChangeArrowheads="1"/>
        </xdr:cNvSpPr>
      </xdr:nvSpPr>
      <xdr:spPr>
        <a:xfrm>
          <a:off x="219075" y="4152900"/>
          <a:ext cx="6629400" cy="19145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Adoption of the new/revised Financial Reporting Standards ("FRS")
</a:t>
          </a:r>
          <a:r>
            <a:rPr lang="en-US" cap="none" sz="1000" b="0" i="0" u="none" baseline="0">
              <a:latin typeface="Times New Roman"/>
              <a:ea typeface="Times New Roman"/>
              <a:cs typeface="Times New Roman"/>
            </a:rPr>
            <a:t>
The Company has adopted FRS 112</a:t>
          </a:r>
          <a:r>
            <a:rPr lang="en-US" cap="none" sz="600" b="0" i="0" u="none" baseline="0">
              <a:latin typeface="Times New Roman"/>
              <a:ea typeface="Times New Roman"/>
              <a:cs typeface="Times New Roman"/>
            </a:rPr>
            <a:t> 2004</a:t>
          </a:r>
          <a:r>
            <a:rPr lang="en-US" cap="none" sz="1000" b="0" i="0" u="none" baseline="-25000">
              <a:latin typeface="Times New Roman"/>
              <a:ea typeface="Times New Roman"/>
              <a:cs typeface="Times New Roman"/>
            </a:rPr>
            <a:t> </a:t>
          </a:r>
          <a:r>
            <a:rPr lang="en-US" cap="none" sz="1000" b="0" i="0" u="none" baseline="0">
              <a:latin typeface="Times New Roman"/>
              <a:ea typeface="Times New Roman"/>
              <a:cs typeface="Times New Roman"/>
            </a:rPr>
            <a:t>  Income Taxes during the year.
On the amendments to FRS 112</a:t>
          </a:r>
          <a:r>
            <a:rPr lang="en-US" cap="none" sz="600" b="0" i="0" u="none" baseline="0">
              <a:latin typeface="Times New Roman"/>
              <a:ea typeface="Times New Roman"/>
              <a:cs typeface="Times New Roman"/>
            </a:rPr>
            <a:t> 2004</a:t>
          </a:r>
          <a:r>
            <a:rPr lang="en-US" cap="none" sz="1000" b="0" i="0" u="none" baseline="0">
              <a:latin typeface="Times New Roman"/>
              <a:ea typeface="Times New Roman"/>
              <a:cs typeface="Times New Roman"/>
            </a:rPr>
            <a:t>, the prohibition on recognition of deferred tax on assets that qualifies for re-investment or other similar allowances in excess of the normal capital allowances under FRS 112 </a:t>
          </a:r>
          <a:r>
            <a:rPr lang="en-US" cap="none" sz="600" b="0" i="0" u="none" baseline="0">
              <a:latin typeface="Times New Roman"/>
              <a:ea typeface="Times New Roman"/>
              <a:cs typeface="Times New Roman"/>
            </a:rPr>
            <a:t>2004</a:t>
          </a:r>
          <a:r>
            <a:rPr lang="en-US" cap="none" sz="1000" b="0" i="0" u="none" baseline="0">
              <a:latin typeface="Times New Roman"/>
              <a:ea typeface="Times New Roman"/>
              <a:cs typeface="Times New Roman"/>
            </a:rPr>
            <a:t> has been removed. Hence, entities with unused investment tax allowances or re-investment allowances will have to recognise deferred tax asset on such unused allowances, to the exlent that it is probable that future taxable profit will be available against which these unused allowances can be utilised. Any change in policy is required to be accounted for restropectively.
The following comparative amounts have been restated due to the change in accounting policies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workbookViewId="0" topLeftCell="A1">
      <pane xSplit="3" ySplit="9" topLeftCell="D10" activePane="bottomRight" state="frozen"/>
      <selection pane="topLeft" activeCell="M22" sqref="M22"/>
      <selection pane="topRight" activeCell="M22" sqref="M22"/>
      <selection pane="bottomLeft" activeCell="M22" sqref="M22"/>
      <selection pane="bottomRight" activeCell="N14" sqref="N14"/>
    </sheetView>
  </sheetViews>
  <sheetFormatPr defaultColWidth="9.00390625" defaultRowHeight="16.5"/>
  <cols>
    <col min="1" max="1" width="10.25390625" style="2" customWidth="1"/>
    <col min="2" max="2" width="22.375" style="2" customWidth="1"/>
    <col min="3" max="3" width="6.625" style="6" customWidth="1"/>
    <col min="4" max="5" width="12.625" style="2" customWidth="1"/>
    <col min="6" max="6" width="1.4921875" style="2" customWidth="1"/>
    <col min="7" max="8" width="12.625" style="2" customWidth="1"/>
    <col min="9" max="9" width="13.00390625" style="2" customWidth="1"/>
    <col min="10" max="14" width="9.00390625" style="35" customWidth="1"/>
    <col min="15" max="16384" width="9.00390625" style="2" customWidth="1"/>
  </cols>
  <sheetData>
    <row r="1" spans="1:14" s="14" customFormat="1" ht="15">
      <c r="A1" s="29" t="s">
        <v>0</v>
      </c>
      <c r="C1" s="30"/>
      <c r="J1" s="31"/>
      <c r="K1" s="31"/>
      <c r="L1" s="31"/>
      <c r="M1" s="31"/>
      <c r="N1" s="31"/>
    </row>
    <row r="2" spans="1:14" s="14" customFormat="1" ht="15">
      <c r="A2" s="29" t="s">
        <v>131</v>
      </c>
      <c r="C2" s="30"/>
      <c r="J2" s="31"/>
      <c r="K2" s="31"/>
      <c r="L2" s="31"/>
      <c r="M2" s="31"/>
      <c r="N2" s="31"/>
    </row>
    <row r="3" spans="1:14" s="14" customFormat="1" ht="15">
      <c r="A3" s="29" t="s">
        <v>243</v>
      </c>
      <c r="C3" s="30"/>
      <c r="J3" s="31"/>
      <c r="K3" s="31"/>
      <c r="L3" s="31"/>
      <c r="M3" s="31"/>
      <c r="N3" s="31"/>
    </row>
    <row r="4" spans="1:14" s="14" customFormat="1" ht="15">
      <c r="A4" s="29"/>
      <c r="C4" s="30"/>
      <c r="J4" s="31"/>
      <c r="K4" s="31"/>
      <c r="L4" s="31"/>
      <c r="M4" s="31"/>
      <c r="N4" s="31"/>
    </row>
    <row r="5" spans="1:14" s="14" customFormat="1" ht="15">
      <c r="A5" s="29"/>
      <c r="C5" s="30"/>
      <c r="J5" s="31"/>
      <c r="K5" s="31"/>
      <c r="L5" s="31"/>
      <c r="M5" s="31"/>
      <c r="N5" s="31"/>
    </row>
    <row r="6" spans="1:14" s="14" customFormat="1" ht="15">
      <c r="A6" s="32"/>
      <c r="C6" s="30"/>
      <c r="G6" s="32"/>
      <c r="J6" s="31"/>
      <c r="K6" s="31"/>
      <c r="L6" s="31"/>
      <c r="M6" s="31"/>
      <c r="N6" s="31"/>
    </row>
    <row r="7" spans="3:14" s="14" customFormat="1" ht="15">
      <c r="C7" s="30"/>
      <c r="D7" s="123" t="s">
        <v>84</v>
      </c>
      <c r="E7" s="123"/>
      <c r="G7" s="123" t="s">
        <v>234</v>
      </c>
      <c r="H7" s="123"/>
      <c r="I7" s="13"/>
      <c r="J7" s="31"/>
      <c r="K7" s="31"/>
      <c r="L7" s="31"/>
      <c r="M7" s="31"/>
      <c r="N7" s="31"/>
    </row>
    <row r="8" spans="3:14" s="30" customFormat="1" ht="15">
      <c r="C8" s="13" t="s">
        <v>1</v>
      </c>
      <c r="D8" s="15">
        <v>39813</v>
      </c>
      <c r="E8" s="15">
        <v>39447</v>
      </c>
      <c r="F8" s="33"/>
      <c r="G8" s="15">
        <f>D8</f>
        <v>39813</v>
      </c>
      <c r="H8" s="15">
        <f>E8</f>
        <v>39447</v>
      </c>
      <c r="I8" s="15"/>
      <c r="J8" s="34"/>
      <c r="K8" s="34"/>
      <c r="L8" s="34"/>
      <c r="M8" s="34"/>
      <c r="N8" s="34"/>
    </row>
    <row r="9" spans="4:14" s="30" customFormat="1" ht="15">
      <c r="D9" s="13" t="s">
        <v>2</v>
      </c>
      <c r="E9" s="13" t="s">
        <v>2</v>
      </c>
      <c r="G9" s="13" t="s">
        <v>2</v>
      </c>
      <c r="H9" s="13" t="s">
        <v>2</v>
      </c>
      <c r="I9" s="13"/>
      <c r="J9" s="34"/>
      <c r="K9" s="34"/>
      <c r="L9" s="34"/>
      <c r="M9" s="34"/>
      <c r="N9" s="34"/>
    </row>
    <row r="10" spans="4:14" s="30" customFormat="1" ht="15">
      <c r="D10" s="13"/>
      <c r="E10" s="13"/>
      <c r="G10" s="13"/>
      <c r="H10" s="13" t="s">
        <v>173</v>
      </c>
      <c r="I10" s="13"/>
      <c r="J10" s="34"/>
      <c r="K10" s="34"/>
      <c r="L10" s="34"/>
      <c r="M10" s="34"/>
      <c r="N10" s="34"/>
    </row>
    <row r="11" spans="9:15" ht="12.75">
      <c r="I11" s="46"/>
      <c r="J11" s="36"/>
      <c r="K11" s="36"/>
      <c r="L11" s="36"/>
      <c r="M11" s="36"/>
      <c r="N11" s="36"/>
      <c r="O11" s="43"/>
    </row>
    <row r="12" spans="1:15" ht="12.75">
      <c r="A12" s="2" t="s">
        <v>3</v>
      </c>
      <c r="B12" s="3"/>
      <c r="C12" s="6">
        <v>8</v>
      </c>
      <c r="D12" s="3">
        <v>100287</v>
      </c>
      <c r="E12" s="3">
        <v>153804</v>
      </c>
      <c r="F12" s="3"/>
      <c r="G12" s="3">
        <v>594811</v>
      </c>
      <c r="H12" s="3">
        <v>642702</v>
      </c>
      <c r="I12" s="9"/>
      <c r="J12" s="36"/>
      <c r="K12" s="36"/>
      <c r="L12" s="36"/>
      <c r="M12" s="36"/>
      <c r="N12" s="36"/>
      <c r="O12" s="44"/>
    </row>
    <row r="13" spans="2:15" ht="12.75">
      <c r="B13" s="3"/>
      <c r="D13" s="3"/>
      <c r="E13" s="3"/>
      <c r="F13" s="3"/>
      <c r="G13" s="3"/>
      <c r="H13" s="3"/>
      <c r="I13" s="9"/>
      <c r="J13" s="36"/>
      <c r="K13" s="36"/>
      <c r="L13" s="36"/>
      <c r="M13" s="36"/>
      <c r="N13" s="36"/>
      <c r="O13" s="43"/>
    </row>
    <row r="14" spans="1:15" ht="12.75">
      <c r="A14" s="2" t="s">
        <v>116</v>
      </c>
      <c r="B14" s="9"/>
      <c r="D14" s="9">
        <f>-127031-982</f>
        <v>-128013</v>
      </c>
      <c r="E14" s="3">
        <v>-157776</v>
      </c>
      <c r="F14" s="3"/>
      <c r="G14" s="9">
        <f>-608017-6624-982</f>
        <v>-615623</v>
      </c>
      <c r="H14" s="3">
        <v>-638133</v>
      </c>
      <c r="I14" s="9"/>
      <c r="J14" s="36"/>
      <c r="K14" s="36"/>
      <c r="L14" s="36"/>
      <c r="M14" s="36"/>
      <c r="N14" s="36"/>
      <c r="O14" s="43"/>
    </row>
    <row r="15" spans="2:15" ht="12.75">
      <c r="B15" s="3"/>
      <c r="D15" s="10"/>
      <c r="E15" s="10"/>
      <c r="F15" s="3"/>
      <c r="G15" s="10"/>
      <c r="H15" s="10"/>
      <c r="I15" s="9"/>
      <c r="J15" s="36"/>
      <c r="K15" s="36"/>
      <c r="L15" s="36"/>
      <c r="M15" s="36"/>
      <c r="N15" s="36"/>
      <c r="O15" s="43"/>
    </row>
    <row r="16" spans="1:15" ht="12.75">
      <c r="A16" s="1" t="s">
        <v>219</v>
      </c>
      <c r="B16" s="9"/>
      <c r="D16" s="3">
        <f>SUM(D12:D14)</f>
        <v>-27726</v>
      </c>
      <c r="E16" s="3">
        <f>SUM(E12:E14)</f>
        <v>-3972</v>
      </c>
      <c r="F16" s="3"/>
      <c r="G16" s="3">
        <f>SUM(G12:G14)</f>
        <v>-20812</v>
      </c>
      <c r="H16" s="3">
        <f>SUM(H12:H14)</f>
        <v>4569</v>
      </c>
      <c r="I16" s="9"/>
      <c r="J16" s="36"/>
      <c r="K16" s="45"/>
      <c r="L16" s="36"/>
      <c r="M16" s="36"/>
      <c r="N16" s="36"/>
      <c r="O16" s="43"/>
    </row>
    <row r="17" spans="2:15" ht="12.75">
      <c r="B17" s="3"/>
      <c r="D17" s="3"/>
      <c r="E17" s="3"/>
      <c r="F17" s="3"/>
      <c r="G17" s="3"/>
      <c r="H17" s="3"/>
      <c r="I17" s="9"/>
      <c r="J17" s="36"/>
      <c r="K17" s="36"/>
      <c r="L17" s="36"/>
      <c r="M17" s="36"/>
      <c r="N17" s="36"/>
      <c r="O17" s="43"/>
    </row>
    <row r="18" spans="1:15" ht="12.75">
      <c r="A18" s="2" t="s">
        <v>191</v>
      </c>
      <c r="B18" s="3"/>
      <c r="D18" s="3">
        <v>-2360</v>
      </c>
      <c r="E18" s="3">
        <v>389</v>
      </c>
      <c r="F18" s="3"/>
      <c r="G18" s="3">
        <f>46+712+328</f>
        <v>1086</v>
      </c>
      <c r="H18" s="3">
        <v>4141</v>
      </c>
      <c r="I18" s="9"/>
      <c r="J18" s="36"/>
      <c r="K18" s="36"/>
      <c r="L18" s="36"/>
      <c r="M18" s="36"/>
      <c r="N18" s="36"/>
      <c r="O18" s="43"/>
    </row>
    <row r="19" spans="2:15" ht="12.75">
      <c r="B19" s="3"/>
      <c r="D19" s="3"/>
      <c r="E19" s="3"/>
      <c r="F19" s="3"/>
      <c r="G19" s="3"/>
      <c r="H19" s="3"/>
      <c r="I19" s="9"/>
      <c r="J19" s="36"/>
      <c r="K19" s="36"/>
      <c r="L19" s="36"/>
      <c r="M19" s="36"/>
      <c r="N19" s="36"/>
      <c r="O19" s="43"/>
    </row>
    <row r="20" spans="1:15" ht="12.75">
      <c r="A20" s="2" t="s">
        <v>192</v>
      </c>
      <c r="B20" s="9"/>
      <c r="D20" s="3">
        <v>-723</v>
      </c>
      <c r="E20" s="3">
        <v>-443</v>
      </c>
      <c r="F20" s="3"/>
      <c r="G20" s="3">
        <v>-2685</v>
      </c>
      <c r="H20" s="9">
        <v>-1991</v>
      </c>
      <c r="I20" s="9"/>
      <c r="J20" s="36"/>
      <c r="K20" s="36"/>
      <c r="L20" s="36"/>
      <c r="M20" s="36"/>
      <c r="N20" s="36"/>
      <c r="O20" s="43"/>
    </row>
    <row r="21" spans="2:15" ht="12.75">
      <c r="B21" s="9"/>
      <c r="D21" s="9"/>
      <c r="E21" s="9"/>
      <c r="F21" s="9"/>
      <c r="G21" s="9"/>
      <c r="I21" s="9"/>
      <c r="J21" s="36"/>
      <c r="K21" s="36"/>
      <c r="L21" s="36"/>
      <c r="M21" s="36"/>
      <c r="N21" s="36"/>
      <c r="O21" s="43"/>
    </row>
    <row r="22" spans="1:15" ht="12.75">
      <c r="A22" s="2" t="s">
        <v>193</v>
      </c>
      <c r="B22" s="9"/>
      <c r="C22" s="76"/>
      <c r="D22" s="9">
        <v>-10049</v>
      </c>
      <c r="E22" s="9">
        <v>-2970</v>
      </c>
      <c r="F22" s="9"/>
      <c r="G22" s="9">
        <f>-17460-576-1</f>
        <v>-18037</v>
      </c>
      <c r="H22" s="3">
        <v>-12370</v>
      </c>
      <c r="I22" s="9"/>
      <c r="J22" s="36"/>
      <c r="K22" s="36"/>
      <c r="L22" s="36"/>
      <c r="M22" s="36"/>
      <c r="N22" s="36"/>
      <c r="O22" s="43"/>
    </row>
    <row r="23" spans="2:15" ht="12.75">
      <c r="B23" s="9"/>
      <c r="C23" s="76"/>
      <c r="D23" s="10"/>
      <c r="E23" s="10"/>
      <c r="F23" s="9"/>
      <c r="G23" s="10"/>
      <c r="H23" s="10"/>
      <c r="I23" s="9"/>
      <c r="J23" s="36"/>
      <c r="K23" s="36"/>
      <c r="L23" s="36"/>
      <c r="M23" s="36"/>
      <c r="N23" s="36"/>
      <c r="O23" s="43"/>
    </row>
    <row r="24" spans="1:15" ht="12.75">
      <c r="A24" s="2" t="s">
        <v>238</v>
      </c>
      <c r="B24" s="9"/>
      <c r="C24" s="76"/>
      <c r="D24" s="9">
        <f>SUM(D16:D23)</f>
        <v>-40858</v>
      </c>
      <c r="E24" s="9">
        <f>SUM(E16:E23)</f>
        <v>-6996</v>
      </c>
      <c r="F24" s="9">
        <f>SUM(F16:F23)</f>
        <v>0</v>
      </c>
      <c r="G24" s="9">
        <f>SUM(G16:G23)</f>
        <v>-40448</v>
      </c>
      <c r="H24" s="9">
        <f>SUM(H16:H23)</f>
        <v>-5651</v>
      </c>
      <c r="I24" s="9"/>
      <c r="J24" s="36"/>
      <c r="K24" s="36"/>
      <c r="L24" s="36"/>
      <c r="M24" s="36"/>
      <c r="N24" s="36"/>
      <c r="O24" s="43"/>
    </row>
    <row r="25" spans="2:15" ht="12.75">
      <c r="B25" s="9"/>
      <c r="D25" s="3"/>
      <c r="E25" s="3"/>
      <c r="F25" s="9"/>
      <c r="G25" s="3"/>
      <c r="H25" s="3"/>
      <c r="I25" s="9"/>
      <c r="J25" s="36"/>
      <c r="K25" s="36"/>
      <c r="L25" s="36"/>
      <c r="M25" s="36"/>
      <c r="N25" s="36"/>
      <c r="O25" s="43"/>
    </row>
    <row r="26" spans="1:15" ht="12.75">
      <c r="A26" s="2" t="s">
        <v>113</v>
      </c>
      <c r="B26" s="3"/>
      <c r="D26" s="9">
        <v>-1428</v>
      </c>
      <c r="E26" s="9">
        <v>-1794</v>
      </c>
      <c r="F26" s="9"/>
      <c r="G26" s="9">
        <v>-5848</v>
      </c>
      <c r="H26" s="3">
        <v>-6781</v>
      </c>
      <c r="I26" s="9"/>
      <c r="J26" s="36"/>
      <c r="K26" s="36"/>
      <c r="L26" s="36"/>
      <c r="M26" s="36"/>
      <c r="N26" s="36"/>
      <c r="O26" s="43"/>
    </row>
    <row r="27" spans="2:15" ht="12.75">
      <c r="B27" s="9"/>
      <c r="D27" s="10"/>
      <c r="E27" s="10"/>
      <c r="F27" s="9"/>
      <c r="G27" s="10"/>
      <c r="H27" s="10"/>
      <c r="I27" s="9"/>
      <c r="J27" s="36"/>
      <c r="K27" s="36"/>
      <c r="L27" s="36"/>
      <c r="M27" s="36"/>
      <c r="N27" s="36"/>
      <c r="O27" s="43"/>
    </row>
    <row r="28" spans="1:15" ht="12.75">
      <c r="A28" s="1" t="s">
        <v>239</v>
      </c>
      <c r="C28" s="6">
        <v>8</v>
      </c>
      <c r="D28" s="3">
        <f>SUM(D24:D27)</f>
        <v>-42286</v>
      </c>
      <c r="E28" s="3">
        <f>SUM(E24:E27)</f>
        <v>-8790</v>
      </c>
      <c r="F28" s="3">
        <f>SUM(F24:F27)</f>
        <v>0</v>
      </c>
      <c r="G28" s="3">
        <f>SUM(G24:G27)</f>
        <v>-46296</v>
      </c>
      <c r="H28" s="3">
        <f>SUM(H24:H27)</f>
        <v>-12432</v>
      </c>
      <c r="I28" s="9"/>
      <c r="J28" s="36"/>
      <c r="K28" s="36"/>
      <c r="L28" s="36"/>
      <c r="M28" s="36"/>
      <c r="N28" s="36"/>
      <c r="O28" s="43"/>
    </row>
    <row r="29" spans="4:15" ht="12.75">
      <c r="D29" s="3"/>
      <c r="E29" s="3"/>
      <c r="F29" s="3"/>
      <c r="G29" s="3"/>
      <c r="H29" s="3"/>
      <c r="I29" s="9"/>
      <c r="J29" s="36"/>
      <c r="K29" s="36"/>
      <c r="L29" s="36"/>
      <c r="M29" s="36"/>
      <c r="N29" s="36"/>
      <c r="O29" s="43"/>
    </row>
    <row r="30" spans="1:15" ht="12.75">
      <c r="A30" s="2" t="s">
        <v>231</v>
      </c>
      <c r="C30" s="6">
        <v>18</v>
      </c>
      <c r="D30" s="10">
        <v>0</v>
      </c>
      <c r="E30" s="10">
        <v>0</v>
      </c>
      <c r="F30" s="3"/>
      <c r="G30" s="10">
        <v>0</v>
      </c>
      <c r="H30" s="10">
        <f>3532+885</f>
        <v>4417</v>
      </c>
      <c r="I30" s="9"/>
      <c r="J30" s="36"/>
      <c r="K30" s="36"/>
      <c r="L30" s="36"/>
      <c r="M30" s="36"/>
      <c r="N30" s="36"/>
      <c r="O30" s="43"/>
    </row>
    <row r="31" spans="4:15" ht="12.75">
      <c r="D31" s="3"/>
      <c r="E31" s="3"/>
      <c r="F31" s="3"/>
      <c r="G31" s="3"/>
      <c r="H31" s="3"/>
      <c r="I31" s="9"/>
      <c r="J31" s="36"/>
      <c r="K31" s="36"/>
      <c r="L31" s="36"/>
      <c r="M31" s="36"/>
      <c r="N31" s="36"/>
      <c r="O31" s="43"/>
    </row>
    <row r="32" spans="1:15" ht="12.75">
      <c r="A32" s="1" t="s">
        <v>245</v>
      </c>
      <c r="D32" s="3">
        <f>D28+D30</f>
        <v>-42286</v>
      </c>
      <c r="E32" s="3">
        <f>E28+E30</f>
        <v>-8790</v>
      </c>
      <c r="F32" s="3"/>
      <c r="G32" s="3">
        <f>G28+G30</f>
        <v>-46296</v>
      </c>
      <c r="H32" s="3">
        <f>+H28+H30</f>
        <v>-8015</v>
      </c>
      <c r="I32" s="9"/>
      <c r="J32" s="3"/>
      <c r="K32" s="36"/>
      <c r="L32" s="36"/>
      <c r="M32" s="36"/>
      <c r="N32" s="36"/>
      <c r="O32" s="43"/>
    </row>
    <row r="33" spans="1:15" ht="13.5" thickBot="1">
      <c r="A33" s="1" t="s">
        <v>220</v>
      </c>
      <c r="D33" s="16"/>
      <c r="E33" s="16"/>
      <c r="F33" s="3"/>
      <c r="G33" s="16"/>
      <c r="H33" s="16"/>
      <c r="I33" s="9"/>
      <c r="J33" s="36"/>
      <c r="K33" s="36"/>
      <c r="L33" s="36"/>
      <c r="M33" s="36"/>
      <c r="N33" s="36"/>
      <c r="O33" s="43"/>
    </row>
    <row r="34" spans="4:15" ht="13.5" thickTop="1">
      <c r="D34" s="9"/>
      <c r="E34" s="9"/>
      <c r="F34" s="9"/>
      <c r="G34" s="9"/>
      <c r="H34" s="9"/>
      <c r="I34" s="9"/>
      <c r="J34" s="36"/>
      <c r="K34" s="36"/>
      <c r="L34" s="36"/>
      <c r="M34" s="36"/>
      <c r="N34" s="36"/>
      <c r="O34" s="43"/>
    </row>
    <row r="35" spans="4:15" ht="12.75">
      <c r="D35" s="3"/>
      <c r="E35" s="3"/>
      <c r="F35" s="3"/>
      <c r="G35" s="3"/>
      <c r="H35" s="3"/>
      <c r="I35" s="9"/>
      <c r="J35" s="36"/>
      <c r="K35" s="36"/>
      <c r="L35" s="36"/>
      <c r="M35" s="36"/>
      <c r="N35" s="36"/>
      <c r="O35" s="43"/>
    </row>
    <row r="36" spans="1:14" s="1" customFormat="1" ht="12.75">
      <c r="A36" s="1" t="s">
        <v>244</v>
      </c>
      <c r="C36" s="27"/>
      <c r="D36" s="21"/>
      <c r="E36" s="21"/>
      <c r="F36" s="21"/>
      <c r="G36" s="21"/>
      <c r="H36" s="21"/>
      <c r="I36" s="21"/>
      <c r="J36" s="25"/>
      <c r="K36" s="25"/>
      <c r="L36" s="25"/>
      <c r="M36" s="25"/>
      <c r="N36" s="25"/>
    </row>
    <row r="37" spans="1:14" s="1" customFormat="1" ht="12.75">
      <c r="A37" s="1" t="s">
        <v>194</v>
      </c>
      <c r="C37" s="27"/>
      <c r="D37" s="21"/>
      <c r="E37" s="21"/>
      <c r="F37" s="21"/>
      <c r="G37" s="21"/>
      <c r="H37" s="21"/>
      <c r="I37" s="21"/>
      <c r="J37" s="25"/>
      <c r="K37" s="25"/>
      <c r="L37" s="25"/>
      <c r="M37" s="25"/>
      <c r="N37" s="25"/>
    </row>
    <row r="38" spans="1:9" ht="12.75">
      <c r="A38" s="2" t="s">
        <v>94</v>
      </c>
      <c r="C38" s="6">
        <v>26</v>
      </c>
      <c r="D38" s="35">
        <f>+'explanatory notes'!E270</f>
        <v>-65.77792987586722</v>
      </c>
      <c r="E38" s="35">
        <f>+'explanatory notes'!F270</f>
        <v>-13.673272563233052</v>
      </c>
      <c r="F38" s="3">
        <f>'explanatory notes'!G266</f>
        <v>0</v>
      </c>
      <c r="G38" s="35">
        <f>+'explanatory notes'!G270</f>
        <v>-72.01567993031142</v>
      </c>
      <c r="H38" s="35">
        <f>+'explanatory notes'!H270</f>
        <v>-12.474319865529477</v>
      </c>
      <c r="I38" s="17"/>
    </row>
    <row r="39" spans="1:9" ht="13.5" thickBot="1">
      <c r="A39" s="2" t="s">
        <v>95</v>
      </c>
      <c r="C39" s="6">
        <v>26</v>
      </c>
      <c r="D39" s="48">
        <f>+'explanatory notes'!E290</f>
        <v>-65.77792987586722</v>
      </c>
      <c r="E39" s="48">
        <f>+'explanatory notes'!F290</f>
        <v>-13.636363636363635</v>
      </c>
      <c r="F39" s="18">
        <f>'explanatory notes'!G284</f>
        <v>0</v>
      </c>
      <c r="G39" s="48">
        <f>+'explanatory notes'!G290</f>
        <v>-72.01567993031142</v>
      </c>
      <c r="H39" s="48">
        <f>+'explanatory notes'!H290</f>
        <v>-12.368636286477061</v>
      </c>
      <c r="I39" s="18"/>
    </row>
    <row r="40" spans="4:9" ht="13.5" thickTop="1">
      <c r="D40" s="18"/>
      <c r="E40" s="18"/>
      <c r="F40" s="18"/>
      <c r="G40" s="18"/>
      <c r="H40" s="18"/>
      <c r="I40" s="18"/>
    </row>
    <row r="41" spans="4:9" ht="12.75">
      <c r="D41" s="18"/>
      <c r="E41" s="18"/>
      <c r="F41" s="18"/>
      <c r="G41" s="18"/>
      <c r="H41" s="18"/>
      <c r="I41" s="18"/>
    </row>
    <row r="42" spans="4:9" ht="12.75">
      <c r="D42" s="18"/>
      <c r="E42" s="18"/>
      <c r="F42" s="18"/>
      <c r="G42" s="18"/>
      <c r="H42" s="18"/>
      <c r="I42" s="18"/>
    </row>
    <row r="43" spans="4:9" ht="12.75">
      <c r="D43" s="18"/>
      <c r="E43" s="18"/>
      <c r="F43" s="18"/>
      <c r="G43" s="18"/>
      <c r="H43" s="18"/>
      <c r="I43" s="18"/>
    </row>
    <row r="44" spans="4:9" ht="12.75">
      <c r="D44" s="18"/>
      <c r="E44" s="18"/>
      <c r="F44" s="18"/>
      <c r="G44" s="18"/>
      <c r="H44" s="18"/>
      <c r="I44" s="18"/>
    </row>
    <row r="45" spans="4:9" ht="12.75">
      <c r="D45" s="18"/>
      <c r="E45" s="18"/>
      <c r="F45" s="18"/>
      <c r="G45" s="18"/>
      <c r="H45" s="18"/>
      <c r="I45" s="18"/>
    </row>
    <row r="46" spans="4:9" ht="12.75">
      <c r="D46" s="18"/>
      <c r="E46" s="18"/>
      <c r="F46" s="18"/>
      <c r="G46" s="18"/>
      <c r="H46" s="18"/>
      <c r="I46" s="18"/>
    </row>
    <row r="47" spans="4:9" ht="12.75">
      <c r="D47" s="18"/>
      <c r="E47" s="18"/>
      <c r="F47" s="18"/>
      <c r="G47" s="18"/>
      <c r="H47" s="18"/>
      <c r="I47" s="18"/>
    </row>
    <row r="48" spans="4:9" ht="12.75">
      <c r="D48" s="18"/>
      <c r="E48" s="18"/>
      <c r="F48" s="18"/>
      <c r="G48" s="18"/>
      <c r="H48" s="18"/>
      <c r="I48" s="18"/>
    </row>
    <row r="49" spans="4:9" ht="12.75">
      <c r="D49" s="18"/>
      <c r="E49" s="18"/>
      <c r="F49" s="18"/>
      <c r="G49" s="18"/>
      <c r="H49" s="18"/>
      <c r="I49" s="18"/>
    </row>
    <row r="50" spans="4:9" ht="12.75">
      <c r="D50" s="18"/>
      <c r="E50" s="18"/>
      <c r="F50" s="18"/>
      <c r="G50" s="18"/>
      <c r="H50" s="18"/>
      <c r="I50" s="18"/>
    </row>
    <row r="51" spans="4:9" ht="12.75">
      <c r="D51" s="18"/>
      <c r="E51" s="18"/>
      <c r="F51" s="18"/>
      <c r="G51" s="18"/>
      <c r="H51" s="18"/>
      <c r="I51" s="18"/>
    </row>
    <row r="52" spans="4:9" ht="12.75">
      <c r="D52" s="18"/>
      <c r="E52" s="18"/>
      <c r="F52" s="18"/>
      <c r="G52" s="18"/>
      <c r="H52" s="18"/>
      <c r="I52" s="18"/>
    </row>
    <row r="53" spans="4:9" ht="12.75">
      <c r="D53" s="18"/>
      <c r="E53" s="18"/>
      <c r="F53" s="18"/>
      <c r="G53" s="18"/>
      <c r="H53" s="18"/>
      <c r="I53" s="18"/>
    </row>
    <row r="54" spans="4:9" ht="12.75">
      <c r="D54" s="18"/>
      <c r="E54" s="18"/>
      <c r="F54" s="18"/>
      <c r="G54" s="18"/>
      <c r="H54" s="18"/>
      <c r="I54" s="18"/>
    </row>
    <row r="55" spans="4:9" ht="12.75">
      <c r="D55" s="18"/>
      <c r="E55" s="18"/>
      <c r="F55" s="18"/>
      <c r="G55" s="18"/>
      <c r="H55" s="18"/>
      <c r="I55" s="18"/>
    </row>
    <row r="56" spans="4:9" ht="12.75">
      <c r="D56" s="18"/>
      <c r="E56" s="18"/>
      <c r="F56" s="18"/>
      <c r="G56" s="18"/>
      <c r="H56" s="18"/>
      <c r="I56" s="18"/>
    </row>
    <row r="57" spans="4:9" ht="12.75">
      <c r="D57" s="18"/>
      <c r="E57" s="18"/>
      <c r="F57" s="18"/>
      <c r="G57" s="18"/>
      <c r="H57" s="18"/>
      <c r="I57" s="18"/>
    </row>
    <row r="58" spans="4:9" ht="12.75">
      <c r="D58" s="18"/>
      <c r="E58" s="18"/>
      <c r="F58" s="18"/>
      <c r="G58" s="18"/>
      <c r="H58" s="18"/>
      <c r="I58" s="18"/>
    </row>
    <row r="59" spans="1:9" ht="12.75">
      <c r="A59" s="2" t="s">
        <v>132</v>
      </c>
      <c r="D59" s="3"/>
      <c r="E59" s="3"/>
      <c r="F59" s="3"/>
      <c r="G59" s="3"/>
      <c r="H59" s="3"/>
      <c r="I59" s="3"/>
    </row>
    <row r="60" spans="1:9" ht="12.75">
      <c r="A60" s="2" t="s">
        <v>164</v>
      </c>
      <c r="D60" s="3"/>
      <c r="E60" s="3"/>
      <c r="F60" s="3"/>
      <c r="G60" s="3"/>
      <c r="H60" s="3"/>
      <c r="I60" s="3"/>
    </row>
    <row r="74" spans="3:5" ht="12.75">
      <c r="C74" s="37"/>
      <c r="D74" s="4"/>
      <c r="E74" s="19"/>
    </row>
  </sheetData>
  <mergeCells count="2">
    <mergeCell ref="D7:E7"/>
    <mergeCell ref="G7:H7"/>
  </mergeCells>
  <printOptions/>
  <pageMargins left="0.5" right="0.5" top="0.5" bottom="0.25" header="0.5" footer="0.5"/>
  <pageSetup fitToHeight="1" fitToWidth="1"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75" zoomScaleNormal="75" workbookViewId="0" topLeftCell="A1">
      <pane xSplit="6" ySplit="8" topLeftCell="G9" activePane="bottomRight" state="frozen"/>
      <selection pane="topLeft" activeCell="M22" sqref="M22"/>
      <selection pane="topRight" activeCell="M22" sqref="M22"/>
      <selection pane="bottomLeft" activeCell="M22" sqref="M22"/>
      <selection pane="bottomRight" activeCell="M36" sqref="M36"/>
    </sheetView>
  </sheetViews>
  <sheetFormatPr defaultColWidth="9.00390625" defaultRowHeight="16.5"/>
  <cols>
    <col min="1" max="1" width="4.625" style="26" customWidth="1"/>
    <col min="2" max="2" width="8.625" style="50" customWidth="1"/>
    <col min="3" max="5" width="9.00390625" style="23" customWidth="1"/>
    <col min="6" max="6" width="7.875" style="23" customWidth="1"/>
    <col min="7" max="7" width="9.50390625" style="26" customWidth="1"/>
    <col min="8" max="8" width="13.625" style="14" customWidth="1"/>
    <col min="9" max="9" width="2.00390625" style="23" customWidth="1"/>
    <col min="10" max="10" width="13.625" style="23" customWidth="1"/>
    <col min="11" max="16384" width="9.00390625" style="23" customWidth="1"/>
  </cols>
  <sheetData>
    <row r="1" spans="1:10" ht="15">
      <c r="A1" s="49" t="s">
        <v>0</v>
      </c>
      <c r="J1" s="26"/>
    </row>
    <row r="2" spans="1:10" ht="15">
      <c r="A2" s="49" t="s">
        <v>4</v>
      </c>
      <c r="H2" s="13"/>
      <c r="J2" s="51" t="s">
        <v>5</v>
      </c>
    </row>
    <row r="3" spans="1:10" ht="15">
      <c r="A3" s="49" t="s">
        <v>232</v>
      </c>
      <c r="H3" s="13" t="s">
        <v>6</v>
      </c>
      <c r="J3" s="51" t="s">
        <v>7</v>
      </c>
    </row>
    <row r="4" spans="8:10" ht="15">
      <c r="H4" s="13" t="s">
        <v>8</v>
      </c>
      <c r="J4" s="51" t="s">
        <v>9</v>
      </c>
    </row>
    <row r="5" spans="8:10" ht="15">
      <c r="H5" s="13" t="s">
        <v>10</v>
      </c>
      <c r="J5" s="51" t="s">
        <v>11</v>
      </c>
    </row>
    <row r="6" spans="7:10" ht="15">
      <c r="G6" s="51" t="s">
        <v>1</v>
      </c>
      <c r="H6" s="15">
        <v>39813</v>
      </c>
      <c r="J6" s="15">
        <v>39447</v>
      </c>
    </row>
    <row r="7" spans="8:10" ht="15">
      <c r="H7" s="13" t="s">
        <v>2</v>
      </c>
      <c r="J7" s="51" t="s">
        <v>2</v>
      </c>
    </row>
    <row r="8" spans="8:10" ht="15">
      <c r="H8" s="13"/>
      <c r="J8" s="51" t="s">
        <v>173</v>
      </c>
    </row>
    <row r="9" spans="2:10" ht="15">
      <c r="B9" s="49" t="s">
        <v>114</v>
      </c>
      <c r="H9" s="30"/>
      <c r="J9" s="26"/>
    </row>
    <row r="10" spans="2:10" ht="15">
      <c r="B10" s="49" t="s">
        <v>103</v>
      </c>
      <c r="H10" s="30"/>
      <c r="J10" s="26"/>
    </row>
    <row r="11" spans="2:10" ht="15">
      <c r="B11" s="50" t="s">
        <v>117</v>
      </c>
      <c r="G11" s="52" t="s">
        <v>168</v>
      </c>
      <c r="H11" s="94">
        <v>46296</v>
      </c>
      <c r="J11" s="53">
        <v>50192</v>
      </c>
    </row>
    <row r="12" spans="2:10" ht="15">
      <c r="B12" s="50" t="s">
        <v>148</v>
      </c>
      <c r="G12" s="52"/>
      <c r="H12" s="11">
        <v>4031</v>
      </c>
      <c r="J12" s="54">
        <v>3997</v>
      </c>
    </row>
    <row r="13" spans="2:10" ht="15">
      <c r="B13" s="50" t="s">
        <v>195</v>
      </c>
      <c r="G13" s="52"/>
      <c r="H13" s="11">
        <v>625</v>
      </c>
      <c r="J13" s="54">
        <v>560</v>
      </c>
    </row>
    <row r="14" spans="2:10" ht="15">
      <c r="B14" s="50" t="s">
        <v>150</v>
      </c>
      <c r="G14" s="52" t="s">
        <v>169</v>
      </c>
      <c r="H14" s="11">
        <v>7314</v>
      </c>
      <c r="J14" s="55">
        <v>13435</v>
      </c>
    </row>
    <row r="15" spans="7:10" ht="15">
      <c r="G15" s="52"/>
      <c r="H15" s="12">
        <f>SUM(H11:H14)</f>
        <v>58266</v>
      </c>
      <c r="J15" s="56">
        <f>SUM(J11:J14)</f>
        <v>68184</v>
      </c>
    </row>
    <row r="16" ht="15" customHeight="1">
      <c r="J16" s="57"/>
    </row>
    <row r="17" spans="2:10" ht="15">
      <c r="B17" s="49" t="s">
        <v>12</v>
      </c>
      <c r="J17" s="57"/>
    </row>
    <row r="18" spans="2:10" ht="15">
      <c r="B18" s="23" t="s">
        <v>108</v>
      </c>
      <c r="H18" s="94">
        <f>34870-982</f>
        <v>33888</v>
      </c>
      <c r="J18" s="58">
        <v>65103</v>
      </c>
    </row>
    <row r="19" spans="2:10" ht="15">
      <c r="B19" s="23" t="s">
        <v>118</v>
      </c>
      <c r="H19" s="11">
        <v>35256</v>
      </c>
      <c r="J19" s="55">
        <v>81500</v>
      </c>
    </row>
    <row r="20" spans="2:10" ht="15">
      <c r="B20" s="23" t="s">
        <v>119</v>
      </c>
      <c r="H20" s="11">
        <f>6592+1</f>
        <v>6593</v>
      </c>
      <c r="J20" s="59">
        <f>21439</f>
        <v>21439</v>
      </c>
    </row>
    <row r="21" spans="2:10" ht="15">
      <c r="B21" s="23" t="s">
        <v>126</v>
      </c>
      <c r="H21" s="11">
        <v>1982</v>
      </c>
      <c r="J21" s="59">
        <v>2465</v>
      </c>
    </row>
    <row r="22" spans="2:10" ht="15">
      <c r="B22" s="23" t="s">
        <v>20</v>
      </c>
      <c r="H22" s="11">
        <v>26784</v>
      </c>
      <c r="J22" s="55">
        <v>36903</v>
      </c>
    </row>
    <row r="23" spans="8:10" ht="15">
      <c r="H23" s="12">
        <f>SUM(H18:H22)</f>
        <v>104503</v>
      </c>
      <c r="J23" s="12">
        <f>SUM(J18:J22)</f>
        <v>207410</v>
      </c>
    </row>
    <row r="24" spans="2:10" ht="15" customHeight="1">
      <c r="B24" s="49" t="s">
        <v>112</v>
      </c>
      <c r="H24" s="95">
        <f>H15+H23</f>
        <v>162769</v>
      </c>
      <c r="J24" s="60">
        <f>J15+J23</f>
        <v>275594</v>
      </c>
    </row>
    <row r="25" ht="15" customHeight="1">
      <c r="J25" s="57"/>
    </row>
    <row r="26" spans="2:10" ht="15">
      <c r="B26" s="49" t="s">
        <v>107</v>
      </c>
      <c r="H26" s="38"/>
      <c r="I26" s="61"/>
      <c r="J26" s="38"/>
    </row>
    <row r="27" spans="2:10" ht="15">
      <c r="B27" s="49" t="s">
        <v>120</v>
      </c>
      <c r="H27" s="38"/>
      <c r="I27" s="61"/>
      <c r="J27" s="38"/>
    </row>
    <row r="28" spans="2:10" ht="15">
      <c r="B28" s="50" t="s">
        <v>196</v>
      </c>
      <c r="H28" s="14">
        <v>64286</v>
      </c>
      <c r="J28" s="14">
        <v>64286</v>
      </c>
    </row>
    <row r="29" spans="2:10" ht="15">
      <c r="B29" s="23" t="s">
        <v>197</v>
      </c>
      <c r="H29" s="14">
        <v>1798</v>
      </c>
      <c r="J29" s="14">
        <v>1798</v>
      </c>
    </row>
    <row r="30" spans="2:10" ht="15">
      <c r="B30" s="23" t="s">
        <v>198</v>
      </c>
      <c r="H30" s="14">
        <v>944</v>
      </c>
      <c r="J30" s="14">
        <v>59</v>
      </c>
    </row>
    <row r="31" spans="2:10" ht="15">
      <c r="B31" s="23" t="s">
        <v>199</v>
      </c>
      <c r="H31" s="14">
        <v>51</v>
      </c>
      <c r="J31" s="14">
        <v>47</v>
      </c>
    </row>
    <row r="32" spans="2:10" ht="15">
      <c r="B32" s="23" t="s">
        <v>200</v>
      </c>
      <c r="H32" s="14">
        <v>2536</v>
      </c>
      <c r="J32" s="14">
        <v>2536</v>
      </c>
    </row>
    <row r="33" spans="2:10" ht="15">
      <c r="B33" s="23" t="s">
        <v>240</v>
      </c>
      <c r="H33" s="39">
        <f>+'statement of changes in equ'!O29</f>
        <v>-18049</v>
      </c>
      <c r="I33" s="61"/>
      <c r="J33" s="39">
        <f>29273+2188</f>
        <v>31461</v>
      </c>
    </row>
    <row r="34" spans="2:10" ht="15">
      <c r="B34" s="49" t="s">
        <v>109</v>
      </c>
      <c r="H34" s="14">
        <f>SUM(H28:H33)</f>
        <v>51566</v>
      </c>
      <c r="I34" s="23">
        <f>SUM(I28:I33)</f>
        <v>0</v>
      </c>
      <c r="J34" s="14">
        <f>SUM(J28:J33)</f>
        <v>100187</v>
      </c>
    </row>
    <row r="36" spans="2:10" ht="15" customHeight="1">
      <c r="B36" s="49" t="s">
        <v>104</v>
      </c>
      <c r="J36" s="57"/>
    </row>
    <row r="37" spans="2:10" ht="15" customHeight="1">
      <c r="B37" s="49" t="s">
        <v>105</v>
      </c>
      <c r="J37" s="57"/>
    </row>
    <row r="38" spans="2:10" ht="15" customHeight="1">
      <c r="B38" s="50" t="s">
        <v>106</v>
      </c>
      <c r="G38" s="52" t="s">
        <v>170</v>
      </c>
      <c r="H38" s="94">
        <f>410+55</f>
        <v>465</v>
      </c>
      <c r="J38" s="58">
        <v>1538</v>
      </c>
    </row>
    <row r="39" spans="2:11" ht="15">
      <c r="B39" s="50" t="s">
        <v>121</v>
      </c>
      <c r="H39" s="11">
        <v>0</v>
      </c>
      <c r="I39" s="61"/>
      <c r="J39" s="11">
        <f>2188-2188</f>
        <v>0</v>
      </c>
      <c r="K39" s="61"/>
    </row>
    <row r="40" spans="8:11" ht="15">
      <c r="H40" s="12">
        <f>SUM(H38:H39)</f>
        <v>465</v>
      </c>
      <c r="I40" s="61"/>
      <c r="J40" s="12">
        <f>SUM(J38:J39)</f>
        <v>1538</v>
      </c>
      <c r="K40" s="61"/>
    </row>
    <row r="41" ht="15" customHeight="1">
      <c r="J41" s="57"/>
    </row>
    <row r="42" spans="2:10" ht="15" customHeight="1">
      <c r="B42" s="49" t="s">
        <v>13</v>
      </c>
      <c r="H42" s="39"/>
      <c r="J42" s="62"/>
    </row>
    <row r="43" spans="2:10" ht="14.25" customHeight="1">
      <c r="B43" s="23" t="s">
        <v>106</v>
      </c>
      <c r="G43" s="52" t="s">
        <v>170</v>
      </c>
      <c r="H43" s="94">
        <f>76211+12463+129</f>
        <v>88803</v>
      </c>
      <c r="J43" s="58">
        <v>151753</v>
      </c>
    </row>
    <row r="44" spans="2:10" ht="15">
      <c r="B44" s="23" t="s">
        <v>123</v>
      </c>
      <c r="H44" s="11">
        <v>2246</v>
      </c>
      <c r="J44" s="55">
        <v>2280</v>
      </c>
    </row>
    <row r="45" spans="2:10" ht="15">
      <c r="B45" s="23" t="s">
        <v>122</v>
      </c>
      <c r="H45" s="11">
        <v>19689</v>
      </c>
      <c r="J45" s="55">
        <v>19836</v>
      </c>
    </row>
    <row r="46" spans="2:10" ht="15" hidden="1">
      <c r="B46" s="23" t="s">
        <v>140</v>
      </c>
      <c r="H46" s="11">
        <v>0</v>
      </c>
      <c r="J46" s="55">
        <v>0</v>
      </c>
    </row>
    <row r="47" spans="8:10" ht="15">
      <c r="H47" s="12">
        <f>SUM(H43:H46)</f>
        <v>110738</v>
      </c>
      <c r="J47" s="12">
        <f>SUM(J43:J46)</f>
        <v>173869</v>
      </c>
    </row>
    <row r="48" ht="15" customHeight="1">
      <c r="J48" s="57"/>
    </row>
    <row r="49" spans="2:10" ht="15" customHeight="1">
      <c r="B49" s="49" t="s">
        <v>110</v>
      </c>
      <c r="H49" s="14">
        <f>H40+H47</f>
        <v>111203</v>
      </c>
      <c r="J49" s="57">
        <f>J40+J47</f>
        <v>175407</v>
      </c>
    </row>
    <row r="50" spans="2:12" ht="15" customHeight="1" thickBot="1">
      <c r="B50" s="49" t="s">
        <v>111</v>
      </c>
      <c r="H50" s="40">
        <f>H34+H49</f>
        <v>162769</v>
      </c>
      <c r="I50" s="61"/>
      <c r="J50" s="40">
        <f>J34+J49</f>
        <v>275594</v>
      </c>
      <c r="K50" s="23">
        <f>+H50-H24</f>
        <v>0</v>
      </c>
      <c r="L50" s="23">
        <f>+J50-J24</f>
        <v>0</v>
      </c>
    </row>
    <row r="51" spans="2:10" ht="15">
      <c r="B51" s="50" t="s">
        <v>125</v>
      </c>
      <c r="H51" s="41">
        <f>H34/H28</f>
        <v>0.8021342127368323</v>
      </c>
      <c r="I51" s="41"/>
      <c r="J51" s="41">
        <f>J34/J28</f>
        <v>1.5584575179665867</v>
      </c>
    </row>
    <row r="52" spans="8:10" ht="15">
      <c r="H52" s="23"/>
      <c r="J52" s="22"/>
    </row>
    <row r="53" spans="1:11" s="2" customFormat="1" ht="12.75">
      <c r="A53" s="2" t="s">
        <v>129</v>
      </c>
      <c r="D53" s="3"/>
      <c r="E53" s="3"/>
      <c r="F53" s="3"/>
      <c r="G53" s="4"/>
      <c r="H53" s="3"/>
      <c r="J53" s="43"/>
      <c r="K53" s="43"/>
    </row>
    <row r="54" spans="1:11" s="2" customFormat="1" ht="12.75">
      <c r="A54" s="2" t="s">
        <v>165</v>
      </c>
      <c r="G54" s="6"/>
      <c r="H54" s="3"/>
      <c r="J54" s="43"/>
      <c r="K54" s="43"/>
    </row>
  </sheetData>
  <printOptions/>
  <pageMargins left="0.75" right="0.75" top="0.5" bottom="0.75" header="0.5" footer="0.5"/>
  <pageSetup firstPageNumber="2" useFirstPageNumber="1" fitToHeight="1" fitToWidth="1" horizontalDpi="600" verticalDpi="600" orientation="portrait" paperSize="9" scale="99"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75" zoomScaleNormal="75" workbookViewId="0" topLeftCell="A1">
      <pane xSplit="4" ySplit="9" topLeftCell="E10" activePane="bottomRight" state="frozen"/>
      <selection pane="topLeft" activeCell="M22" sqref="M22"/>
      <selection pane="topRight" activeCell="M22" sqref="M22"/>
      <selection pane="bottomLeft" activeCell="M22" sqref="M22"/>
      <selection pane="bottomRight" activeCell="R25" sqref="R25"/>
    </sheetView>
  </sheetViews>
  <sheetFormatPr defaultColWidth="9.00390625" defaultRowHeight="16.5"/>
  <cols>
    <col min="1" max="1" width="9.875" style="20" customWidth="1"/>
    <col min="2" max="2" width="9.00390625" style="20" customWidth="1"/>
    <col min="3" max="3" width="11.625" style="20" customWidth="1"/>
    <col min="4" max="4" width="5.75390625" style="113" customWidth="1"/>
    <col min="5" max="5" width="8.125" style="20" customWidth="1"/>
    <col min="6" max="6" width="1.12109375" style="20" customWidth="1"/>
    <col min="7" max="7" width="7.875" style="20" customWidth="1"/>
    <col min="8" max="8" width="1.12109375" style="20" customWidth="1"/>
    <col min="9" max="9" width="8.75390625" style="20" customWidth="1"/>
    <col min="10" max="10" width="1.00390625" style="20" customWidth="1"/>
    <col min="11" max="11" width="7.25390625" style="20" customWidth="1"/>
    <col min="12" max="12" width="1.00390625" style="20" customWidth="1"/>
    <col min="13" max="13" width="7.125" style="20" customWidth="1"/>
    <col min="14" max="14" width="1.00390625" style="20" customWidth="1"/>
    <col min="15" max="15" width="9.25390625" style="20" customWidth="1"/>
    <col min="16" max="16" width="1.37890625" style="20" customWidth="1"/>
    <col min="17" max="17" width="8.375" style="20" customWidth="1"/>
    <col min="18" max="16384" width="9.00390625" style="20" customWidth="1"/>
  </cols>
  <sheetData>
    <row r="1" ht="16.5">
      <c r="A1" s="49" t="s">
        <v>0</v>
      </c>
    </row>
    <row r="2" ht="16.5">
      <c r="A2" s="49" t="s">
        <v>14</v>
      </c>
    </row>
    <row r="3" ht="16.5">
      <c r="A3" s="29" t="str">
        <f>+'income statement'!A3</f>
        <v>FOR THE FORTH QUARTER ENDED 31 DECEMBER 2008 </v>
      </c>
    </row>
    <row r="4" spans="1:17" ht="16.5">
      <c r="A4" s="114"/>
      <c r="E4" s="124" t="s">
        <v>127</v>
      </c>
      <c r="F4" s="125"/>
      <c r="G4" s="125"/>
      <c r="H4" s="125"/>
      <c r="I4" s="125"/>
      <c r="J4" s="125"/>
      <c r="K4" s="125"/>
      <c r="L4" s="125"/>
      <c r="M4" s="125"/>
      <c r="N4" s="125"/>
      <c r="O4" s="125"/>
      <c r="P4" s="125"/>
      <c r="Q4" s="125"/>
    </row>
    <row r="5" spans="1:13" ht="16.5">
      <c r="A5" s="114"/>
      <c r="F5" s="27"/>
      <c r="G5" s="124" t="s">
        <v>85</v>
      </c>
      <c r="H5" s="124"/>
      <c r="I5" s="124"/>
      <c r="J5" s="124"/>
      <c r="K5" s="124"/>
      <c r="L5" s="124"/>
      <c r="M5" s="124"/>
    </row>
    <row r="6" spans="1:15" ht="16.5">
      <c r="A6" s="114"/>
      <c r="E6" s="113"/>
      <c r="G6" s="27"/>
      <c r="H6" s="27"/>
      <c r="I6" s="27"/>
      <c r="J6" s="27"/>
      <c r="K6" s="27" t="s">
        <v>139</v>
      </c>
      <c r="L6" s="27"/>
      <c r="M6" s="27" t="s">
        <v>15</v>
      </c>
      <c r="O6" s="27" t="s">
        <v>124</v>
      </c>
    </row>
    <row r="7" spans="4:17" s="2" customFormat="1" ht="12.75">
      <c r="D7" s="6"/>
      <c r="E7" s="27" t="s">
        <v>15</v>
      </c>
      <c r="F7" s="47"/>
      <c r="G7" s="27" t="s">
        <v>16</v>
      </c>
      <c r="H7" s="27"/>
      <c r="I7" s="27" t="s">
        <v>90</v>
      </c>
      <c r="J7" s="27"/>
      <c r="K7" s="27" t="s">
        <v>203</v>
      </c>
      <c r="L7" s="27"/>
      <c r="M7" s="27" t="s">
        <v>204</v>
      </c>
      <c r="N7" s="47"/>
      <c r="O7" s="27" t="s">
        <v>205</v>
      </c>
      <c r="P7" s="47"/>
      <c r="Q7" s="47"/>
    </row>
    <row r="8" spans="4:17" s="2" customFormat="1" ht="12.75">
      <c r="D8" s="27"/>
      <c r="E8" s="27" t="s">
        <v>17</v>
      </c>
      <c r="F8" s="47"/>
      <c r="G8" s="27" t="s">
        <v>18</v>
      </c>
      <c r="H8" s="27"/>
      <c r="I8" s="27" t="s">
        <v>202</v>
      </c>
      <c r="J8" s="27"/>
      <c r="K8" s="27" t="s">
        <v>202</v>
      </c>
      <c r="L8" s="27"/>
      <c r="M8" s="27" t="s">
        <v>202</v>
      </c>
      <c r="N8" s="47"/>
      <c r="O8" s="27" t="s">
        <v>206</v>
      </c>
      <c r="P8" s="47"/>
      <c r="Q8" s="27" t="s">
        <v>19</v>
      </c>
    </row>
    <row r="9" spans="4:17" s="2" customFormat="1" ht="12.75">
      <c r="D9" s="6"/>
      <c r="E9" s="27" t="s">
        <v>2</v>
      </c>
      <c r="F9" s="47"/>
      <c r="G9" s="27" t="str">
        <f>E9</f>
        <v>RM'000</v>
      </c>
      <c r="H9" s="27"/>
      <c r="I9" s="27" t="s">
        <v>2</v>
      </c>
      <c r="J9" s="27"/>
      <c r="K9" s="27" t="s">
        <v>2</v>
      </c>
      <c r="L9" s="27"/>
      <c r="M9" s="27" t="s">
        <v>2</v>
      </c>
      <c r="N9" s="47"/>
      <c r="O9" s="27" t="str">
        <f>G9</f>
        <v>RM'000</v>
      </c>
      <c r="P9" s="47"/>
      <c r="Q9" s="27" t="str">
        <f>O9</f>
        <v>RM'000</v>
      </c>
    </row>
    <row r="10" spans="1:18" s="2" customFormat="1" ht="12.75">
      <c r="A10" s="1"/>
      <c r="D10" s="6"/>
      <c r="R10" s="3"/>
    </row>
    <row r="11" spans="1:18" s="2" customFormat="1" ht="12.75">
      <c r="A11" s="1" t="s">
        <v>174</v>
      </c>
      <c r="D11" s="6"/>
      <c r="R11" s="3"/>
    </row>
    <row r="12" spans="1:18" s="2" customFormat="1" ht="12.75">
      <c r="A12" s="2" t="s">
        <v>115</v>
      </c>
      <c r="D12" s="6"/>
      <c r="E12" s="72">
        <v>64286</v>
      </c>
      <c r="F12" s="72"/>
      <c r="G12" s="72">
        <v>1798</v>
      </c>
      <c r="H12" s="72"/>
      <c r="I12" s="72">
        <v>2536</v>
      </c>
      <c r="J12" s="72"/>
      <c r="K12" s="72">
        <v>59</v>
      </c>
      <c r="L12" s="72"/>
      <c r="M12" s="72">
        <v>47</v>
      </c>
      <c r="N12" s="72"/>
      <c r="O12" s="72">
        <v>29273</v>
      </c>
      <c r="P12" s="72"/>
      <c r="Q12" s="72">
        <v>97999</v>
      </c>
      <c r="R12" s="3"/>
    </row>
    <row r="13" spans="1:18" s="2" customFormat="1" ht="12.75">
      <c r="A13" s="1"/>
      <c r="D13" s="6"/>
      <c r="E13" s="8"/>
      <c r="F13" s="8"/>
      <c r="G13" s="8"/>
      <c r="H13" s="8"/>
      <c r="I13" s="8"/>
      <c r="J13" s="8"/>
      <c r="K13" s="8"/>
      <c r="L13" s="8"/>
      <c r="M13" s="8"/>
      <c r="N13" s="8"/>
      <c r="O13" s="8"/>
      <c r="P13" s="8"/>
      <c r="Q13" s="8"/>
      <c r="R13" s="3"/>
    </row>
    <row r="14" spans="1:18" s="2" customFormat="1" ht="12.75">
      <c r="A14" s="2" t="s">
        <v>136</v>
      </c>
      <c r="D14" s="6"/>
      <c r="E14" s="8"/>
      <c r="F14" s="8"/>
      <c r="G14" s="8"/>
      <c r="H14" s="8"/>
      <c r="I14" s="8"/>
      <c r="J14" s="8"/>
      <c r="K14" s="8"/>
      <c r="L14" s="8"/>
      <c r="M14" s="8"/>
      <c r="N14" s="8"/>
      <c r="O14" s="8"/>
      <c r="P14" s="8"/>
      <c r="Q14" s="8"/>
      <c r="R14" s="3"/>
    </row>
    <row r="15" spans="1:18" s="2" customFormat="1" ht="12.75">
      <c r="A15" s="2" t="s">
        <v>201</v>
      </c>
      <c r="D15" s="6"/>
      <c r="E15" s="73">
        <v>0</v>
      </c>
      <c r="F15" s="10">
        <v>0</v>
      </c>
      <c r="G15" s="73">
        <v>0</v>
      </c>
      <c r="H15" s="73"/>
      <c r="I15" s="73">
        <v>0</v>
      </c>
      <c r="J15" s="73"/>
      <c r="K15" s="73">
        <v>0</v>
      </c>
      <c r="L15" s="73"/>
      <c r="M15" s="73">
        <v>0</v>
      </c>
      <c r="N15" s="73"/>
      <c r="O15" s="73">
        <v>2188</v>
      </c>
      <c r="P15" s="10"/>
      <c r="Q15" s="73">
        <f>SUM(E15:O15)</f>
        <v>2188</v>
      </c>
      <c r="R15" s="3"/>
    </row>
    <row r="16" spans="1:18" s="2" customFormat="1" ht="12.75">
      <c r="A16" s="1" t="s">
        <v>175</v>
      </c>
      <c r="D16" s="6"/>
      <c r="E16" s="72">
        <f>SUM(E12:E15)</f>
        <v>64286</v>
      </c>
      <c r="F16" s="72"/>
      <c r="G16" s="72">
        <f aca="true" t="shared" si="0" ref="G16:Q16">SUM(G12:G15)</f>
        <v>1798</v>
      </c>
      <c r="H16" s="72"/>
      <c r="I16" s="72">
        <f t="shared" si="0"/>
        <v>2536</v>
      </c>
      <c r="J16" s="72"/>
      <c r="K16" s="72">
        <f t="shared" si="0"/>
        <v>59</v>
      </c>
      <c r="L16" s="72"/>
      <c r="M16" s="72">
        <f t="shared" si="0"/>
        <v>47</v>
      </c>
      <c r="N16" s="72"/>
      <c r="O16" s="72">
        <f t="shared" si="0"/>
        <v>31461</v>
      </c>
      <c r="P16" s="72"/>
      <c r="Q16" s="72">
        <f t="shared" si="0"/>
        <v>100187</v>
      </c>
      <c r="R16" s="3"/>
    </row>
    <row r="17" spans="4:18" s="2" customFormat="1" ht="12.75">
      <c r="D17" s="6"/>
      <c r="E17" s="72"/>
      <c r="F17" s="9"/>
      <c r="G17" s="72"/>
      <c r="H17" s="72"/>
      <c r="I17" s="72"/>
      <c r="J17" s="72"/>
      <c r="K17" s="72"/>
      <c r="L17" s="72"/>
      <c r="M17" s="72"/>
      <c r="N17" s="72"/>
      <c r="O17" s="72"/>
      <c r="P17" s="9"/>
      <c r="Q17" s="72"/>
      <c r="R17" s="3"/>
    </row>
    <row r="18" spans="1:17" s="2" customFormat="1" ht="12.75">
      <c r="A18" s="5" t="s">
        <v>141</v>
      </c>
      <c r="D18" s="6"/>
      <c r="E18" s="9">
        <v>0</v>
      </c>
      <c r="F18" s="9"/>
      <c r="G18" s="9">
        <v>0</v>
      </c>
      <c r="H18" s="9"/>
      <c r="I18" s="9">
        <v>0</v>
      </c>
      <c r="J18" s="9"/>
      <c r="K18" s="9">
        <v>885</v>
      </c>
      <c r="L18" s="9"/>
      <c r="M18" s="9">
        <v>0</v>
      </c>
      <c r="N18" s="9"/>
      <c r="O18" s="9">
        <v>0</v>
      </c>
      <c r="P18" s="9"/>
      <c r="Q18" s="9">
        <f>SUM(E18:O18)</f>
        <v>885</v>
      </c>
    </row>
    <row r="19" spans="1:17" s="2" customFormat="1" ht="12.75">
      <c r="A19" s="5"/>
      <c r="D19" s="6"/>
      <c r="E19" s="9"/>
      <c r="F19" s="9"/>
      <c r="G19" s="9"/>
      <c r="H19" s="9"/>
      <c r="I19" s="9"/>
      <c r="J19" s="9"/>
      <c r="K19" s="9"/>
      <c r="L19" s="9"/>
      <c r="M19" s="9"/>
      <c r="N19" s="9"/>
      <c r="O19" s="9"/>
      <c r="P19" s="9"/>
      <c r="Q19" s="9"/>
    </row>
    <row r="20" spans="1:18" s="2" customFormat="1" ht="12.75">
      <c r="A20" s="2" t="s">
        <v>246</v>
      </c>
      <c r="D20" s="6"/>
      <c r="E20" s="3">
        <v>0</v>
      </c>
      <c r="F20" s="3"/>
      <c r="G20" s="3">
        <v>0</v>
      </c>
      <c r="H20" s="3"/>
      <c r="I20" s="3">
        <v>0</v>
      </c>
      <c r="J20" s="3"/>
      <c r="K20" s="3">
        <v>0</v>
      </c>
      <c r="L20" s="3"/>
      <c r="M20" s="3">
        <v>0</v>
      </c>
      <c r="N20" s="3"/>
      <c r="O20" s="3">
        <f>+'income statement'!G32</f>
        <v>-46296</v>
      </c>
      <c r="P20" s="3"/>
      <c r="Q20" s="3">
        <f>SUM(E20:O20)</f>
        <v>-46296</v>
      </c>
      <c r="R20" s="3"/>
    </row>
    <row r="21" spans="4:18" s="2" customFormat="1" ht="12.75">
      <c r="D21" s="6"/>
      <c r="E21" s="3"/>
      <c r="F21" s="3"/>
      <c r="G21" s="3"/>
      <c r="H21" s="3"/>
      <c r="I21" s="3"/>
      <c r="J21" s="3"/>
      <c r="K21" s="3"/>
      <c r="L21" s="3"/>
      <c r="M21" s="3"/>
      <c r="N21" s="3"/>
      <c r="O21" s="3"/>
      <c r="P21" s="3"/>
      <c r="Q21" s="3"/>
      <c r="R21" s="3"/>
    </row>
    <row r="22" spans="1:18" s="2" customFormat="1" ht="12.75">
      <c r="A22" s="2" t="s">
        <v>217</v>
      </c>
      <c r="D22" s="6"/>
      <c r="E22" s="3"/>
      <c r="F22" s="3"/>
      <c r="G22" s="3"/>
      <c r="H22" s="3"/>
      <c r="I22" s="3"/>
      <c r="J22" s="3"/>
      <c r="K22" s="3"/>
      <c r="L22" s="3"/>
      <c r="M22" s="3"/>
      <c r="N22" s="3"/>
      <c r="O22" s="3"/>
      <c r="P22" s="3"/>
      <c r="Q22" s="3"/>
      <c r="R22" s="3"/>
    </row>
    <row r="23" spans="1:18" s="2" customFormat="1" ht="12.75">
      <c r="A23" s="115" t="s">
        <v>218</v>
      </c>
      <c r="D23" s="6"/>
      <c r="E23" s="3"/>
      <c r="F23" s="3"/>
      <c r="G23" s="3"/>
      <c r="H23" s="3"/>
      <c r="I23" s="3"/>
      <c r="J23" s="3"/>
      <c r="K23" s="3"/>
      <c r="L23" s="3"/>
      <c r="M23" s="3"/>
      <c r="N23" s="3"/>
      <c r="O23" s="3">
        <v>-3214</v>
      </c>
      <c r="P23" s="3"/>
      <c r="Q23" s="3">
        <f>SUM(E23:O23)</f>
        <v>-3214</v>
      </c>
      <c r="R23" s="3"/>
    </row>
    <row r="24" spans="4:18" s="2" customFormat="1" ht="12.75">
      <c r="D24" s="6"/>
      <c r="E24" s="72"/>
      <c r="F24" s="72"/>
      <c r="G24" s="72"/>
      <c r="H24" s="72"/>
      <c r="I24" s="72"/>
      <c r="J24" s="72"/>
      <c r="K24" s="72"/>
      <c r="L24" s="72"/>
      <c r="M24" s="72"/>
      <c r="N24" s="72"/>
      <c r="O24" s="72"/>
      <c r="P24" s="72"/>
      <c r="Q24" s="72"/>
      <c r="R24" s="9"/>
    </row>
    <row r="25" spans="1:17" s="2" customFormat="1" ht="12.75">
      <c r="A25" s="5" t="s">
        <v>142</v>
      </c>
      <c r="D25" s="6"/>
      <c r="E25" s="3">
        <v>0</v>
      </c>
      <c r="F25" s="3"/>
      <c r="G25" s="7">
        <v>0</v>
      </c>
      <c r="H25" s="8"/>
      <c r="I25" s="8">
        <v>0</v>
      </c>
      <c r="J25" s="8"/>
      <c r="K25" s="8">
        <v>0</v>
      </c>
      <c r="L25" s="8"/>
      <c r="M25" s="8">
        <v>4</v>
      </c>
      <c r="N25" s="8"/>
      <c r="O25" s="8">
        <v>0</v>
      </c>
      <c r="P25" s="3"/>
      <c r="Q25" s="3">
        <f>SUM(E25:O25)</f>
        <v>4</v>
      </c>
    </row>
    <row r="26" spans="1:17" s="2" customFormat="1" ht="12.75">
      <c r="A26" s="5"/>
      <c r="D26" s="6"/>
      <c r="E26" s="3"/>
      <c r="F26" s="3"/>
      <c r="G26" s="7"/>
      <c r="H26" s="8"/>
      <c r="I26" s="8"/>
      <c r="J26" s="8"/>
      <c r="K26" s="8"/>
      <c r="L26" s="8"/>
      <c r="M26" s="8"/>
      <c r="N26" s="8"/>
      <c r="O26" s="8"/>
      <c r="P26" s="3"/>
      <c r="Q26" s="3"/>
    </row>
    <row r="27" spans="1:17" s="2" customFormat="1" ht="12.75">
      <c r="A27" s="5" t="s">
        <v>237</v>
      </c>
      <c r="D27" s="6"/>
      <c r="E27" s="3">
        <v>0</v>
      </c>
      <c r="F27" s="3"/>
      <c r="G27" s="7">
        <v>0</v>
      </c>
      <c r="H27" s="8"/>
      <c r="I27" s="8">
        <v>65</v>
      </c>
      <c r="J27" s="8"/>
      <c r="K27" s="8">
        <v>0</v>
      </c>
      <c r="L27" s="8"/>
      <c r="M27" s="8">
        <v>0</v>
      </c>
      <c r="N27" s="8"/>
      <c r="O27" s="8">
        <v>0</v>
      </c>
      <c r="P27" s="3"/>
      <c r="Q27" s="3">
        <f>SUM(E27:O27)</f>
        <v>65</v>
      </c>
    </row>
    <row r="28" spans="4:18" s="2" customFormat="1" ht="12.75">
      <c r="D28" s="6"/>
      <c r="E28" s="3"/>
      <c r="F28" s="3"/>
      <c r="G28" s="3"/>
      <c r="H28" s="3"/>
      <c r="I28" s="3"/>
      <c r="J28" s="3"/>
      <c r="K28" s="3"/>
      <c r="L28" s="3"/>
      <c r="M28" s="3"/>
      <c r="N28" s="3"/>
      <c r="O28" s="3"/>
      <c r="P28" s="3"/>
      <c r="Q28" s="3"/>
      <c r="R28" s="3"/>
    </row>
    <row r="29" spans="1:18" s="2" customFormat="1" ht="13.5" thickBot="1">
      <c r="A29" s="1" t="s">
        <v>233</v>
      </c>
      <c r="D29" s="6"/>
      <c r="E29" s="28">
        <f>SUM(E16:E27)</f>
        <v>64286</v>
      </c>
      <c r="F29" s="28"/>
      <c r="G29" s="28">
        <f>SUM(G16:G27)</f>
        <v>1798</v>
      </c>
      <c r="H29" s="28"/>
      <c r="I29" s="28">
        <f>SUM(I16:I27)</f>
        <v>2601</v>
      </c>
      <c r="J29" s="28"/>
      <c r="K29" s="28">
        <f>SUM(K16:K27)</f>
        <v>944</v>
      </c>
      <c r="L29" s="28"/>
      <c r="M29" s="28">
        <f>SUM(M16:M27)</f>
        <v>51</v>
      </c>
      <c r="N29" s="28"/>
      <c r="O29" s="28">
        <f>SUM(O16:O27)</f>
        <v>-18049</v>
      </c>
      <c r="P29" s="28"/>
      <c r="Q29" s="28">
        <f>SUM(Q16:Q27)</f>
        <v>51631</v>
      </c>
      <c r="R29" s="3"/>
    </row>
    <row r="30" spans="4:17" s="2" customFormat="1" ht="13.5" thickTop="1">
      <c r="D30" s="6"/>
      <c r="E30" s="27"/>
      <c r="F30" s="47"/>
      <c r="G30" s="27"/>
      <c r="H30" s="27"/>
      <c r="I30" s="27"/>
      <c r="J30" s="27"/>
      <c r="K30" s="27"/>
      <c r="L30" s="27"/>
      <c r="M30" s="27"/>
      <c r="N30" s="47"/>
      <c r="O30" s="27"/>
      <c r="P30" s="47"/>
      <c r="Q30" s="27"/>
    </row>
    <row r="31" spans="1:18" s="2" customFormat="1" ht="12.75">
      <c r="A31" s="1" t="s">
        <v>167</v>
      </c>
      <c r="D31" s="6"/>
      <c r="E31" s="72">
        <v>64154</v>
      </c>
      <c r="F31" s="72"/>
      <c r="G31" s="72">
        <v>1778</v>
      </c>
      <c r="H31" s="72"/>
      <c r="I31" s="72">
        <v>2536</v>
      </c>
      <c r="J31" s="72"/>
      <c r="K31" s="72">
        <v>-636</v>
      </c>
      <c r="L31" s="72"/>
      <c r="M31" s="72">
        <v>41</v>
      </c>
      <c r="N31" s="72"/>
      <c r="O31" s="72">
        <f>38377-204</f>
        <v>38173</v>
      </c>
      <c r="P31" s="72"/>
      <c r="Q31" s="72">
        <f>SUM(E31:O31)</f>
        <v>106046</v>
      </c>
      <c r="R31" s="3"/>
    </row>
    <row r="32" spans="1:18" s="2" customFormat="1" ht="12.75">
      <c r="A32" s="1"/>
      <c r="D32" s="6"/>
      <c r="E32" s="72"/>
      <c r="F32" s="72"/>
      <c r="G32" s="72"/>
      <c r="H32" s="72"/>
      <c r="I32" s="72"/>
      <c r="J32" s="72"/>
      <c r="K32" s="72"/>
      <c r="L32" s="72"/>
      <c r="M32" s="72"/>
      <c r="N32" s="72"/>
      <c r="O32" s="72"/>
      <c r="P32" s="72"/>
      <c r="Q32" s="72"/>
      <c r="R32" s="3"/>
    </row>
    <row r="33" spans="1:18" s="2" customFormat="1" ht="12.75">
      <c r="A33" s="2" t="s">
        <v>136</v>
      </c>
      <c r="D33" s="6"/>
      <c r="E33" s="72"/>
      <c r="F33" s="72"/>
      <c r="G33" s="72"/>
      <c r="H33" s="72"/>
      <c r="I33" s="72"/>
      <c r="J33" s="72"/>
      <c r="K33" s="72"/>
      <c r="L33" s="72"/>
      <c r="M33" s="72"/>
      <c r="N33" s="72"/>
      <c r="O33" s="72"/>
      <c r="P33" s="72"/>
      <c r="Q33" s="72">
        <f>SUM(E33:O33)</f>
        <v>0</v>
      </c>
      <c r="R33" s="3"/>
    </row>
    <row r="34" spans="1:18" s="2" customFormat="1" ht="12.75">
      <c r="A34" s="2" t="s">
        <v>201</v>
      </c>
      <c r="D34" s="6"/>
      <c r="E34" s="73">
        <v>0</v>
      </c>
      <c r="F34" s="73"/>
      <c r="G34" s="73">
        <v>0</v>
      </c>
      <c r="H34" s="73"/>
      <c r="I34" s="73">
        <v>0</v>
      </c>
      <c r="J34" s="73"/>
      <c r="K34" s="73">
        <v>0</v>
      </c>
      <c r="L34" s="73"/>
      <c r="M34" s="73">
        <v>0</v>
      </c>
      <c r="N34" s="73"/>
      <c r="O34" s="73">
        <v>1303</v>
      </c>
      <c r="P34" s="73"/>
      <c r="Q34" s="73">
        <f>SUM(E34:O34)</f>
        <v>1303</v>
      </c>
      <c r="R34" s="3"/>
    </row>
    <row r="35" spans="1:18" s="2" customFormat="1" ht="12.75">
      <c r="A35" s="1" t="s">
        <v>214</v>
      </c>
      <c r="D35" s="6"/>
      <c r="E35" s="72">
        <f>SUM(E31:E34)</f>
        <v>64154</v>
      </c>
      <c r="F35" s="72"/>
      <c r="G35" s="72">
        <f>SUM(G31:G34)</f>
        <v>1778</v>
      </c>
      <c r="H35" s="72"/>
      <c r="I35" s="72">
        <f>SUM(I31:I34)</f>
        <v>2536</v>
      </c>
      <c r="J35" s="72"/>
      <c r="K35" s="72">
        <f>SUM(K31:K34)</f>
        <v>-636</v>
      </c>
      <c r="L35" s="72"/>
      <c r="M35" s="72">
        <f>SUM(M31:M34)</f>
        <v>41</v>
      </c>
      <c r="N35" s="72"/>
      <c r="O35" s="72">
        <f>SUM(O31:O34)</f>
        <v>39476</v>
      </c>
      <c r="P35" s="72"/>
      <c r="Q35" s="72">
        <f>SUM(Q31:Q34)</f>
        <v>107349</v>
      </c>
      <c r="R35" s="3"/>
    </row>
    <row r="36" spans="1:18" s="2" customFormat="1" ht="12.75">
      <c r="A36" s="1"/>
      <c r="D36" s="6"/>
      <c r="E36" s="72"/>
      <c r="F36" s="72"/>
      <c r="G36" s="72"/>
      <c r="H36" s="72"/>
      <c r="I36" s="72"/>
      <c r="J36" s="72"/>
      <c r="K36" s="72"/>
      <c r="L36" s="72"/>
      <c r="M36" s="72"/>
      <c r="N36" s="72"/>
      <c r="O36" s="72"/>
      <c r="P36" s="72"/>
      <c r="Q36" s="72"/>
      <c r="R36" s="3"/>
    </row>
    <row r="37" spans="1:17" s="2" customFormat="1" ht="12.75">
      <c r="A37" s="5" t="s">
        <v>141</v>
      </c>
      <c r="D37" s="6"/>
      <c r="E37" s="9">
        <v>0</v>
      </c>
      <c r="F37" s="9"/>
      <c r="G37" s="9">
        <v>0</v>
      </c>
      <c r="H37" s="9"/>
      <c r="I37" s="9">
        <v>0</v>
      </c>
      <c r="J37" s="9"/>
      <c r="K37" s="9">
        <v>695</v>
      </c>
      <c r="L37" s="9"/>
      <c r="M37" s="9">
        <v>0</v>
      </c>
      <c r="N37" s="9"/>
      <c r="O37" s="9">
        <v>0</v>
      </c>
      <c r="P37" s="9"/>
      <c r="Q37" s="9">
        <f>SUM(E37:O37)</f>
        <v>695</v>
      </c>
    </row>
    <row r="38" spans="1:17" s="2" customFormat="1" ht="12.75">
      <c r="A38" s="5"/>
      <c r="D38" s="6"/>
      <c r="E38" s="9"/>
      <c r="F38" s="9"/>
      <c r="G38" s="9"/>
      <c r="H38" s="9"/>
      <c r="I38" s="9"/>
      <c r="J38" s="9"/>
      <c r="K38" s="9"/>
      <c r="L38" s="9"/>
      <c r="M38" s="9"/>
      <c r="N38" s="9"/>
      <c r="O38" s="9"/>
      <c r="P38" s="9"/>
      <c r="Q38" s="9"/>
    </row>
    <row r="39" spans="1:18" s="2" customFormat="1" ht="12.75">
      <c r="A39" s="2" t="s">
        <v>246</v>
      </c>
      <c r="D39" s="6"/>
      <c r="E39" s="3">
        <v>0</v>
      </c>
      <c r="F39" s="3"/>
      <c r="G39" s="3">
        <v>0</v>
      </c>
      <c r="H39" s="3"/>
      <c r="I39" s="3">
        <v>0</v>
      </c>
      <c r="J39" s="3"/>
      <c r="K39" s="3">
        <v>0</v>
      </c>
      <c r="L39" s="3"/>
      <c r="M39" s="3">
        <v>0</v>
      </c>
      <c r="N39" s="3"/>
      <c r="O39" s="3">
        <f>+'income statement'!H32</f>
        <v>-8015</v>
      </c>
      <c r="P39" s="3"/>
      <c r="Q39" s="3">
        <f>SUM(E39:O39)</f>
        <v>-8015</v>
      </c>
      <c r="R39" s="3"/>
    </row>
    <row r="40" spans="4:18" s="2" customFormat="1" ht="12.75">
      <c r="D40" s="6"/>
      <c r="E40" s="3"/>
      <c r="F40" s="3"/>
      <c r="G40" s="3"/>
      <c r="H40" s="3"/>
      <c r="I40" s="3"/>
      <c r="J40" s="3"/>
      <c r="K40" s="3"/>
      <c r="L40" s="3"/>
      <c r="M40" s="3"/>
      <c r="N40" s="3"/>
      <c r="O40" s="3"/>
      <c r="P40" s="3"/>
      <c r="Q40" s="3"/>
      <c r="R40" s="3"/>
    </row>
    <row r="41" spans="1:6" s="2" customFormat="1" ht="12.75">
      <c r="A41" s="5" t="s">
        <v>149</v>
      </c>
      <c r="D41" s="6"/>
      <c r="E41" s="24"/>
      <c r="F41" s="24"/>
    </row>
    <row r="42" spans="1:17" s="2" customFormat="1" ht="12.75">
      <c r="A42" s="5" t="s">
        <v>159</v>
      </c>
      <c r="D42" s="6"/>
      <c r="E42" s="24"/>
      <c r="F42" s="24"/>
      <c r="G42" s="24"/>
      <c r="H42" s="17"/>
      <c r="I42" s="17"/>
      <c r="J42" s="17"/>
      <c r="K42" s="17"/>
      <c r="L42" s="17"/>
      <c r="M42" s="17"/>
      <c r="N42" s="17"/>
      <c r="O42" s="17"/>
      <c r="Q42" s="3"/>
    </row>
    <row r="43" spans="1:17" s="2" customFormat="1" ht="12.75">
      <c r="A43" s="2" t="s">
        <v>160</v>
      </c>
      <c r="D43" s="6"/>
      <c r="E43" s="24">
        <v>132</v>
      </c>
      <c r="F43" s="24"/>
      <c r="G43" s="7">
        <v>7</v>
      </c>
      <c r="H43" s="8"/>
      <c r="I43" s="8">
        <v>0</v>
      </c>
      <c r="J43" s="8"/>
      <c r="K43" s="8">
        <v>0</v>
      </c>
      <c r="L43" s="8"/>
      <c r="M43" s="8">
        <v>0</v>
      </c>
      <c r="N43" s="8"/>
      <c r="O43" s="8">
        <v>0</v>
      </c>
      <c r="P43" s="3"/>
      <c r="Q43" s="3">
        <f>SUM(E43:O43)</f>
        <v>139</v>
      </c>
    </row>
    <row r="44" spans="1:17" s="2" customFormat="1" ht="12.75">
      <c r="A44" s="5"/>
      <c r="D44" s="6"/>
      <c r="E44" s="3"/>
      <c r="F44" s="3"/>
      <c r="G44" s="7"/>
      <c r="H44" s="8"/>
      <c r="I44" s="8"/>
      <c r="J44" s="8"/>
      <c r="K44" s="8"/>
      <c r="L44" s="8"/>
      <c r="M44" s="8"/>
      <c r="N44" s="8"/>
      <c r="O44" s="8"/>
      <c r="P44" s="3"/>
      <c r="Q44" s="3"/>
    </row>
    <row r="45" spans="1:17" s="2" customFormat="1" ht="12.75">
      <c r="A45" s="5" t="s">
        <v>142</v>
      </c>
      <c r="D45" s="6"/>
      <c r="E45" s="3">
        <v>0</v>
      </c>
      <c r="F45" s="3"/>
      <c r="G45" s="7">
        <v>13</v>
      </c>
      <c r="H45" s="8"/>
      <c r="I45" s="8">
        <v>0</v>
      </c>
      <c r="J45" s="8"/>
      <c r="K45" s="8">
        <v>0</v>
      </c>
      <c r="L45" s="8"/>
      <c r="M45" s="8">
        <v>6</v>
      </c>
      <c r="N45" s="8"/>
      <c r="O45" s="8">
        <v>0</v>
      </c>
      <c r="P45" s="3"/>
      <c r="Q45" s="3">
        <f>SUM(E45:O45)</f>
        <v>19</v>
      </c>
    </row>
    <row r="46" spans="4:18" s="2" customFormat="1" ht="12.75">
      <c r="D46" s="6"/>
      <c r="E46" s="3"/>
      <c r="F46" s="3"/>
      <c r="G46" s="3"/>
      <c r="H46" s="3"/>
      <c r="I46" s="3"/>
      <c r="J46" s="3"/>
      <c r="K46" s="3"/>
      <c r="L46" s="3"/>
      <c r="M46" s="3"/>
      <c r="N46" s="3"/>
      <c r="O46" s="3"/>
      <c r="P46" s="3"/>
      <c r="Q46" s="3"/>
      <c r="R46" s="3"/>
    </row>
    <row r="47" spans="1:18" s="2" customFormat="1" ht="13.5" thickBot="1">
      <c r="A47" s="1" t="s">
        <v>183</v>
      </c>
      <c r="D47" s="6"/>
      <c r="E47" s="28">
        <f>SUM(E35:E45)</f>
        <v>64286</v>
      </c>
      <c r="F47" s="28">
        <f aca="true" t="shared" si="1" ref="F47:P47">SUM(F31:F45)</f>
        <v>0</v>
      </c>
      <c r="G47" s="28">
        <f>SUM(G35:G45)</f>
        <v>1798</v>
      </c>
      <c r="H47" s="28">
        <f t="shared" si="1"/>
        <v>0</v>
      </c>
      <c r="I47" s="28">
        <f>SUM(I35:I45)</f>
        <v>2536</v>
      </c>
      <c r="J47" s="28">
        <f t="shared" si="1"/>
        <v>0</v>
      </c>
      <c r="K47" s="28">
        <f>SUM(K35:K45)</f>
        <v>59</v>
      </c>
      <c r="L47" s="28">
        <f t="shared" si="1"/>
        <v>0</v>
      </c>
      <c r="M47" s="28">
        <f>SUM(M35:M45)</f>
        <v>47</v>
      </c>
      <c r="N47" s="28">
        <f>SUM(N31:N45)</f>
        <v>0</v>
      </c>
      <c r="O47" s="28">
        <f>SUM(O35:O45)</f>
        <v>31461</v>
      </c>
      <c r="P47" s="28">
        <f t="shared" si="1"/>
        <v>0</v>
      </c>
      <c r="Q47" s="28">
        <f>SUM(Q35:Q45)</f>
        <v>100187</v>
      </c>
      <c r="R47" s="3"/>
    </row>
    <row r="48" spans="4:17" s="2" customFormat="1" ht="13.5" thickTop="1">
      <c r="D48" s="6"/>
      <c r="E48" s="47"/>
      <c r="F48" s="47"/>
      <c r="G48" s="47"/>
      <c r="H48" s="47"/>
      <c r="I48" s="47"/>
      <c r="J48" s="47"/>
      <c r="K48" s="47"/>
      <c r="L48" s="47"/>
      <c r="M48" s="47"/>
      <c r="N48" s="47"/>
      <c r="O48" s="116"/>
      <c r="P48" s="47"/>
      <c r="Q48" s="116"/>
    </row>
    <row r="49" spans="1:18" s="2" customFormat="1" ht="12.75">
      <c r="A49" s="1"/>
      <c r="D49" s="6"/>
      <c r="E49" s="9"/>
      <c r="F49" s="9"/>
      <c r="G49" s="9"/>
      <c r="H49" s="9"/>
      <c r="I49" s="9"/>
      <c r="J49" s="9"/>
      <c r="K49" s="9"/>
      <c r="L49" s="9"/>
      <c r="M49" s="9"/>
      <c r="N49" s="9"/>
      <c r="O49" s="9"/>
      <c r="P49" s="9"/>
      <c r="Q49" s="9"/>
      <c r="R49" s="3"/>
    </row>
    <row r="50" spans="1:18" s="2" customFormat="1" ht="12.75">
      <c r="A50" s="1"/>
      <c r="D50" s="6"/>
      <c r="E50" s="9"/>
      <c r="F50" s="9"/>
      <c r="G50" s="9"/>
      <c r="H50" s="9"/>
      <c r="I50" s="9"/>
      <c r="J50" s="9"/>
      <c r="K50" s="9"/>
      <c r="L50" s="9"/>
      <c r="M50" s="9"/>
      <c r="N50" s="9"/>
      <c r="O50" s="9"/>
      <c r="P50" s="9"/>
      <c r="Q50" s="9"/>
      <c r="R50" s="3"/>
    </row>
    <row r="51" spans="1:18" s="2" customFormat="1" ht="12.75">
      <c r="A51" s="1"/>
      <c r="D51" s="6"/>
      <c r="E51" s="9"/>
      <c r="F51" s="9"/>
      <c r="G51" s="9"/>
      <c r="H51" s="9"/>
      <c r="I51" s="9"/>
      <c r="J51" s="9"/>
      <c r="K51" s="9"/>
      <c r="L51" s="9"/>
      <c r="M51" s="9"/>
      <c r="N51" s="9"/>
      <c r="O51" s="9"/>
      <c r="P51" s="9"/>
      <c r="Q51" s="9"/>
      <c r="R51" s="3"/>
    </row>
    <row r="52" spans="1:18" s="2" customFormat="1" ht="12.75">
      <c r="A52" s="1"/>
      <c r="D52" s="6"/>
      <c r="E52" s="9"/>
      <c r="F52" s="9"/>
      <c r="G52" s="9"/>
      <c r="H52" s="9"/>
      <c r="I52" s="9"/>
      <c r="J52" s="9"/>
      <c r="K52" s="9"/>
      <c r="L52" s="9"/>
      <c r="M52" s="9"/>
      <c r="N52" s="9"/>
      <c r="O52" s="9"/>
      <c r="P52" s="9"/>
      <c r="Q52" s="9"/>
      <c r="R52" s="3"/>
    </row>
    <row r="53" spans="1:18" s="2" customFormat="1" ht="12.75">
      <c r="A53" s="1"/>
      <c r="D53" s="6"/>
      <c r="E53" s="9"/>
      <c r="F53" s="9"/>
      <c r="G53" s="9"/>
      <c r="H53" s="9"/>
      <c r="I53" s="9"/>
      <c r="J53" s="9"/>
      <c r="K53" s="9"/>
      <c r="L53" s="9"/>
      <c r="M53" s="9"/>
      <c r="N53" s="9"/>
      <c r="O53" s="9"/>
      <c r="P53" s="9"/>
      <c r="Q53" s="9"/>
      <c r="R53" s="3"/>
    </row>
    <row r="54" spans="1:18" s="2" customFormat="1" ht="12.75">
      <c r="A54" s="1"/>
      <c r="D54" s="6"/>
      <c r="E54" s="9"/>
      <c r="F54" s="9"/>
      <c r="G54" s="9"/>
      <c r="H54" s="9"/>
      <c r="I54" s="9"/>
      <c r="J54" s="9"/>
      <c r="K54" s="9"/>
      <c r="L54" s="9"/>
      <c r="M54" s="9"/>
      <c r="N54" s="9"/>
      <c r="O54" s="9"/>
      <c r="P54" s="9"/>
      <c r="Q54" s="9"/>
      <c r="R54" s="3"/>
    </row>
    <row r="55" spans="1:18" s="2" customFormat="1" ht="12.75">
      <c r="A55" s="1"/>
      <c r="D55" s="6"/>
      <c r="E55" s="9"/>
      <c r="F55" s="9"/>
      <c r="G55" s="9"/>
      <c r="H55" s="9"/>
      <c r="I55" s="9"/>
      <c r="J55" s="9"/>
      <c r="K55" s="9"/>
      <c r="L55" s="9"/>
      <c r="M55" s="9"/>
      <c r="N55" s="9"/>
      <c r="O55" s="9"/>
      <c r="P55" s="9"/>
      <c r="Q55" s="9"/>
      <c r="R55" s="3"/>
    </row>
    <row r="56" spans="1:18" s="2" customFormat="1" ht="12.75">
      <c r="A56" s="1"/>
      <c r="D56" s="6"/>
      <c r="E56" s="9"/>
      <c r="F56" s="9"/>
      <c r="G56" s="9"/>
      <c r="H56" s="9"/>
      <c r="I56" s="9"/>
      <c r="J56" s="9"/>
      <c r="K56" s="9"/>
      <c r="L56" s="9"/>
      <c r="M56" s="9"/>
      <c r="N56" s="9"/>
      <c r="O56" s="9"/>
      <c r="P56" s="9"/>
      <c r="Q56" s="9"/>
      <c r="R56" s="3"/>
    </row>
    <row r="57" spans="1:18" s="2" customFormat="1" ht="12.75">
      <c r="A57" s="1"/>
      <c r="D57" s="6"/>
      <c r="E57" s="9"/>
      <c r="F57" s="9"/>
      <c r="G57" s="9"/>
      <c r="H57" s="9"/>
      <c r="I57" s="9"/>
      <c r="J57" s="9"/>
      <c r="K57" s="9"/>
      <c r="L57" s="9"/>
      <c r="M57" s="9"/>
      <c r="N57" s="9"/>
      <c r="O57" s="9"/>
      <c r="P57" s="9"/>
      <c r="Q57" s="9"/>
      <c r="R57" s="3"/>
    </row>
    <row r="58" spans="1:4" s="2" customFormat="1" ht="12.75">
      <c r="A58" s="2" t="s">
        <v>128</v>
      </c>
      <c r="D58" s="6"/>
    </row>
    <row r="59" spans="1:4" s="2" customFormat="1" ht="12.75">
      <c r="A59" s="2" t="s">
        <v>166</v>
      </c>
      <c r="D59" s="6"/>
    </row>
    <row r="60" s="2" customFormat="1" ht="12.75">
      <c r="D60" s="6"/>
    </row>
  </sheetData>
  <mergeCells count="2">
    <mergeCell ref="G5:M5"/>
    <mergeCell ref="E4:Q4"/>
  </mergeCells>
  <printOptions/>
  <pageMargins left="0.25" right="0.25" top="0.25" bottom="0.25" header="0.5" footer="0.5"/>
  <pageSetup firstPageNumber="3" useFirstPageNumber="1" fitToHeight="1" fitToWidth="1" horizontalDpi="600" verticalDpi="600" orientation="portrait" paperSize="9" scale="9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48"/>
  <sheetViews>
    <sheetView zoomScale="75" zoomScaleNormal="75" workbookViewId="0" topLeftCell="A1">
      <selection activeCell="I18" sqref="I18"/>
    </sheetView>
  </sheetViews>
  <sheetFormatPr defaultColWidth="9.00390625" defaultRowHeight="16.5"/>
  <cols>
    <col min="1" max="1" width="5.50390625" style="117" customWidth="1"/>
    <col min="2" max="2" width="7.125" style="117" customWidth="1"/>
    <col min="3" max="3" width="14.375" style="117" customWidth="1"/>
    <col min="4" max="4" width="29.75390625" style="117" customWidth="1"/>
    <col min="5" max="5" width="15.625" style="117" customWidth="1"/>
    <col min="6" max="6" width="3.50390625" style="117" customWidth="1"/>
    <col min="7" max="7" width="14.625" style="117" customWidth="1"/>
    <col min="8" max="8" width="10.625" style="117" customWidth="1"/>
    <col min="9" max="16384" width="9.00390625" style="117" customWidth="1"/>
  </cols>
  <sheetData>
    <row r="1" ht="15.75">
      <c r="A1" s="49" t="s">
        <v>0</v>
      </c>
    </row>
    <row r="2" ht="15.75">
      <c r="A2" s="49" t="s">
        <v>88</v>
      </c>
    </row>
    <row r="3" ht="15.75">
      <c r="A3" s="49" t="str">
        <f>+'income statement'!A3</f>
        <v>FOR THE FORTH QUARTER ENDED 31 DECEMBER 2008 </v>
      </c>
    </row>
    <row r="5" spans="5:7" ht="15.75">
      <c r="E5" s="118" t="s">
        <v>234</v>
      </c>
      <c r="F5" s="119"/>
      <c r="G5" s="118" t="str">
        <f>+E5</f>
        <v>12 months ended</v>
      </c>
    </row>
    <row r="6" spans="5:7" ht="15.75">
      <c r="E6" s="120">
        <v>39813</v>
      </c>
      <c r="F6" s="119"/>
      <c r="G6" s="120">
        <v>39447</v>
      </c>
    </row>
    <row r="7" spans="5:7" ht="15.75">
      <c r="E7" s="119" t="s">
        <v>2</v>
      </c>
      <c r="F7" s="119"/>
      <c r="G7" s="119" t="s">
        <v>2</v>
      </c>
    </row>
    <row r="8" spans="1:7" ht="15.75">
      <c r="A8" s="32"/>
      <c r="B8" s="14"/>
      <c r="C8" s="23"/>
      <c r="D8" s="23"/>
      <c r="E8" s="38"/>
      <c r="F8" s="121"/>
      <c r="G8" s="38"/>
    </row>
    <row r="9" spans="1:7" ht="15.75">
      <c r="A9" s="14" t="s">
        <v>216</v>
      </c>
      <c r="B9" s="14"/>
      <c r="C9" s="23"/>
      <c r="D9" s="23"/>
      <c r="E9" s="38">
        <v>50457</v>
      </c>
      <c r="F9" s="122"/>
      <c r="G9" s="38">
        <v>21611</v>
      </c>
    </row>
    <row r="10" spans="1:7" ht="15.75">
      <c r="A10" s="32"/>
      <c r="B10" s="14"/>
      <c r="C10" s="23"/>
      <c r="D10" s="23"/>
      <c r="E10" s="38"/>
      <c r="F10" s="122"/>
      <c r="G10" s="38"/>
    </row>
    <row r="11" spans="1:7" ht="15.75">
      <c r="A11" s="14" t="s">
        <v>230</v>
      </c>
      <c r="B11" s="14"/>
      <c r="C11" s="23"/>
      <c r="D11" s="23"/>
      <c r="E11" s="38">
        <v>5404</v>
      </c>
      <c r="F11" s="122"/>
      <c r="G11" s="38">
        <v>-7538</v>
      </c>
    </row>
    <row r="12" spans="1:7" ht="15.75">
      <c r="A12" s="32"/>
      <c r="B12" s="14"/>
      <c r="C12" s="23"/>
      <c r="D12" s="23"/>
      <c r="E12" s="38"/>
      <c r="F12" s="122"/>
      <c r="G12" s="38"/>
    </row>
    <row r="13" spans="1:7" ht="15.75">
      <c r="A13" s="14" t="s">
        <v>227</v>
      </c>
      <c r="B13" s="14"/>
      <c r="C13" s="23"/>
      <c r="D13" s="23"/>
      <c r="E13" s="39">
        <v>-64023</v>
      </c>
      <c r="F13" s="122"/>
      <c r="G13" s="39">
        <v>-3785</v>
      </c>
    </row>
    <row r="14" spans="1:7" ht="15.75">
      <c r="A14" s="32"/>
      <c r="B14" s="14"/>
      <c r="C14" s="23"/>
      <c r="D14" s="23"/>
      <c r="E14" s="38"/>
      <c r="F14" s="122"/>
      <c r="G14" s="38"/>
    </row>
    <row r="15" spans="1:7" ht="15.75">
      <c r="A15" s="14" t="s">
        <v>241</v>
      </c>
      <c r="B15" s="14"/>
      <c r="C15" s="23"/>
      <c r="D15" s="23"/>
      <c r="E15" s="14">
        <f>E9+E11+E13</f>
        <v>-8162</v>
      </c>
      <c r="G15" s="14">
        <f>G9+G11+G13</f>
        <v>10288</v>
      </c>
    </row>
    <row r="16" spans="1:7" ht="15.75">
      <c r="A16" s="14" t="s">
        <v>247</v>
      </c>
      <c r="B16" s="14"/>
      <c r="C16" s="23"/>
      <c r="D16" s="23"/>
      <c r="E16" s="14">
        <f>+'balance sheet'!J22</f>
        <v>36903</v>
      </c>
      <c r="G16" s="14">
        <v>26540</v>
      </c>
    </row>
    <row r="17" spans="1:7" ht="15.75">
      <c r="A17" s="14" t="s">
        <v>130</v>
      </c>
      <c r="B17" s="14"/>
      <c r="C17" s="23"/>
      <c r="D17" s="23"/>
      <c r="E17" s="14">
        <v>-1957</v>
      </c>
      <c r="G17" s="14">
        <v>75</v>
      </c>
    </row>
    <row r="18" spans="1:7" ht="16.5" thickBot="1">
      <c r="A18" s="14" t="s">
        <v>248</v>
      </c>
      <c r="B18" s="14"/>
      <c r="C18" s="23"/>
      <c r="D18" s="23"/>
      <c r="E18" s="74">
        <f>SUM(E15:E17)</f>
        <v>26784</v>
      </c>
      <c r="G18" s="74">
        <f>SUM(G15:G17)</f>
        <v>36903</v>
      </c>
    </row>
    <row r="19" spans="1:7" ht="16.5" thickTop="1">
      <c r="A19" s="14"/>
      <c r="B19" s="14"/>
      <c r="C19" s="23"/>
      <c r="D19" s="23"/>
      <c r="E19" s="14"/>
      <c r="G19" s="14"/>
    </row>
    <row r="20" spans="1:7" ht="15.75">
      <c r="A20" s="14" t="s">
        <v>147</v>
      </c>
      <c r="B20" s="14"/>
      <c r="C20" s="23"/>
      <c r="D20" s="23"/>
      <c r="E20" s="14"/>
      <c r="G20" s="14"/>
    </row>
    <row r="21" spans="1:7" ht="16.5" thickBot="1">
      <c r="A21" s="14" t="s">
        <v>20</v>
      </c>
      <c r="B21" s="14"/>
      <c r="C21" s="23"/>
      <c r="D21" s="23"/>
      <c r="E21" s="75">
        <f>+'balance sheet'!H22</f>
        <v>26784</v>
      </c>
      <c r="F21" s="122"/>
      <c r="G21" s="75">
        <f>+G18</f>
        <v>36903</v>
      </c>
    </row>
    <row r="22" spans="1:7" ht="16.5" thickTop="1">
      <c r="A22" s="14"/>
      <c r="B22" s="14"/>
      <c r="C22" s="23"/>
      <c r="D22" s="23"/>
      <c r="E22" s="14"/>
      <c r="G22" s="14"/>
    </row>
    <row r="23" spans="1:7" ht="15.75">
      <c r="A23" s="14"/>
      <c r="B23" s="14"/>
      <c r="C23" s="23"/>
      <c r="D23" s="23"/>
      <c r="E23" s="14"/>
      <c r="G23" s="14"/>
    </row>
    <row r="24" spans="1:7" ht="15.75">
      <c r="A24" s="14"/>
      <c r="B24" s="14"/>
      <c r="C24" s="23"/>
      <c r="D24" s="23"/>
      <c r="E24" s="14"/>
      <c r="G24" s="14"/>
    </row>
    <row r="25" spans="1:7" ht="15.75">
      <c r="A25" s="14"/>
      <c r="B25" s="14"/>
      <c r="C25" s="23"/>
      <c r="D25" s="23"/>
      <c r="E25" s="14"/>
      <c r="G25" s="14"/>
    </row>
    <row r="26" spans="1:7" ht="15.75">
      <c r="A26" s="14"/>
      <c r="B26" s="14"/>
      <c r="C26" s="23"/>
      <c r="D26" s="23"/>
      <c r="E26" s="14"/>
      <c r="G26" s="14"/>
    </row>
    <row r="27" spans="1:7" ht="15.75">
      <c r="A27" s="14"/>
      <c r="B27" s="14"/>
      <c r="C27" s="23"/>
      <c r="D27" s="23"/>
      <c r="E27" s="14"/>
      <c r="G27" s="14"/>
    </row>
    <row r="28" spans="1:7" ht="15.75">
      <c r="A28" s="14"/>
      <c r="B28" s="14"/>
      <c r="C28" s="23"/>
      <c r="D28" s="23"/>
      <c r="E28" s="14"/>
      <c r="G28" s="14"/>
    </row>
    <row r="29" spans="1:7" ht="15.75">
      <c r="A29" s="14"/>
      <c r="B29" s="14"/>
      <c r="C29" s="23"/>
      <c r="D29" s="23"/>
      <c r="E29" s="14"/>
      <c r="G29" s="14"/>
    </row>
    <row r="30" spans="1:7" ht="15.75">
      <c r="A30" s="14"/>
      <c r="B30" s="14"/>
      <c r="C30" s="23"/>
      <c r="D30" s="23"/>
      <c r="E30" s="14"/>
      <c r="G30" s="14"/>
    </row>
    <row r="31" spans="1:7" ht="15.75">
      <c r="A31" s="14"/>
      <c r="B31" s="14"/>
      <c r="C31" s="23"/>
      <c r="D31" s="23"/>
      <c r="E31" s="14"/>
      <c r="G31" s="14"/>
    </row>
    <row r="32" spans="1:7" ht="15.75">
      <c r="A32" s="14"/>
      <c r="B32" s="14"/>
      <c r="C32" s="23"/>
      <c r="D32" s="23"/>
      <c r="E32" s="14"/>
      <c r="G32" s="14"/>
    </row>
    <row r="33" spans="1:7" ht="15.75">
      <c r="A33" s="14"/>
      <c r="B33" s="14"/>
      <c r="C33" s="23"/>
      <c r="D33" s="23"/>
      <c r="E33" s="14"/>
      <c r="G33" s="14"/>
    </row>
    <row r="34" spans="1:7" ht="15.75">
      <c r="A34" s="14"/>
      <c r="B34" s="14"/>
      <c r="C34" s="23"/>
      <c r="D34" s="23"/>
      <c r="E34" s="14"/>
      <c r="G34" s="14"/>
    </row>
    <row r="35" spans="1:7" ht="15.75">
      <c r="A35" s="14"/>
      <c r="B35" s="14"/>
      <c r="C35" s="23"/>
      <c r="D35" s="23"/>
      <c r="E35" s="14"/>
      <c r="G35" s="14"/>
    </row>
    <row r="36" spans="1:7" ht="15.75">
      <c r="A36" s="14"/>
      <c r="B36" s="14"/>
      <c r="C36" s="23"/>
      <c r="D36" s="23"/>
      <c r="E36" s="14"/>
      <c r="G36" s="14"/>
    </row>
    <row r="37" spans="1:7" ht="15.75">
      <c r="A37" s="14"/>
      <c r="B37" s="14"/>
      <c r="C37" s="23"/>
      <c r="D37" s="23"/>
      <c r="E37" s="14"/>
      <c r="G37" s="14"/>
    </row>
    <row r="38" spans="1:7" ht="15.75">
      <c r="A38" s="14"/>
      <c r="B38" s="14"/>
      <c r="C38" s="23"/>
      <c r="D38" s="23"/>
      <c r="E38" s="14"/>
      <c r="G38" s="14"/>
    </row>
    <row r="39" spans="1:7" ht="15.75">
      <c r="A39" s="14"/>
      <c r="B39" s="14"/>
      <c r="C39" s="23"/>
      <c r="D39" s="23"/>
      <c r="E39" s="14"/>
      <c r="G39" s="14"/>
    </row>
    <row r="40" spans="1:7" ht="15.75">
      <c r="A40" s="14"/>
      <c r="B40" s="14"/>
      <c r="C40" s="23"/>
      <c r="D40" s="23"/>
      <c r="E40" s="14"/>
      <c r="G40" s="14"/>
    </row>
    <row r="41" spans="1:7" ht="15.75">
      <c r="A41" s="14"/>
      <c r="B41" s="14"/>
      <c r="C41" s="23"/>
      <c r="D41" s="23"/>
      <c r="E41" s="14"/>
      <c r="G41" s="14"/>
    </row>
    <row r="42" spans="1:7" ht="15.75">
      <c r="A42" s="14"/>
      <c r="B42" s="14"/>
      <c r="C42" s="23"/>
      <c r="D42" s="23"/>
      <c r="E42" s="14"/>
      <c r="G42" s="14"/>
    </row>
    <row r="43" spans="1:7" ht="15.75">
      <c r="A43" s="14"/>
      <c r="B43" s="14"/>
      <c r="C43" s="23"/>
      <c r="D43" s="23"/>
      <c r="E43" s="14"/>
      <c r="G43" s="14"/>
    </row>
    <row r="44" spans="1:7" ht="15.75">
      <c r="A44" s="14"/>
      <c r="B44" s="14"/>
      <c r="C44" s="23"/>
      <c r="D44" s="23"/>
      <c r="E44" s="14"/>
      <c r="G44" s="14"/>
    </row>
    <row r="45" spans="1:7" ht="15.75">
      <c r="A45" s="14"/>
      <c r="B45" s="14"/>
      <c r="C45" s="23"/>
      <c r="D45" s="23"/>
      <c r="E45" s="14"/>
      <c r="G45" s="14"/>
    </row>
    <row r="46" ht="15.75">
      <c r="A46" s="86" t="s">
        <v>66</v>
      </c>
    </row>
    <row r="47" ht="15.75">
      <c r="A47" s="86" t="s">
        <v>171</v>
      </c>
    </row>
    <row r="48" ht="15.75">
      <c r="A48" s="86" t="s">
        <v>21</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596"/>
  <sheetViews>
    <sheetView zoomScale="75" zoomScaleNormal="75" zoomScaleSheetLayoutView="75" workbookViewId="0" topLeftCell="A1">
      <selection activeCell="J17" sqref="J17"/>
    </sheetView>
  </sheetViews>
  <sheetFormatPr defaultColWidth="9.00390625" defaultRowHeight="16.5"/>
  <cols>
    <col min="1" max="1" width="2.875" style="2" customWidth="1"/>
    <col min="2" max="2" width="3.50390625" style="2" customWidth="1"/>
    <col min="3" max="3" width="3.00390625" style="2" customWidth="1"/>
    <col min="4" max="4" width="30.25390625" style="2" customWidth="1"/>
    <col min="5" max="5" width="12.625" style="2" customWidth="1"/>
    <col min="6" max="6" width="11.75390625" style="2" customWidth="1"/>
    <col min="7" max="7" width="13.75390625" style="3" customWidth="1"/>
    <col min="8" max="8" width="13.75390625" style="2" customWidth="1"/>
    <col min="9" max="16384" width="9.00390625" style="2" customWidth="1"/>
  </cols>
  <sheetData>
    <row r="1" ht="14.25">
      <c r="A1" s="29" t="s">
        <v>22</v>
      </c>
    </row>
    <row r="2" ht="14.25">
      <c r="A2" s="29" t="s">
        <v>235</v>
      </c>
    </row>
    <row r="3" ht="14.25">
      <c r="A3" s="29"/>
    </row>
    <row r="4" ht="14.25">
      <c r="A4" s="77" t="s">
        <v>96</v>
      </c>
    </row>
    <row r="5" ht="14.25">
      <c r="A5" s="77"/>
    </row>
    <row r="6" spans="1:5" ht="12.75">
      <c r="A6" s="42" t="s">
        <v>23</v>
      </c>
      <c r="B6" s="1" t="s">
        <v>24</v>
      </c>
      <c r="E6" s="78"/>
    </row>
    <row r="7" ht="12.75">
      <c r="A7" s="1"/>
    </row>
    <row r="8" ht="12.75">
      <c r="A8" s="1"/>
    </row>
    <row r="9" ht="11.25" customHeight="1">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row>
    <row r="20" spans="1:5" ht="12.75">
      <c r="A20" s="42" t="s">
        <v>25</v>
      </c>
      <c r="B20" s="1" t="s">
        <v>138</v>
      </c>
      <c r="E20" s="78"/>
    </row>
    <row r="21" spans="1:5" ht="12.75">
      <c r="A21" s="42"/>
      <c r="B21" s="1"/>
      <c r="E21" s="78"/>
    </row>
    <row r="22" spans="1:5" ht="12.75">
      <c r="A22" s="42"/>
      <c r="B22" s="1"/>
      <c r="E22" s="78"/>
    </row>
    <row r="23" spans="1:5" ht="12.75">
      <c r="A23" s="42"/>
      <c r="B23" s="1"/>
      <c r="E23" s="78"/>
    </row>
    <row r="24" spans="1:5" ht="12.75">
      <c r="A24" s="42"/>
      <c r="B24" s="1"/>
      <c r="E24" s="78"/>
    </row>
    <row r="25" spans="1:5" ht="12.75">
      <c r="A25" s="42"/>
      <c r="B25" s="1"/>
      <c r="E25" s="78"/>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spans="1:7" ht="12.75">
      <c r="A39" s="1"/>
      <c r="E39" s="67" t="s">
        <v>186</v>
      </c>
      <c r="F39" s="47" t="s">
        <v>190</v>
      </c>
      <c r="G39" s="79"/>
    </row>
    <row r="40" spans="1:7" ht="12.75">
      <c r="A40" s="1"/>
      <c r="E40" s="67" t="s">
        <v>187</v>
      </c>
      <c r="F40" s="47" t="s">
        <v>188</v>
      </c>
      <c r="G40" s="79" t="s">
        <v>189</v>
      </c>
    </row>
    <row r="41" spans="1:7" ht="12.75">
      <c r="A41" s="1"/>
      <c r="E41" s="67" t="s">
        <v>2</v>
      </c>
      <c r="F41" s="67" t="s">
        <v>2</v>
      </c>
      <c r="G41" s="67" t="s">
        <v>2</v>
      </c>
    </row>
    <row r="42" spans="1:2" ht="12.75">
      <c r="A42" s="1"/>
      <c r="B42" s="1" t="s">
        <v>183</v>
      </c>
    </row>
    <row r="43" spans="1:2" ht="12.75">
      <c r="A43" s="1"/>
      <c r="B43" s="1"/>
    </row>
    <row r="44" spans="1:7" ht="12.75">
      <c r="A44" s="1"/>
      <c r="B44" s="2" t="s">
        <v>184</v>
      </c>
      <c r="E44" s="24">
        <v>29273</v>
      </c>
      <c r="F44" s="24">
        <v>2188</v>
      </c>
      <c r="G44" s="24">
        <v>31461</v>
      </c>
    </row>
    <row r="45" spans="1:7" ht="13.5" thickBot="1">
      <c r="A45" s="1"/>
      <c r="B45" s="2" t="s">
        <v>185</v>
      </c>
      <c r="E45" s="80">
        <v>2188</v>
      </c>
      <c r="F45" s="81">
        <f>-F44</f>
        <v>-2188</v>
      </c>
      <c r="G45" s="80">
        <v>0</v>
      </c>
    </row>
    <row r="46" ht="13.5" thickTop="1">
      <c r="A46" s="1"/>
    </row>
    <row r="47" ht="12.75">
      <c r="A47" s="1"/>
    </row>
    <row r="48" spans="1:2" ht="12.75">
      <c r="A48" s="82" t="s">
        <v>27</v>
      </c>
      <c r="B48" s="1" t="s">
        <v>28</v>
      </c>
    </row>
    <row r="49" ht="12.75">
      <c r="A49" s="5"/>
    </row>
    <row r="50" ht="14.25">
      <c r="A50" s="77"/>
    </row>
    <row r="51" ht="14.25">
      <c r="A51" s="77"/>
    </row>
    <row r="52" spans="1:2" ht="14.25">
      <c r="A52" s="83" t="s">
        <v>29</v>
      </c>
      <c r="B52" s="1" t="s">
        <v>30</v>
      </c>
    </row>
    <row r="57" spans="1:2" ht="12.75">
      <c r="A57" s="42" t="s">
        <v>31</v>
      </c>
      <c r="B57" s="1" t="s">
        <v>32</v>
      </c>
    </row>
    <row r="61" spans="1:2" ht="12.75">
      <c r="A61" s="42" t="s">
        <v>33</v>
      </c>
      <c r="B61" s="1" t="s">
        <v>34</v>
      </c>
    </row>
    <row r="62" ht="12.75">
      <c r="A62" s="1"/>
    </row>
    <row r="63" ht="12.75">
      <c r="A63" s="1"/>
    </row>
    <row r="64" ht="12.75">
      <c r="A64" s="1"/>
    </row>
    <row r="65" ht="12.75">
      <c r="A65" s="1"/>
    </row>
    <row r="66" ht="12.75">
      <c r="A66" s="1"/>
    </row>
    <row r="67" ht="12.75">
      <c r="A67" s="1"/>
    </row>
    <row r="68" spans="1:2" ht="12.75">
      <c r="A68" s="42" t="s">
        <v>35</v>
      </c>
      <c r="B68" s="1" t="s">
        <v>36</v>
      </c>
    </row>
    <row r="73" ht="12.75">
      <c r="E73" s="2" t="s">
        <v>91</v>
      </c>
    </row>
    <row r="74" spans="1:7" ht="12.75">
      <c r="A74" s="42" t="s">
        <v>37</v>
      </c>
      <c r="B74" s="1" t="s">
        <v>38</v>
      </c>
      <c r="E74" s="1"/>
      <c r="G74" s="2"/>
    </row>
    <row r="75" spans="1:8" ht="15.75" customHeight="1">
      <c r="A75" s="42"/>
      <c r="B75" s="1"/>
      <c r="E75" s="124" t="s">
        <v>3</v>
      </c>
      <c r="F75" s="124"/>
      <c r="G75" s="124" t="s">
        <v>250</v>
      </c>
      <c r="H75" s="124"/>
    </row>
    <row r="76" spans="2:8" ht="12.75">
      <c r="B76" s="1" t="s">
        <v>39</v>
      </c>
      <c r="E76" s="27" t="s">
        <v>236</v>
      </c>
      <c r="F76" s="27" t="s">
        <v>181</v>
      </c>
      <c r="G76" s="27" t="s">
        <v>236</v>
      </c>
      <c r="H76" s="27" t="s">
        <v>181</v>
      </c>
    </row>
    <row r="77" spans="5:8" ht="12.75">
      <c r="E77" s="27" t="s">
        <v>177</v>
      </c>
      <c r="F77" s="27" t="s">
        <v>177</v>
      </c>
      <c r="G77" s="27" t="s">
        <v>177</v>
      </c>
      <c r="H77" s="27" t="s">
        <v>177</v>
      </c>
    </row>
    <row r="78" spans="4:8" ht="12.75">
      <c r="D78" s="84"/>
      <c r="E78" s="27" t="str">
        <f>F78</f>
        <v>RM'000</v>
      </c>
      <c r="F78" s="27" t="s">
        <v>2</v>
      </c>
      <c r="G78" s="27" t="s">
        <v>2</v>
      </c>
      <c r="H78" s="27" t="s">
        <v>2</v>
      </c>
    </row>
    <row r="79" spans="2:10" ht="12.75">
      <c r="B79" s="2" t="s">
        <v>40</v>
      </c>
      <c r="E79" s="96">
        <f>500791-19315-23088-17354-6909-1303</f>
        <v>432822</v>
      </c>
      <c r="F79" s="96">
        <v>467208</v>
      </c>
      <c r="G79" s="96">
        <f>91-23093-19315+53+6-23088-53+3+95-17354-3-58+196-6909-1303+58-125+59-95-196-59-324-208+1+6909+17354+23088+19315+66</f>
        <v>-24889</v>
      </c>
      <c r="H79" s="96">
        <f>160-10388-82328+4-4+27+385-398-240-385+2+82325</f>
        <v>-10840</v>
      </c>
      <c r="J79" s="84"/>
    </row>
    <row r="80" spans="2:10" ht="12.75">
      <c r="B80" s="2" t="s">
        <v>86</v>
      </c>
      <c r="E80" s="96">
        <v>71702</v>
      </c>
      <c r="F80" s="96">
        <v>64700</v>
      </c>
      <c r="G80" s="96">
        <f>-11107-64+134+226-64+140+237-64+148+282-64+148+956+58+1303+1133+360</f>
        <v>-6238</v>
      </c>
      <c r="H80" s="96">
        <f>355-1133-360+8-255+527+897+402</f>
        <v>441</v>
      </c>
      <c r="J80" s="84"/>
    </row>
    <row r="81" spans="2:10" ht="12.75">
      <c r="B81" s="2" t="s">
        <v>92</v>
      </c>
      <c r="E81" s="96">
        <v>0</v>
      </c>
      <c r="F81" s="96">
        <v>0</v>
      </c>
      <c r="G81" s="96">
        <f>-32-169-2+553-224-553+208-44-192+296-99-183-296-775-76-181</f>
        <v>-1769</v>
      </c>
      <c r="H81" s="96">
        <f>-388+97+138-897-8</f>
        <v>-1058</v>
      </c>
      <c r="J81" s="84"/>
    </row>
    <row r="82" spans="2:10" ht="12.75">
      <c r="B82" s="2" t="s">
        <v>41</v>
      </c>
      <c r="E82" s="10">
        <v>90287</v>
      </c>
      <c r="F82" s="10">
        <v>110794</v>
      </c>
      <c r="G82" s="10">
        <f>-13555-294+546-546-312-6+7+312+512-7-104+440-512+982+104+16-982-1</f>
        <v>-13400</v>
      </c>
      <c r="H82" s="10">
        <f>-1349+520+294-440</f>
        <v>-975</v>
      </c>
      <c r="J82" s="84"/>
    </row>
    <row r="83" spans="5:8" ht="13.5" thickBot="1">
      <c r="E83" s="28">
        <f>SUM(E79:E82)</f>
        <v>594811</v>
      </c>
      <c r="F83" s="28">
        <f>SUM(F79:F82)</f>
        <v>642702</v>
      </c>
      <c r="G83" s="28">
        <f>SUM(G79:G82)</f>
        <v>-46296</v>
      </c>
      <c r="H83" s="28">
        <f>SUM(H79:H82)</f>
        <v>-12432</v>
      </c>
    </row>
    <row r="84" spans="5:8" ht="13.5" thickTop="1">
      <c r="E84" s="9"/>
      <c r="F84" s="9"/>
      <c r="G84" s="9"/>
      <c r="H84" s="9"/>
    </row>
    <row r="85" spans="1:2" ht="12.75">
      <c r="A85" s="42" t="s">
        <v>42</v>
      </c>
      <c r="B85" s="1" t="s">
        <v>43</v>
      </c>
    </row>
    <row r="86" spans="1:2" ht="12.75">
      <c r="A86" s="42"/>
      <c r="B86" s="1"/>
    </row>
    <row r="89" spans="1:2" ht="12.75">
      <c r="A89" s="42"/>
      <c r="B89" s="1"/>
    </row>
    <row r="90" spans="1:2" ht="12.75">
      <c r="A90" s="42"/>
      <c r="B90" s="1"/>
    </row>
    <row r="91" spans="1:2" ht="12.75">
      <c r="A91" s="42" t="s">
        <v>44</v>
      </c>
      <c r="B91" s="1" t="s">
        <v>45</v>
      </c>
    </row>
    <row r="92" ht="12.75">
      <c r="A92" s="1"/>
    </row>
    <row r="93" spans="1:2" ht="12.75">
      <c r="A93" s="1"/>
      <c r="B93" s="2" t="s">
        <v>91</v>
      </c>
    </row>
    <row r="94" ht="12.75">
      <c r="A94" s="1"/>
    </row>
    <row r="95" ht="12.75">
      <c r="A95" s="1"/>
    </row>
    <row r="96" spans="1:2" ht="12.75">
      <c r="A96" s="42" t="s">
        <v>46</v>
      </c>
      <c r="B96" s="1" t="s">
        <v>47</v>
      </c>
    </row>
    <row r="97" ht="12.75">
      <c r="A97" s="1"/>
    </row>
    <row r="98" ht="12.75">
      <c r="A98" s="1"/>
    </row>
    <row r="99" ht="12.75">
      <c r="A99" s="1"/>
    </row>
    <row r="100" ht="12.75">
      <c r="A100" s="1"/>
    </row>
    <row r="101" ht="12.75">
      <c r="A101" s="1"/>
    </row>
    <row r="102" spans="1:2" ht="12.75">
      <c r="A102" s="42" t="s">
        <v>48</v>
      </c>
      <c r="B102" s="1" t="s">
        <v>87</v>
      </c>
    </row>
    <row r="107" spans="1:2" ht="13.5" customHeight="1">
      <c r="A107" s="42" t="s">
        <v>67</v>
      </c>
      <c r="B107" s="1" t="s">
        <v>68</v>
      </c>
    </row>
    <row r="108" spans="1:2" ht="13.5" customHeight="1">
      <c r="A108" s="42"/>
      <c r="B108" s="1"/>
    </row>
    <row r="109" spans="1:2" ht="13.5" customHeight="1">
      <c r="A109" s="42"/>
      <c r="B109" s="1"/>
    </row>
    <row r="110" spans="1:2" ht="13.5" customHeight="1">
      <c r="A110" s="42"/>
      <c r="B110" s="1"/>
    </row>
    <row r="111" ht="13.5" customHeight="1">
      <c r="A111" s="77" t="s">
        <v>221</v>
      </c>
    </row>
    <row r="112" ht="13.5" customHeight="1">
      <c r="A112" s="77" t="s">
        <v>222</v>
      </c>
    </row>
    <row r="113" ht="13.5" customHeight="1">
      <c r="A113" s="77" t="s">
        <v>91</v>
      </c>
    </row>
    <row r="114" spans="1:2" ht="12.75">
      <c r="A114" s="42" t="s">
        <v>69</v>
      </c>
      <c r="B114" s="1" t="s">
        <v>49</v>
      </c>
    </row>
    <row r="115" spans="7:8" ht="12.75">
      <c r="G115" s="47" t="s">
        <v>176</v>
      </c>
      <c r="H115" s="47" t="s">
        <v>177</v>
      </c>
    </row>
    <row r="116" spans="1:8" ht="12.75">
      <c r="A116" s="1"/>
      <c r="G116" s="47" t="s">
        <v>236</v>
      </c>
      <c r="H116" s="47" t="s">
        <v>236</v>
      </c>
    </row>
    <row r="117" spans="7:8" ht="12.75">
      <c r="G117" s="47" t="s">
        <v>2</v>
      </c>
      <c r="H117" s="47" t="s">
        <v>2</v>
      </c>
    </row>
    <row r="118" spans="2:8" ht="12.75">
      <c r="B118" s="2" t="s">
        <v>50</v>
      </c>
      <c r="G118" s="3">
        <f>+'income statement'!D12</f>
        <v>100287</v>
      </c>
      <c r="H118" s="3">
        <f>+'income statement'!G12</f>
        <v>594811</v>
      </c>
    </row>
    <row r="119" spans="2:8" ht="12.75">
      <c r="B119" s="2" t="s">
        <v>249</v>
      </c>
      <c r="G119" s="3">
        <f>+'income statement'!D24</f>
        <v>-40858</v>
      </c>
      <c r="H119" s="3">
        <f>+'income statement'!G24</f>
        <v>-40448</v>
      </c>
    </row>
    <row r="120" spans="2:8" ht="12.75">
      <c r="B120" s="2" t="s">
        <v>228</v>
      </c>
      <c r="G120" s="3">
        <f>+'income statement'!D28</f>
        <v>-42286</v>
      </c>
      <c r="H120" s="3">
        <f>+'income statement'!G28</f>
        <v>-46296</v>
      </c>
    </row>
    <row r="121" spans="2:8" ht="12.75">
      <c r="B121" s="2" t="s">
        <v>229</v>
      </c>
      <c r="G121" s="3">
        <f>+'income statement'!D32</f>
        <v>-42286</v>
      </c>
      <c r="H121" s="3">
        <f>+'income statement'!G32</f>
        <v>-46296</v>
      </c>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1:2" ht="14.25" customHeight="1">
      <c r="A131" s="42" t="s">
        <v>70</v>
      </c>
      <c r="B131" s="1" t="s">
        <v>172</v>
      </c>
    </row>
    <row r="132" ht="14.25" customHeight="1"/>
    <row r="133" spans="5:7" ht="14.25" customHeight="1">
      <c r="E133" s="124" t="s">
        <v>84</v>
      </c>
      <c r="F133" s="124"/>
      <c r="G133" s="79"/>
    </row>
    <row r="134" spans="5:8" ht="12.75">
      <c r="E134" s="47" t="s">
        <v>236</v>
      </c>
      <c r="F134" s="47" t="s">
        <v>213</v>
      </c>
      <c r="G134" s="79" t="s">
        <v>251</v>
      </c>
      <c r="H134" s="47" t="s">
        <v>51</v>
      </c>
    </row>
    <row r="135" spans="5:8" ht="12.75">
      <c r="E135" s="47" t="s">
        <v>2</v>
      </c>
      <c r="F135" s="47" t="s">
        <v>2</v>
      </c>
      <c r="G135" s="47" t="s">
        <v>2</v>
      </c>
      <c r="H135" s="47" t="s">
        <v>52</v>
      </c>
    </row>
    <row r="136" spans="2:8" ht="12.75">
      <c r="B136" s="2" t="s">
        <v>3</v>
      </c>
      <c r="E136" s="97">
        <f>'income statement'!D12</f>
        <v>100287</v>
      </c>
      <c r="F136" s="8">
        <v>172797</v>
      </c>
      <c r="G136" s="3">
        <f>+E136-F136</f>
        <v>-72510</v>
      </c>
      <c r="H136" s="98">
        <f>(E136-F136)/F136*100</f>
        <v>-41.962534071772076</v>
      </c>
    </row>
    <row r="137" spans="2:8" ht="12.75">
      <c r="B137" s="2" t="s">
        <v>239</v>
      </c>
      <c r="E137" s="97">
        <f>'income statement'!D28</f>
        <v>-42286</v>
      </c>
      <c r="F137" s="9">
        <v>-10569</v>
      </c>
      <c r="G137" s="3">
        <f>+E137-F137</f>
        <v>-31717</v>
      </c>
      <c r="H137" s="9">
        <f>(E137-F137)/F137*100</f>
        <v>300.09461633077865</v>
      </c>
    </row>
    <row r="138" spans="5:6" ht="12.75">
      <c r="E138" s="85"/>
      <c r="F138" s="85"/>
    </row>
    <row r="144" spans="1:2" ht="12.75">
      <c r="A144" s="42" t="s">
        <v>71</v>
      </c>
      <c r="B144" s="1" t="s">
        <v>53</v>
      </c>
    </row>
    <row r="145" ht="12.75">
      <c r="A145" s="1"/>
    </row>
    <row r="146" ht="12.75">
      <c r="A146" s="1"/>
    </row>
    <row r="147" ht="12.75">
      <c r="A147" s="1"/>
    </row>
    <row r="148" ht="12.75">
      <c r="A148" s="1"/>
    </row>
    <row r="149" ht="12.75">
      <c r="A149" s="1"/>
    </row>
    <row r="150" ht="12.75">
      <c r="A150" s="1"/>
    </row>
    <row r="151" spans="1:2" ht="12.75">
      <c r="A151" s="42" t="s">
        <v>72</v>
      </c>
      <c r="B151" s="1" t="s">
        <v>54</v>
      </c>
    </row>
    <row r="153" ht="12" customHeight="1"/>
    <row r="154" ht="12" customHeight="1"/>
    <row r="156" spans="1:8" ht="12.75">
      <c r="A156" s="42" t="s">
        <v>73</v>
      </c>
      <c r="B156" s="1" t="s">
        <v>133</v>
      </c>
      <c r="E156" s="124" t="s">
        <v>84</v>
      </c>
      <c r="F156" s="124"/>
      <c r="G156" s="124" t="s">
        <v>234</v>
      </c>
      <c r="H156" s="124"/>
    </row>
    <row r="157" spans="1:8" ht="12.75">
      <c r="A157" s="1"/>
      <c r="E157" s="47" t="s">
        <v>236</v>
      </c>
      <c r="F157" s="47" t="s">
        <v>181</v>
      </c>
      <c r="G157" s="47" t="str">
        <f>+E157</f>
        <v>31.12.2008</v>
      </c>
      <c r="H157" s="47" t="str">
        <f>+F157</f>
        <v>31.12.2007</v>
      </c>
    </row>
    <row r="158" spans="5:8" ht="12.75">
      <c r="E158" s="47" t="s">
        <v>2</v>
      </c>
      <c r="F158" s="47" t="s">
        <v>2</v>
      </c>
      <c r="G158" s="47" t="s">
        <v>2</v>
      </c>
      <c r="H158" s="47" t="s">
        <v>2</v>
      </c>
    </row>
    <row r="159" spans="5:7" ht="12.75">
      <c r="E159" s="63"/>
      <c r="G159" s="9"/>
    </row>
    <row r="160" spans="5:9" ht="12.75">
      <c r="E160" s="65"/>
      <c r="F160" s="65"/>
      <c r="G160" s="65"/>
      <c r="H160" s="64"/>
      <c r="I160" s="66"/>
    </row>
    <row r="161" spans="2:8" ht="12.75">
      <c r="B161" s="2" t="s">
        <v>157</v>
      </c>
      <c r="E161" s="64"/>
      <c r="F161" s="64"/>
      <c r="G161" s="64"/>
      <c r="H161" s="64"/>
    </row>
    <row r="162" spans="2:8" ht="12.75">
      <c r="B162" s="2" t="s">
        <v>182</v>
      </c>
      <c r="E162" s="64">
        <f>-'income statement'!D30</f>
        <v>0</v>
      </c>
      <c r="F162" s="3">
        <v>0</v>
      </c>
      <c r="G162" s="64">
        <f>-'income statement'!G30</f>
        <v>0</v>
      </c>
      <c r="H162" s="24">
        <v>17</v>
      </c>
    </row>
    <row r="163" spans="2:8" ht="12.75">
      <c r="B163" s="2" t="s">
        <v>158</v>
      </c>
      <c r="E163" s="64">
        <v>0</v>
      </c>
      <c r="F163" s="3">
        <v>0</v>
      </c>
      <c r="G163" s="64">
        <v>0</v>
      </c>
      <c r="H163" s="71">
        <v>-281</v>
      </c>
    </row>
    <row r="164" spans="5:8" ht="12.75">
      <c r="E164" s="65"/>
      <c r="F164" s="65"/>
      <c r="G164" s="65"/>
      <c r="H164" s="24"/>
    </row>
    <row r="165" spans="2:8" ht="12.75">
      <c r="B165" s="2" t="s">
        <v>55</v>
      </c>
      <c r="E165" s="64"/>
      <c r="F165" s="71"/>
      <c r="G165" s="64"/>
      <c r="H165" s="71"/>
    </row>
    <row r="166" spans="2:7" ht="12.75">
      <c r="B166" s="2" t="s">
        <v>223</v>
      </c>
      <c r="G166" s="2"/>
    </row>
    <row r="167" spans="3:8" ht="12.75">
      <c r="C167" s="2" t="s">
        <v>224</v>
      </c>
      <c r="E167" s="64">
        <v>0</v>
      </c>
      <c r="F167" s="3">
        <v>0</v>
      </c>
      <c r="G167" s="64">
        <v>0</v>
      </c>
      <c r="H167" s="3">
        <f>-2752-460-885</f>
        <v>-4097</v>
      </c>
    </row>
    <row r="168" spans="2:8" ht="12.75">
      <c r="B168" s="2" t="s">
        <v>158</v>
      </c>
      <c r="E168" s="64">
        <v>0</v>
      </c>
      <c r="F168" s="64">
        <v>0</v>
      </c>
      <c r="G168" s="64">
        <v>0</v>
      </c>
      <c r="H168" s="65">
        <v>-56</v>
      </c>
    </row>
    <row r="169" spans="2:8" ht="13.5" thickBot="1">
      <c r="B169" s="2" t="s">
        <v>225</v>
      </c>
      <c r="E169" s="99">
        <f>SUM(E162:E168)</f>
        <v>0</v>
      </c>
      <c r="F169" s="100">
        <f>SUM(F162:F168)</f>
        <v>0</v>
      </c>
      <c r="G169" s="99">
        <f>SUM(G162:G168)</f>
        <v>0</v>
      </c>
      <c r="H169" s="100">
        <f>SUM(H162:H168)</f>
        <v>-4417</v>
      </c>
    </row>
    <row r="170" spans="5:8" ht="12.75">
      <c r="E170" s="71"/>
      <c r="F170" s="65"/>
      <c r="G170" s="71"/>
      <c r="H170" s="65"/>
    </row>
    <row r="171" ht="12.75">
      <c r="I171" s="66"/>
    </row>
    <row r="174" spans="1:2" ht="12.75">
      <c r="A174" s="42" t="s">
        <v>74</v>
      </c>
      <c r="B174" s="1" t="s">
        <v>56</v>
      </c>
    </row>
    <row r="180" spans="1:2" ht="12.75">
      <c r="A180" s="42" t="s">
        <v>75</v>
      </c>
      <c r="B180" s="1" t="s">
        <v>150</v>
      </c>
    </row>
    <row r="181" spans="5:8" ht="12.75">
      <c r="E181" s="69"/>
      <c r="F181" s="69"/>
      <c r="G181" s="67" t="s">
        <v>178</v>
      </c>
      <c r="H181" s="67" t="s">
        <v>178</v>
      </c>
    </row>
    <row r="182" spans="5:8" ht="12.75">
      <c r="E182" s="69"/>
      <c r="F182" s="69"/>
      <c r="G182" s="67" t="s">
        <v>236</v>
      </c>
      <c r="H182" s="67" t="s">
        <v>181</v>
      </c>
    </row>
    <row r="183" spans="5:8" ht="12.75">
      <c r="E183" s="69"/>
      <c r="F183" s="69"/>
      <c r="G183" s="67" t="s">
        <v>2</v>
      </c>
      <c r="H183" s="67" t="s">
        <v>2</v>
      </c>
    </row>
    <row r="184" spans="2:7" ht="12.75">
      <c r="B184" s="2" t="s">
        <v>207</v>
      </c>
      <c r="E184" s="19"/>
      <c r="F184" s="43"/>
      <c r="G184" s="6"/>
    </row>
    <row r="185" spans="2:8" ht="12.75">
      <c r="B185" s="2" t="s">
        <v>208</v>
      </c>
      <c r="E185" s="9"/>
      <c r="F185" s="70"/>
      <c r="G185" s="101">
        <v>48</v>
      </c>
      <c r="H185" s="102">
        <v>48</v>
      </c>
    </row>
    <row r="186" spans="2:8" ht="12.75">
      <c r="B186" s="2" t="s">
        <v>83</v>
      </c>
      <c r="E186" s="9"/>
      <c r="F186" s="65"/>
      <c r="G186" s="103">
        <v>-39</v>
      </c>
      <c r="H186" s="104">
        <v>-29</v>
      </c>
    </row>
    <row r="187" spans="5:8" ht="12.75">
      <c r="E187" s="9"/>
      <c r="F187" s="68"/>
      <c r="G187" s="68">
        <f>SUM(G185:G186)</f>
        <v>9</v>
      </c>
      <c r="H187" s="68">
        <f>SUM(H185:H186)</f>
        <v>19</v>
      </c>
    </row>
    <row r="188" spans="2:8" ht="12.75">
      <c r="B188" s="2" t="s">
        <v>212</v>
      </c>
      <c r="E188" s="9"/>
      <c r="F188" s="70"/>
      <c r="G188" s="68"/>
      <c r="H188" s="102"/>
    </row>
    <row r="189" spans="2:9" ht="12.75">
      <c r="B189" s="2" t="s">
        <v>151</v>
      </c>
      <c r="E189" s="9"/>
      <c r="F189" s="64"/>
      <c r="G189" s="64">
        <f>(634218)/1000*0.45</f>
        <v>285.3981</v>
      </c>
      <c r="H189" s="24">
        <v>0</v>
      </c>
      <c r="I189" s="1"/>
    </row>
    <row r="190" spans="5:9" ht="12.75">
      <c r="E190" s="9"/>
      <c r="F190" s="64"/>
      <c r="G190" s="68"/>
      <c r="H190" s="24"/>
      <c r="I190" s="1"/>
    </row>
    <row r="191" spans="2:9" ht="12.75">
      <c r="B191" s="2" t="s">
        <v>215</v>
      </c>
      <c r="E191" s="9"/>
      <c r="F191" s="64"/>
      <c r="G191" s="68"/>
      <c r="H191" s="24"/>
      <c r="I191" s="1"/>
    </row>
    <row r="192" spans="2:9" ht="12.75">
      <c r="B192" s="2" t="s">
        <v>151</v>
      </c>
      <c r="E192" s="9"/>
      <c r="F192" s="64"/>
      <c r="G192" s="68">
        <f>(514800+15085200)/1000*0.45</f>
        <v>7020</v>
      </c>
      <c r="H192" s="24">
        <v>13416</v>
      </c>
      <c r="I192" s="1"/>
    </row>
    <row r="193" spans="5:8" ht="12.75">
      <c r="E193" s="9"/>
      <c r="F193" s="64"/>
      <c r="G193" s="64"/>
      <c r="H193" s="24"/>
    </row>
    <row r="194" spans="5:8" ht="13.5" thickBot="1">
      <c r="E194" s="9"/>
      <c r="F194" s="64"/>
      <c r="G194" s="105">
        <f>SUM(G187:G193)</f>
        <v>7314.3981</v>
      </c>
      <c r="H194" s="105">
        <f>SUM(H187:H193)</f>
        <v>13435</v>
      </c>
    </row>
    <row r="195" spans="5:6" ht="13.5" thickTop="1">
      <c r="E195" s="43"/>
      <c r="F195" s="43"/>
    </row>
    <row r="196" spans="2:8" ht="13.5" thickBot="1">
      <c r="B196" s="2" t="s">
        <v>209</v>
      </c>
      <c r="E196" s="43"/>
      <c r="F196" s="43"/>
      <c r="G196" s="16">
        <f>293+9+6750</f>
        <v>7052</v>
      </c>
      <c r="H196" s="80">
        <v>13728</v>
      </c>
    </row>
    <row r="197" spans="5:6" ht="13.5" thickTop="1">
      <c r="E197" s="43"/>
      <c r="F197" s="43"/>
    </row>
    <row r="198" spans="5:8" ht="15">
      <c r="E198" s="86"/>
      <c r="H198" s="3"/>
    </row>
    <row r="199" spans="1:2" ht="12.75">
      <c r="A199" s="42" t="s">
        <v>76</v>
      </c>
      <c r="B199" s="1" t="s">
        <v>57</v>
      </c>
    </row>
    <row r="200" spans="1:8" ht="12.75">
      <c r="A200" s="42"/>
      <c r="B200" s="1"/>
      <c r="H200" s="87"/>
    </row>
    <row r="201" spans="1:2" ht="12.75">
      <c r="A201" s="1"/>
      <c r="B201" s="1" t="s">
        <v>58</v>
      </c>
    </row>
    <row r="202" spans="1:2" ht="12.75">
      <c r="A202" s="1"/>
      <c r="B202" s="1"/>
    </row>
    <row r="203" ht="12.75">
      <c r="A203" s="1"/>
    </row>
    <row r="204" spans="1:2" ht="12.75">
      <c r="A204" s="42" t="s">
        <v>77</v>
      </c>
      <c r="B204" s="1" t="s">
        <v>59</v>
      </c>
    </row>
    <row r="205" spans="1:8" ht="12.75">
      <c r="A205" s="42"/>
      <c r="B205" s="1"/>
      <c r="G205" s="67" t="s">
        <v>178</v>
      </c>
      <c r="H205" s="67" t="s">
        <v>178</v>
      </c>
    </row>
    <row r="206" spans="1:8" ht="12.75">
      <c r="A206" s="42"/>
      <c r="B206" s="1"/>
      <c r="G206" s="67" t="s">
        <v>236</v>
      </c>
      <c r="H206" s="67" t="s">
        <v>181</v>
      </c>
    </row>
    <row r="207" spans="1:8" ht="12.75">
      <c r="A207" s="42"/>
      <c r="B207" s="1"/>
      <c r="G207" s="67" t="s">
        <v>179</v>
      </c>
      <c r="H207" s="67" t="s">
        <v>180</v>
      </c>
    </row>
    <row r="208" spans="1:2" ht="12.75">
      <c r="A208" s="42"/>
      <c r="B208" s="1" t="s">
        <v>210</v>
      </c>
    </row>
    <row r="209" spans="1:8" ht="12.75">
      <c r="A209" s="42"/>
      <c r="B209" s="2" t="s">
        <v>60</v>
      </c>
      <c r="G209" s="3">
        <f>1073+7104+1277</f>
        <v>9454</v>
      </c>
      <c r="H209" s="3">
        <v>5110</v>
      </c>
    </row>
    <row r="210" spans="1:8" ht="12.75">
      <c r="A210" s="42"/>
      <c r="B210" s="2" t="s">
        <v>61</v>
      </c>
      <c r="G210" s="3">
        <f>87730-7104-1277</f>
        <v>79349</v>
      </c>
      <c r="H210" s="3">
        <v>146643</v>
      </c>
    </row>
    <row r="211" spans="1:8" ht="12.75">
      <c r="A211" s="42"/>
      <c r="B211" s="1"/>
      <c r="G211" s="106">
        <f>SUM(G209:G210)</f>
        <v>88803</v>
      </c>
      <c r="H211" s="106">
        <f>SUM(H209:H210)</f>
        <v>151753</v>
      </c>
    </row>
    <row r="212" spans="1:8" ht="12.75">
      <c r="A212" s="42"/>
      <c r="B212" s="1"/>
      <c r="H212" s="3"/>
    </row>
    <row r="213" spans="1:8" ht="12.75">
      <c r="A213" s="42"/>
      <c r="B213" s="1" t="s">
        <v>211</v>
      </c>
      <c r="H213" s="3"/>
    </row>
    <row r="214" spans="1:8" ht="12.75">
      <c r="A214" s="42"/>
      <c r="B214" s="2" t="s">
        <v>60</v>
      </c>
      <c r="G214" s="3">
        <v>465</v>
      </c>
      <c r="H214" s="3">
        <v>1538</v>
      </c>
    </row>
    <row r="215" spans="1:8" ht="13.5" thickBot="1">
      <c r="A215" s="42"/>
      <c r="G215" s="28">
        <f>G214+G211</f>
        <v>89268</v>
      </c>
      <c r="H215" s="28">
        <f>H214+H211</f>
        <v>153291</v>
      </c>
    </row>
    <row r="216" spans="1:7" ht="13.5" thickTop="1">
      <c r="A216" s="42"/>
      <c r="B216" s="1"/>
      <c r="G216" s="2"/>
    </row>
    <row r="217" spans="2:7" ht="12.75">
      <c r="B217" s="2" t="s">
        <v>135</v>
      </c>
      <c r="G217" s="27" t="s">
        <v>139</v>
      </c>
    </row>
    <row r="218" spans="7:8" ht="12.75">
      <c r="G218" s="107" t="s">
        <v>152</v>
      </c>
      <c r="H218" s="27" t="s">
        <v>2</v>
      </c>
    </row>
    <row r="219" spans="7:8" ht="12.75">
      <c r="G219" s="108" t="s">
        <v>226</v>
      </c>
      <c r="H219" s="109" t="s">
        <v>134</v>
      </c>
    </row>
    <row r="220" spans="7:8" ht="12.75">
      <c r="G220" s="109"/>
      <c r="H220" s="109"/>
    </row>
    <row r="221" spans="2:8" ht="12.75">
      <c r="B221" s="1" t="s">
        <v>60</v>
      </c>
      <c r="G221" s="109"/>
      <c r="H221" s="109"/>
    </row>
    <row r="222" spans="2:8" ht="12.75">
      <c r="B222" s="2" t="s">
        <v>154</v>
      </c>
      <c r="G222" s="64">
        <f>+H222/0.51</f>
        <v>2503.921568627451</v>
      </c>
      <c r="H222" s="64">
        <v>1277</v>
      </c>
    </row>
    <row r="223" spans="2:8" ht="12.75">
      <c r="B223" s="2" t="s">
        <v>153</v>
      </c>
      <c r="G223" s="64">
        <f>+H223/0.45</f>
        <v>15786.666666666666</v>
      </c>
      <c r="H223" s="64">
        <v>7104</v>
      </c>
    </row>
    <row r="224" spans="7:8" ht="12.75">
      <c r="G224" s="64"/>
      <c r="H224" s="64"/>
    </row>
    <row r="225" spans="2:8" ht="12.75">
      <c r="B225" s="1" t="s">
        <v>61</v>
      </c>
      <c r="G225" s="109"/>
      <c r="H225" s="109"/>
    </row>
    <row r="226" spans="2:8" ht="12.75">
      <c r="B226" s="2" t="s">
        <v>153</v>
      </c>
      <c r="G226" s="64">
        <f>+H226/0.45</f>
        <v>6975.555555555556</v>
      </c>
      <c r="H226" s="64">
        <v>3139</v>
      </c>
    </row>
    <row r="227" spans="7:8" ht="12.75">
      <c r="G227" s="64"/>
      <c r="H227" s="64"/>
    </row>
    <row r="228" spans="2:8" ht="13.5" thickBot="1">
      <c r="B228" s="2" t="s">
        <v>19</v>
      </c>
      <c r="G228" s="64"/>
      <c r="H228" s="105">
        <f>SUM(H221:H227)</f>
        <v>11520</v>
      </c>
    </row>
    <row r="229" spans="7:8" ht="13.5" thickTop="1">
      <c r="G229" s="64"/>
      <c r="H229" s="64"/>
    </row>
    <row r="230" spans="7:8" ht="12.75">
      <c r="G230" s="64"/>
      <c r="H230" s="64"/>
    </row>
    <row r="231" spans="1:2" ht="12.75">
      <c r="A231" s="42" t="s">
        <v>78</v>
      </c>
      <c r="B231" s="1" t="s">
        <v>62</v>
      </c>
    </row>
    <row r="247" spans="1:2" ht="12.75">
      <c r="A247" s="42" t="s">
        <v>79</v>
      </c>
      <c r="B247" s="1" t="s">
        <v>63</v>
      </c>
    </row>
    <row r="248" ht="12.75">
      <c r="A248" s="1"/>
    </row>
    <row r="249" ht="12.75">
      <c r="A249" s="1"/>
    </row>
    <row r="250" ht="12.75">
      <c r="A250" s="1"/>
    </row>
    <row r="251" spans="1:2" ht="13.5" customHeight="1">
      <c r="A251" s="42" t="s">
        <v>80</v>
      </c>
      <c r="B251" s="1" t="s">
        <v>64</v>
      </c>
    </row>
    <row r="252" ht="13.5" customHeight="1"/>
    <row r="253" ht="13.5" customHeight="1"/>
    <row r="254" ht="13.5" customHeight="1"/>
    <row r="255" spans="1:2" ht="13.5" customHeight="1">
      <c r="A255" s="42" t="s">
        <v>81</v>
      </c>
      <c r="B255" s="1" t="s">
        <v>97</v>
      </c>
    </row>
    <row r="256" spans="5:8" ht="13.5" customHeight="1">
      <c r="E256" s="14"/>
      <c r="F256" s="14"/>
      <c r="G256" s="14"/>
      <c r="H256" s="32"/>
    </row>
    <row r="257" spans="2:8" ht="13.5" customHeight="1">
      <c r="B257" s="1" t="s">
        <v>89</v>
      </c>
      <c r="C257" s="1" t="s">
        <v>98</v>
      </c>
      <c r="G257" s="47"/>
      <c r="H257" s="47"/>
    </row>
    <row r="258" spans="3:8" ht="13.5" customHeight="1">
      <c r="C258" s="2" t="s">
        <v>162</v>
      </c>
      <c r="G258" s="88"/>
      <c r="H258" s="88"/>
    </row>
    <row r="259" spans="3:8" ht="13.5" customHeight="1">
      <c r="C259" s="2" t="s">
        <v>163</v>
      </c>
      <c r="G259" s="88"/>
      <c r="H259" s="88"/>
    </row>
    <row r="260" spans="7:8" ht="13.5" customHeight="1">
      <c r="G260" s="47"/>
      <c r="H260" s="47"/>
    </row>
    <row r="261" spans="5:8" ht="13.5" customHeight="1">
      <c r="E261" s="126" t="s">
        <v>84</v>
      </c>
      <c r="F261" s="126"/>
      <c r="G261" s="126" t="s">
        <v>234</v>
      </c>
      <c r="H261" s="126"/>
    </row>
    <row r="262" spans="5:8" ht="13.5" customHeight="1">
      <c r="E262" s="110">
        <v>39813</v>
      </c>
      <c r="F262" s="110">
        <v>39447</v>
      </c>
      <c r="G262" s="110">
        <f>E262</f>
        <v>39813</v>
      </c>
      <c r="H262" s="110">
        <f>F262</f>
        <v>39447</v>
      </c>
    </row>
    <row r="263" spans="7:8" ht="13.5" customHeight="1">
      <c r="G263" s="47"/>
      <c r="H263" s="47"/>
    </row>
    <row r="264" spans="3:8" ht="13.5" customHeight="1">
      <c r="C264" s="2" t="s">
        <v>242</v>
      </c>
      <c r="G264" s="47"/>
      <c r="H264" s="47"/>
    </row>
    <row r="265" spans="3:8" ht="13.5" customHeight="1">
      <c r="C265" s="2" t="s">
        <v>161</v>
      </c>
      <c r="E265" s="111">
        <f>'income statement'!D32</f>
        <v>-42286</v>
      </c>
      <c r="F265" s="111">
        <f>'income statement'!E32</f>
        <v>-8790</v>
      </c>
      <c r="G265" s="111">
        <f>'income statement'!G32</f>
        <v>-46296</v>
      </c>
      <c r="H265" s="111">
        <f>'income statement'!H32</f>
        <v>-8015</v>
      </c>
    </row>
    <row r="266" spans="5:8" ht="13.5" customHeight="1">
      <c r="E266" s="112"/>
      <c r="F266" s="24"/>
      <c r="G266" s="24"/>
      <c r="H266" s="24"/>
    </row>
    <row r="267" spans="3:8" ht="13.5" customHeight="1">
      <c r="C267" s="2" t="s">
        <v>143</v>
      </c>
      <c r="E267" s="112"/>
      <c r="F267" s="24"/>
      <c r="G267" s="24"/>
      <c r="H267" s="24"/>
    </row>
    <row r="268" spans="3:8" ht="13.5" customHeight="1">
      <c r="C268" s="2" t="s">
        <v>144</v>
      </c>
      <c r="E268" s="3">
        <v>64286</v>
      </c>
      <c r="F268" s="3">
        <v>64286</v>
      </c>
      <c r="G268" s="3">
        <f>+E268</f>
        <v>64286</v>
      </c>
      <c r="H268" s="24">
        <v>64252</v>
      </c>
    </row>
    <row r="269" spans="5:8" ht="13.5" customHeight="1">
      <c r="E269" s="3"/>
      <c r="F269" s="3"/>
      <c r="H269" s="24"/>
    </row>
    <row r="270" spans="3:8" ht="13.5" customHeight="1" thickBot="1">
      <c r="C270" s="1" t="s">
        <v>101</v>
      </c>
      <c r="E270" s="48">
        <f>E265/E268*100</f>
        <v>-65.77792987586722</v>
      </c>
      <c r="F270" s="48">
        <f>F265/F268*100</f>
        <v>-13.673272563233052</v>
      </c>
      <c r="G270" s="48">
        <f>G265/G268*100</f>
        <v>-72.01567993031142</v>
      </c>
      <c r="H270" s="48">
        <f>H265/H268*100</f>
        <v>-12.474319865529477</v>
      </c>
    </row>
    <row r="271" spans="5:8" ht="13.5" customHeight="1" thickTop="1">
      <c r="E271" s="17"/>
      <c r="F271" s="17"/>
      <c r="G271" s="17"/>
      <c r="H271" s="17"/>
    </row>
    <row r="272" spans="2:8" ht="13.5" customHeight="1">
      <c r="B272" s="1" t="s">
        <v>100</v>
      </c>
      <c r="C272" s="1" t="s">
        <v>99</v>
      </c>
      <c r="G272" s="47"/>
      <c r="H272" s="47"/>
    </row>
    <row r="273" spans="3:8" ht="13.5" customHeight="1">
      <c r="C273" s="2" t="s">
        <v>155</v>
      </c>
      <c r="G273" s="47"/>
      <c r="H273" s="47"/>
    </row>
    <row r="274" spans="3:8" ht="13.5" customHeight="1">
      <c r="C274" s="2" t="s">
        <v>156</v>
      </c>
      <c r="G274" s="47"/>
      <c r="H274" s="47"/>
    </row>
    <row r="275" spans="7:8" ht="12.75" customHeight="1">
      <c r="G275" s="47"/>
      <c r="H275" s="47"/>
    </row>
    <row r="276" spans="5:8" ht="12.75" customHeight="1">
      <c r="E276" s="126" t="str">
        <f>+E261</f>
        <v>3 months ended</v>
      </c>
      <c r="F276" s="126"/>
      <c r="G276" s="126" t="str">
        <f>+G261</f>
        <v>12 months ended</v>
      </c>
      <c r="H276" s="126"/>
    </row>
    <row r="277" spans="5:8" ht="12.75" customHeight="1">
      <c r="E277" s="110">
        <f>+E262</f>
        <v>39813</v>
      </c>
      <c r="F277" s="110">
        <f>+F262</f>
        <v>39447</v>
      </c>
      <c r="G277" s="110">
        <f>+G262</f>
        <v>39813</v>
      </c>
      <c r="H277" s="110">
        <f>+H262</f>
        <v>39447</v>
      </c>
    </row>
    <row r="278" spans="7:8" ht="12.75" customHeight="1">
      <c r="G278" s="47"/>
      <c r="H278" s="47"/>
    </row>
    <row r="279" spans="3:8" ht="12.75" customHeight="1">
      <c r="C279" s="2" t="s">
        <v>242</v>
      </c>
      <c r="G279" s="47"/>
      <c r="H279" s="47"/>
    </row>
    <row r="280" spans="3:8" ht="13.5" customHeight="1">
      <c r="C280" s="2" t="s">
        <v>161</v>
      </c>
      <c r="E280" s="111">
        <f>E265</f>
        <v>-42286</v>
      </c>
      <c r="F280" s="111">
        <f>F265</f>
        <v>-8790</v>
      </c>
      <c r="G280" s="111">
        <f>G265</f>
        <v>-46296</v>
      </c>
      <c r="H280" s="111">
        <f>H265</f>
        <v>-8015</v>
      </c>
    </row>
    <row r="281" spans="5:8" ht="13.5" customHeight="1">
      <c r="E281" s="112"/>
      <c r="F281" s="24"/>
      <c r="G281" s="24"/>
      <c r="H281" s="24"/>
    </row>
    <row r="282" spans="3:8" ht="13.5" customHeight="1">
      <c r="C282" s="2" t="s">
        <v>143</v>
      </c>
      <c r="E282" s="112"/>
      <c r="F282" s="24"/>
      <c r="G282" s="24"/>
      <c r="H282" s="24"/>
    </row>
    <row r="283" spans="3:8" ht="13.5" customHeight="1">
      <c r="C283" s="2" t="s">
        <v>144</v>
      </c>
      <c r="E283" s="24">
        <f>E268</f>
        <v>64286</v>
      </c>
      <c r="F283" s="3">
        <f>+F268</f>
        <v>64286</v>
      </c>
      <c r="G283" s="24">
        <f>G268</f>
        <v>64286</v>
      </c>
      <c r="H283" s="24">
        <f>+H268</f>
        <v>64252</v>
      </c>
    </row>
    <row r="284" spans="5:8" ht="13.5" customHeight="1">
      <c r="E284" s="3"/>
      <c r="F284" s="3"/>
      <c r="H284" s="24"/>
    </row>
    <row r="285" spans="3:8" ht="13.5" customHeight="1">
      <c r="C285" s="2" t="s">
        <v>93</v>
      </c>
      <c r="E285" s="3">
        <v>0</v>
      </c>
      <c r="F285" s="3">
        <v>174</v>
      </c>
      <c r="G285" s="3">
        <v>0</v>
      </c>
      <c r="H285" s="24">
        <v>550</v>
      </c>
    </row>
    <row r="286" spans="5:8" ht="13.5" customHeight="1">
      <c r="E286" s="3"/>
      <c r="F286" s="3"/>
      <c r="H286" s="24"/>
    </row>
    <row r="287" spans="3:8" ht="13.5" customHeight="1">
      <c r="C287" s="2" t="s">
        <v>145</v>
      </c>
      <c r="E287" s="3"/>
      <c r="F287" s="3"/>
      <c r="H287" s="24"/>
    </row>
    <row r="288" spans="3:8" ht="13.5" customHeight="1">
      <c r="C288" s="2" t="s">
        <v>146</v>
      </c>
      <c r="E288" s="106">
        <f>SUM(E283:E287)</f>
        <v>64286</v>
      </c>
      <c r="F288" s="106">
        <f>SUM(F283:F287)</f>
        <v>64460</v>
      </c>
      <c r="G288" s="106">
        <f>SUM(G283:G287)</f>
        <v>64286</v>
      </c>
      <c r="H288" s="106">
        <f>SUM(H283:H287)-1</f>
        <v>64801</v>
      </c>
    </row>
    <row r="289" spans="5:8" ht="13.5" customHeight="1">
      <c r="E289" s="3"/>
      <c r="F289" s="3"/>
      <c r="H289" s="24"/>
    </row>
    <row r="290" spans="3:8" ht="13.5" customHeight="1" thickBot="1">
      <c r="C290" s="1" t="s">
        <v>102</v>
      </c>
      <c r="E290" s="48">
        <f>E280/E288*100</f>
        <v>-65.77792987586722</v>
      </c>
      <c r="F290" s="48">
        <f>F280/F288*100</f>
        <v>-13.636363636363635</v>
      </c>
      <c r="G290" s="48">
        <f>G280/G288*100</f>
        <v>-72.01567993031142</v>
      </c>
      <c r="H290" s="48">
        <f>H280/H288*100</f>
        <v>-12.368636286477061</v>
      </c>
    </row>
    <row r="291" spans="3:8" ht="13.5" customHeight="1" thickTop="1">
      <c r="C291" s="1"/>
      <c r="E291" s="18"/>
      <c r="F291" s="18"/>
      <c r="G291" s="18"/>
      <c r="H291" s="18"/>
    </row>
    <row r="292" spans="3:8" ht="13.5" customHeight="1">
      <c r="C292" s="1"/>
      <c r="E292" s="18"/>
      <c r="F292" s="18"/>
      <c r="G292" s="18"/>
      <c r="H292" s="18"/>
    </row>
    <row r="293" spans="1:2" ht="12.75">
      <c r="A293" s="42" t="s">
        <v>82</v>
      </c>
      <c r="B293" s="1" t="s">
        <v>26</v>
      </c>
    </row>
    <row r="294" ht="12.75">
      <c r="A294" s="1"/>
    </row>
    <row r="295" ht="12.75">
      <c r="A295" s="1"/>
    </row>
    <row r="296" ht="12.75">
      <c r="A296" s="1"/>
    </row>
    <row r="297" spans="3:8" ht="13.5" customHeight="1">
      <c r="C297" s="1"/>
      <c r="E297" s="18"/>
      <c r="F297" s="18"/>
      <c r="G297" s="18"/>
      <c r="H297" s="18"/>
    </row>
    <row r="298" spans="1:7" ht="13.5" customHeight="1">
      <c r="A298" s="42" t="s">
        <v>137</v>
      </c>
      <c r="B298" s="1" t="s">
        <v>65</v>
      </c>
      <c r="G298" s="89"/>
    </row>
    <row r="299" spans="1:7" ht="13.5" customHeight="1">
      <c r="A299" s="42"/>
      <c r="B299" s="1"/>
      <c r="G299" s="89"/>
    </row>
    <row r="300" ht="13.5" customHeight="1"/>
    <row r="301" ht="13.5" customHeight="1"/>
    <row r="302" ht="13.5" customHeight="1"/>
    <row r="324" ht="15">
      <c r="E324" s="86"/>
    </row>
    <row r="413" s="43" customFormat="1" ht="12.75">
      <c r="G413" s="9"/>
    </row>
    <row r="414" spans="1:7" s="43" customFormat="1" ht="12.75">
      <c r="A414" s="90"/>
      <c r="G414" s="9"/>
    </row>
    <row r="415" s="43" customFormat="1" ht="12.75">
      <c r="G415" s="9"/>
    </row>
    <row r="416" s="43" customFormat="1" ht="12.75">
      <c r="G416" s="9"/>
    </row>
    <row r="417" s="43" customFormat="1" ht="12.75">
      <c r="G417" s="9"/>
    </row>
    <row r="418" s="43" customFormat="1" ht="12.75">
      <c r="G418" s="9"/>
    </row>
    <row r="419" spans="1:7" s="43" customFormat="1" ht="12.75">
      <c r="A419" s="90"/>
      <c r="G419" s="9"/>
    </row>
    <row r="420" s="43" customFormat="1" ht="12.75">
      <c r="G420" s="9"/>
    </row>
    <row r="421" s="43" customFormat="1" ht="12.75">
      <c r="G421" s="9"/>
    </row>
    <row r="422" s="43" customFormat="1" ht="12.75">
      <c r="G422" s="9"/>
    </row>
    <row r="423" spans="1:7" s="43" customFormat="1" ht="12.75">
      <c r="A423" s="90"/>
      <c r="G423" s="9"/>
    </row>
    <row r="424" spans="1:7" s="43" customFormat="1" ht="12.75">
      <c r="A424" s="90"/>
      <c r="E424" s="91"/>
      <c r="F424" s="91"/>
      <c r="G424" s="9"/>
    </row>
    <row r="425" spans="5:7" s="43" customFormat="1" ht="12.75">
      <c r="E425" s="92"/>
      <c r="F425" s="92"/>
      <c r="G425" s="9"/>
    </row>
    <row r="426" spans="5:7" s="43" customFormat="1" ht="12.75">
      <c r="E426" s="63"/>
      <c r="F426" s="9"/>
      <c r="G426" s="9"/>
    </row>
    <row r="427" s="43" customFormat="1" ht="12.75">
      <c r="G427" s="9"/>
    </row>
    <row r="428" s="43" customFormat="1" ht="12.75">
      <c r="G428" s="9"/>
    </row>
    <row r="429" s="43" customFormat="1" ht="12.75">
      <c r="G429" s="9"/>
    </row>
    <row r="430" s="43" customFormat="1" ht="12.75">
      <c r="G430" s="9"/>
    </row>
    <row r="431" s="43" customFormat="1" ht="12.75">
      <c r="G431" s="9"/>
    </row>
    <row r="432" s="43" customFormat="1" ht="12.75">
      <c r="G432" s="9"/>
    </row>
    <row r="433" s="43" customFormat="1" ht="12.75">
      <c r="G433" s="9"/>
    </row>
    <row r="434" s="43" customFormat="1" ht="12.75">
      <c r="G434" s="9"/>
    </row>
    <row r="435" s="43" customFormat="1" ht="12.75">
      <c r="G435" s="9"/>
    </row>
    <row r="436" s="43" customFormat="1" ht="12.75">
      <c r="G436" s="9"/>
    </row>
    <row r="437" s="43" customFormat="1" ht="12.75">
      <c r="G437" s="9"/>
    </row>
    <row r="438" s="43" customFormat="1" ht="12.75">
      <c r="G438" s="9"/>
    </row>
    <row r="439" s="43" customFormat="1" ht="12.75">
      <c r="G439" s="9"/>
    </row>
    <row r="440" s="43" customFormat="1" ht="12.75">
      <c r="G440" s="9"/>
    </row>
    <row r="441" s="43" customFormat="1" ht="12.75">
      <c r="G441" s="9"/>
    </row>
    <row r="442" s="43" customFormat="1" ht="12.75">
      <c r="G442" s="9"/>
    </row>
    <row r="443" s="43" customFormat="1" ht="12.75">
      <c r="G443" s="9"/>
    </row>
    <row r="444" s="43" customFormat="1" ht="12.75">
      <c r="G444" s="9"/>
    </row>
    <row r="445" s="43" customFormat="1" ht="12.75">
      <c r="G445" s="9"/>
    </row>
    <row r="446" spans="1:7" s="43" customFormat="1" ht="12.75">
      <c r="A446" s="90"/>
      <c r="G446" s="9"/>
    </row>
    <row r="447" s="43" customFormat="1" ht="12.75">
      <c r="G447" s="9"/>
    </row>
    <row r="448" spans="1:7" s="43" customFormat="1" ht="12.75">
      <c r="A448" s="90"/>
      <c r="G448" s="9"/>
    </row>
    <row r="449" spans="1:7" s="43" customFormat="1" ht="12.75">
      <c r="A449" s="90"/>
      <c r="G449" s="9"/>
    </row>
    <row r="450" s="43" customFormat="1" ht="12.75">
      <c r="G450" s="9"/>
    </row>
    <row r="451" s="43" customFormat="1" ht="12.75">
      <c r="G451" s="9"/>
    </row>
    <row r="452" spans="6:7" s="43" customFormat="1" ht="12.75">
      <c r="F452" s="92"/>
      <c r="G452" s="9"/>
    </row>
    <row r="453" s="43" customFormat="1" ht="12.75">
      <c r="G453" s="9"/>
    </row>
    <row r="454" spans="1:7" s="43" customFormat="1" ht="12.75">
      <c r="A454" s="90"/>
      <c r="G454" s="9"/>
    </row>
    <row r="455" s="43" customFormat="1" ht="12.75">
      <c r="G455" s="9"/>
    </row>
    <row r="456" s="43" customFormat="1" ht="12.75">
      <c r="G456" s="9"/>
    </row>
    <row r="457" s="43" customFormat="1" ht="12.75">
      <c r="G457" s="9"/>
    </row>
    <row r="458" s="43" customFormat="1" ht="12.75">
      <c r="G458" s="9"/>
    </row>
    <row r="459" s="43" customFormat="1" ht="12.75">
      <c r="G459" s="9"/>
    </row>
    <row r="460" s="43" customFormat="1" ht="12.75">
      <c r="G460" s="9"/>
    </row>
    <row r="461" s="43" customFormat="1" ht="12.75">
      <c r="G461" s="9"/>
    </row>
    <row r="462" s="43" customFormat="1" ht="12.75">
      <c r="G462" s="9"/>
    </row>
    <row r="463" s="43" customFormat="1" ht="12.75">
      <c r="G463" s="9"/>
    </row>
    <row r="464" s="43" customFormat="1" ht="12.75">
      <c r="G464" s="9"/>
    </row>
    <row r="465" s="43" customFormat="1" ht="12.75">
      <c r="G465" s="9"/>
    </row>
    <row r="466" s="43" customFormat="1" ht="12.75">
      <c r="G466" s="9"/>
    </row>
    <row r="467" s="43" customFormat="1" ht="12.75">
      <c r="G467" s="9"/>
    </row>
    <row r="468" s="43" customFormat="1" ht="12.75">
      <c r="G468" s="9"/>
    </row>
    <row r="469" spans="1:7" s="43" customFormat="1" ht="12.75">
      <c r="A469" s="90"/>
      <c r="G469" s="9"/>
    </row>
    <row r="470" spans="6:7" s="43" customFormat="1" ht="12.75">
      <c r="F470" s="92"/>
      <c r="G470" s="9"/>
    </row>
    <row r="471" s="43" customFormat="1" ht="12.75">
      <c r="G471" s="9"/>
    </row>
    <row r="472" s="43" customFormat="1" ht="12.75">
      <c r="G472" s="9"/>
    </row>
    <row r="473" s="43" customFormat="1" ht="12.75">
      <c r="G473" s="9"/>
    </row>
    <row r="474" spans="4:7" s="43" customFormat="1" ht="12.75">
      <c r="D474" s="91"/>
      <c r="E474" s="91"/>
      <c r="F474" s="91"/>
      <c r="G474" s="9"/>
    </row>
    <row r="475" spans="4:7" s="43" customFormat="1" ht="12.75">
      <c r="D475" s="91"/>
      <c r="E475" s="91"/>
      <c r="F475" s="91"/>
      <c r="G475" s="9"/>
    </row>
    <row r="476" spans="1:7" s="43" customFormat="1" ht="12.75">
      <c r="A476" s="93"/>
      <c r="D476" s="9"/>
      <c r="E476" s="9"/>
      <c r="F476" s="46"/>
      <c r="G476" s="9"/>
    </row>
    <row r="477" spans="1:8" s="43" customFormat="1" ht="12.75">
      <c r="A477" s="93"/>
      <c r="D477" s="9"/>
      <c r="E477" s="9"/>
      <c r="F477" s="46"/>
      <c r="G477" s="9"/>
      <c r="H477" s="46"/>
    </row>
    <row r="478" spans="1:8" s="43" customFormat="1" ht="12.75">
      <c r="A478" s="93"/>
      <c r="D478" s="9"/>
      <c r="E478" s="9"/>
      <c r="F478" s="46"/>
      <c r="G478" s="9"/>
      <c r="H478" s="46"/>
    </row>
    <row r="479" spans="1:7" s="43" customFormat="1" ht="12.75">
      <c r="A479" s="93"/>
      <c r="D479" s="9"/>
      <c r="E479" s="9"/>
      <c r="F479" s="46"/>
      <c r="G479" s="9"/>
    </row>
    <row r="480" spans="1:8" s="43" customFormat="1" ht="12.75">
      <c r="A480" s="93"/>
      <c r="D480" s="9"/>
      <c r="E480" s="9"/>
      <c r="F480" s="9"/>
      <c r="G480" s="9"/>
      <c r="H480" s="46"/>
    </row>
    <row r="481" spans="1:7" s="43" customFormat="1" ht="12.75">
      <c r="A481" s="93"/>
      <c r="D481" s="93"/>
      <c r="E481" s="63"/>
      <c r="F481" s="9"/>
      <c r="G481" s="9"/>
    </row>
    <row r="482" spans="4:7" s="43" customFormat="1" ht="12.75">
      <c r="D482" s="9"/>
      <c r="E482" s="46"/>
      <c r="F482" s="9"/>
      <c r="G482" s="9"/>
    </row>
    <row r="483" spans="4:7" s="43" customFormat="1" ht="12.75">
      <c r="D483" s="46"/>
      <c r="G483" s="9"/>
    </row>
    <row r="484" spans="4:7" s="43" customFormat="1" ht="12.75">
      <c r="D484" s="46"/>
      <c r="G484" s="9"/>
    </row>
    <row r="485" spans="1:7" s="43" customFormat="1" ht="12.75">
      <c r="A485" s="93"/>
      <c r="D485" s="46"/>
      <c r="F485" s="46"/>
      <c r="G485" s="9"/>
    </row>
    <row r="486" spans="4:7" s="43" customFormat="1" ht="12.75">
      <c r="D486" s="46"/>
      <c r="E486" s="46"/>
      <c r="F486" s="46"/>
      <c r="G486" s="9"/>
    </row>
    <row r="487" spans="4:7" s="43" customFormat="1" ht="12.75">
      <c r="D487" s="46"/>
      <c r="E487" s="46"/>
      <c r="F487" s="46"/>
      <c r="G487" s="9"/>
    </row>
    <row r="488" spans="6:7" s="43" customFormat="1" ht="12.75">
      <c r="F488" s="46"/>
      <c r="G488" s="9"/>
    </row>
    <row r="489" spans="6:7" s="43" customFormat="1" ht="12.75">
      <c r="F489" s="46"/>
      <c r="G489" s="9"/>
    </row>
    <row r="490" spans="6:7" s="43" customFormat="1" ht="12.75">
      <c r="F490" s="46"/>
      <c r="G490" s="9"/>
    </row>
    <row r="491" spans="6:7" s="43" customFormat="1" ht="12.75">
      <c r="F491" s="46"/>
      <c r="G491" s="9"/>
    </row>
    <row r="492" s="43" customFormat="1" ht="12.75">
      <c r="G492" s="9"/>
    </row>
    <row r="493" s="43" customFormat="1" ht="12.75">
      <c r="G493" s="9"/>
    </row>
    <row r="494" s="43" customFormat="1" ht="12.75">
      <c r="G494" s="9"/>
    </row>
    <row r="495" s="43" customFormat="1" ht="12.75">
      <c r="G495" s="9"/>
    </row>
    <row r="496" s="43" customFormat="1" ht="12.75">
      <c r="G496" s="9"/>
    </row>
    <row r="497" s="43" customFormat="1" ht="12.75">
      <c r="G497" s="9"/>
    </row>
    <row r="498" s="43" customFormat="1" ht="12.75">
      <c r="G498" s="9"/>
    </row>
    <row r="499" s="43" customFormat="1" ht="12.75">
      <c r="G499" s="9"/>
    </row>
    <row r="500" s="43" customFormat="1" ht="12.75">
      <c r="G500" s="9"/>
    </row>
    <row r="501" s="43" customFormat="1" ht="12.75">
      <c r="G501" s="9"/>
    </row>
    <row r="502" s="43" customFormat="1" ht="12.75">
      <c r="G502" s="9"/>
    </row>
    <row r="503" s="43" customFormat="1" ht="12.75">
      <c r="G503" s="9"/>
    </row>
    <row r="504" s="43" customFormat="1" ht="12.75">
      <c r="G504" s="9"/>
    </row>
    <row r="505" s="43" customFormat="1" ht="12.75">
      <c r="G505" s="9"/>
    </row>
    <row r="506" s="43" customFormat="1" ht="12.75">
      <c r="G506" s="9"/>
    </row>
    <row r="507" s="43" customFormat="1" ht="12.75">
      <c r="G507" s="9"/>
    </row>
    <row r="508" s="43" customFormat="1" ht="12.75">
      <c r="G508" s="9"/>
    </row>
    <row r="509" s="43" customFormat="1" ht="12.75">
      <c r="G509" s="9"/>
    </row>
    <row r="510" s="43" customFormat="1" ht="12.75">
      <c r="G510" s="9"/>
    </row>
    <row r="511" s="43" customFormat="1" ht="12.75">
      <c r="G511" s="9"/>
    </row>
    <row r="512" s="43" customFormat="1" ht="12.75">
      <c r="G512" s="9"/>
    </row>
    <row r="513" s="43" customFormat="1" ht="12.75">
      <c r="G513" s="9"/>
    </row>
    <row r="514" s="43" customFormat="1" ht="12.75">
      <c r="G514" s="9"/>
    </row>
    <row r="515" spans="4:7" s="43" customFormat="1" ht="12.75">
      <c r="D515" s="9"/>
      <c r="E515" s="9"/>
      <c r="F515" s="9"/>
      <c r="G515" s="9"/>
    </row>
    <row r="516" spans="4:7" s="43" customFormat="1" ht="12.75">
      <c r="D516" s="9"/>
      <c r="E516" s="72"/>
      <c r="F516" s="9"/>
      <c r="G516" s="9"/>
    </row>
    <row r="517" spans="1:7" s="43" customFormat="1" ht="12.75">
      <c r="A517" s="90"/>
      <c r="G517" s="9"/>
    </row>
    <row r="518" s="43" customFormat="1" ht="12.75">
      <c r="G518" s="9"/>
    </row>
    <row r="519" spans="4:7" s="43" customFormat="1" ht="12.75">
      <c r="D519" s="92"/>
      <c r="E519" s="92"/>
      <c r="F519" s="92"/>
      <c r="G519" s="9"/>
    </row>
    <row r="520" spans="4:7" s="43" customFormat="1" ht="12.75">
      <c r="D520" s="92"/>
      <c r="E520" s="92"/>
      <c r="F520" s="92"/>
      <c r="G520" s="9"/>
    </row>
    <row r="521" spans="4:7" s="43" customFormat="1" ht="12.75">
      <c r="D521" s="9"/>
      <c r="E521" s="9"/>
      <c r="F521" s="44"/>
      <c r="G521" s="9"/>
    </row>
    <row r="522" s="43" customFormat="1" ht="12.75">
      <c r="G522" s="9"/>
    </row>
    <row r="523" s="43" customFormat="1" ht="12.75">
      <c r="G523" s="9"/>
    </row>
    <row r="524" s="43" customFormat="1" ht="12.75">
      <c r="G524" s="9"/>
    </row>
    <row r="525" s="43" customFormat="1" ht="12.75">
      <c r="G525" s="9"/>
    </row>
    <row r="526" s="43" customFormat="1" ht="12.75">
      <c r="G526" s="9"/>
    </row>
    <row r="527" s="43" customFormat="1" ht="12.75">
      <c r="G527" s="9"/>
    </row>
    <row r="528" s="43" customFormat="1" ht="12.75">
      <c r="G528" s="9"/>
    </row>
    <row r="529" s="43" customFormat="1" ht="12.75">
      <c r="G529" s="9"/>
    </row>
    <row r="530" s="43" customFormat="1" ht="12.75">
      <c r="G530" s="9"/>
    </row>
    <row r="531" s="43" customFormat="1" ht="12.75">
      <c r="G531" s="9"/>
    </row>
    <row r="532" spans="1:7" s="43" customFormat="1" ht="12.75">
      <c r="A532" s="90"/>
      <c r="G532" s="9"/>
    </row>
    <row r="533" spans="5:7" s="43" customFormat="1" ht="12.75">
      <c r="E533" s="92"/>
      <c r="F533" s="92"/>
      <c r="G533" s="9"/>
    </row>
    <row r="534" spans="1:7" s="43" customFormat="1" ht="12.75">
      <c r="A534" s="90"/>
      <c r="E534" s="92"/>
      <c r="F534" s="92"/>
      <c r="G534" s="9"/>
    </row>
    <row r="535" spans="5:7" s="43" customFormat="1" ht="12.75">
      <c r="E535" s="92"/>
      <c r="F535" s="92"/>
      <c r="G535" s="9"/>
    </row>
    <row r="536" spans="5:7" s="43" customFormat="1" ht="12.75">
      <c r="E536" s="9"/>
      <c r="F536" s="9"/>
      <c r="G536" s="9"/>
    </row>
    <row r="537" s="43" customFormat="1" ht="12.75">
      <c r="G537" s="9"/>
    </row>
    <row r="538" s="43" customFormat="1" ht="12.75">
      <c r="G538" s="9"/>
    </row>
    <row r="539" spans="5:7" s="43" customFormat="1" ht="12.75">
      <c r="E539" s="9"/>
      <c r="F539" s="9"/>
      <c r="G539" s="9"/>
    </row>
    <row r="540" spans="5:7" s="43" customFormat="1" ht="12.75">
      <c r="E540" s="9"/>
      <c r="F540" s="9"/>
      <c r="G540" s="9"/>
    </row>
    <row r="541" spans="5:7" s="43" customFormat="1" ht="12.75">
      <c r="E541" s="9"/>
      <c r="F541" s="9"/>
      <c r="G541" s="9"/>
    </row>
    <row r="542" s="43" customFormat="1" ht="12.75">
      <c r="G542" s="9"/>
    </row>
    <row r="543" s="43" customFormat="1" ht="12.75">
      <c r="G543" s="9"/>
    </row>
    <row r="544" s="43" customFormat="1" ht="12.75">
      <c r="G544" s="9"/>
    </row>
    <row r="545" s="43" customFormat="1" ht="12.75">
      <c r="G545" s="9"/>
    </row>
    <row r="546" s="43" customFormat="1" ht="12.75">
      <c r="G546" s="9"/>
    </row>
    <row r="547" s="43" customFormat="1" ht="12.75">
      <c r="G547" s="9"/>
    </row>
    <row r="548" s="43" customFormat="1" ht="12.75">
      <c r="G548" s="9"/>
    </row>
    <row r="549" s="43" customFormat="1" ht="12.75">
      <c r="G549" s="9"/>
    </row>
    <row r="550" s="43" customFormat="1" ht="12.75">
      <c r="G550" s="9"/>
    </row>
    <row r="551" spans="1:7" s="43" customFormat="1" ht="12.75">
      <c r="A551" s="90"/>
      <c r="G551" s="9"/>
    </row>
    <row r="552" s="43" customFormat="1" ht="12.75">
      <c r="G552" s="9"/>
    </row>
    <row r="553" s="43" customFormat="1" ht="12.75">
      <c r="G553" s="9"/>
    </row>
    <row r="554" s="43" customFormat="1" ht="12.75">
      <c r="G554" s="9"/>
    </row>
    <row r="555" s="43" customFormat="1" ht="12.75">
      <c r="G555" s="9"/>
    </row>
    <row r="556" s="43" customFormat="1" ht="12.75">
      <c r="G556" s="9"/>
    </row>
    <row r="557" spans="1:7" s="43" customFormat="1" ht="12.75">
      <c r="A557" s="90"/>
      <c r="G557" s="9"/>
    </row>
    <row r="558" spans="1:7" s="43" customFormat="1" ht="12.75">
      <c r="A558" s="90"/>
      <c r="G558" s="9"/>
    </row>
    <row r="559" s="43" customFormat="1" ht="12.75">
      <c r="G559" s="9"/>
    </row>
    <row r="560" s="43" customFormat="1" ht="12.75">
      <c r="G560" s="9"/>
    </row>
    <row r="561" s="43" customFormat="1" ht="12.75">
      <c r="G561" s="9"/>
    </row>
    <row r="562" s="43" customFormat="1" ht="12.75">
      <c r="G562" s="9"/>
    </row>
    <row r="563" s="43" customFormat="1" ht="12.75">
      <c r="G563" s="9"/>
    </row>
    <row r="564" spans="1:7" s="43" customFormat="1" ht="12.75">
      <c r="A564" s="90"/>
      <c r="G564" s="9"/>
    </row>
    <row r="565" s="43" customFormat="1" ht="12.75">
      <c r="G565" s="9"/>
    </row>
    <row r="566" s="43" customFormat="1" ht="12.75">
      <c r="G566" s="9"/>
    </row>
    <row r="567" s="43" customFormat="1" ht="12.75">
      <c r="G567" s="9"/>
    </row>
    <row r="568" s="43" customFormat="1" ht="12.75">
      <c r="G568" s="9"/>
    </row>
    <row r="569" s="43" customFormat="1" ht="12.75">
      <c r="G569" s="9"/>
    </row>
    <row r="570" s="43" customFormat="1" ht="12.75">
      <c r="G570" s="9"/>
    </row>
    <row r="571" s="43" customFormat="1" ht="12.75">
      <c r="G571" s="9"/>
    </row>
    <row r="572" s="43" customFormat="1" ht="12.75">
      <c r="G572" s="9"/>
    </row>
    <row r="573" spans="1:7" s="43" customFormat="1" ht="12.75">
      <c r="A573" s="90"/>
      <c r="G573" s="9"/>
    </row>
    <row r="574" s="43" customFormat="1" ht="12.75">
      <c r="G574" s="9"/>
    </row>
    <row r="575" s="43" customFormat="1" ht="12.75">
      <c r="G575" s="9"/>
    </row>
    <row r="576" s="43" customFormat="1" ht="12.75">
      <c r="G576" s="9"/>
    </row>
    <row r="577" s="43" customFormat="1" ht="12.75">
      <c r="G577" s="9"/>
    </row>
    <row r="578" spans="1:7" s="43" customFormat="1" ht="12.75">
      <c r="A578" s="90"/>
      <c r="G578" s="9"/>
    </row>
    <row r="579" spans="1:7" s="43" customFormat="1" ht="12.75">
      <c r="A579" s="90"/>
      <c r="G579" s="9"/>
    </row>
    <row r="580" s="43" customFormat="1" ht="12.75">
      <c r="G580" s="9"/>
    </row>
    <row r="581" s="43" customFormat="1" ht="12.75">
      <c r="G581" s="9"/>
    </row>
    <row r="582" s="43" customFormat="1" ht="12.75">
      <c r="G582" s="9"/>
    </row>
    <row r="583" s="43" customFormat="1" ht="12.75">
      <c r="G583" s="9"/>
    </row>
    <row r="584" s="43" customFormat="1" ht="12.75">
      <c r="G584" s="9"/>
    </row>
    <row r="585" s="43" customFormat="1" ht="12.75">
      <c r="G585" s="9"/>
    </row>
    <row r="586" s="43" customFormat="1" ht="12.75">
      <c r="G586" s="9"/>
    </row>
    <row r="587" s="43" customFormat="1" ht="12.75">
      <c r="G587" s="9"/>
    </row>
    <row r="588" s="43" customFormat="1" ht="12.75">
      <c r="G588" s="9"/>
    </row>
    <row r="589" s="43" customFormat="1" ht="12.75">
      <c r="G589" s="9"/>
    </row>
    <row r="590" s="43" customFormat="1" ht="12.75">
      <c r="G590" s="9"/>
    </row>
    <row r="591" s="43" customFormat="1" ht="12.75">
      <c r="G591" s="9"/>
    </row>
    <row r="592" s="43" customFormat="1" ht="12.75">
      <c r="G592" s="9"/>
    </row>
    <row r="593" s="43" customFormat="1" ht="12.75">
      <c r="G593" s="9"/>
    </row>
    <row r="594" s="43" customFormat="1" ht="12.75">
      <c r="G594" s="9"/>
    </row>
    <row r="595" spans="1:7" s="43" customFormat="1" ht="12.75">
      <c r="A595" s="90"/>
      <c r="G595" s="9"/>
    </row>
    <row r="596" s="43" customFormat="1" ht="12.75">
      <c r="G596" s="9"/>
    </row>
  </sheetData>
  <mergeCells count="9">
    <mergeCell ref="E133:F133"/>
    <mergeCell ref="E276:F276"/>
    <mergeCell ref="G276:H276"/>
    <mergeCell ref="E75:F75"/>
    <mergeCell ref="G75:H75"/>
    <mergeCell ref="E261:F261"/>
    <mergeCell ref="G261:H261"/>
    <mergeCell ref="E156:F156"/>
    <mergeCell ref="G156:H156"/>
  </mergeCells>
  <printOptions/>
  <pageMargins left="0.5" right="0.38" top="0.5" bottom="0.5" header="0.25" footer="0.25"/>
  <pageSetup firstPageNumber="5" useFirstPageNumber="1" fitToHeight="5" fitToWidth="5" horizontalDpi="600" verticalDpi="600" orientation="portrait" paperSize="9" scale="93" r:id="rId2"/>
  <headerFooter alignWithMargins="0">
    <oddFooter>&amp;C&amp;"Times New Roman,標準"&amp;P</oddFooter>
  </headerFooter>
  <rowBreaks count="4" manualBreakCount="4">
    <brk id="67" max="255" man="1"/>
    <brk id="129" max="8" man="1"/>
    <brk id="179" max="8" man="1"/>
    <brk id="2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2009-02-27T03:51:02Z</cp:lastPrinted>
  <dcterms:created xsi:type="dcterms:W3CDTF">2004-06-09T09:00:43Z</dcterms:created>
  <dcterms:modified xsi:type="dcterms:W3CDTF">2009-02-27T04:39:05Z</dcterms:modified>
  <cp:category/>
  <cp:version/>
  <cp:contentType/>
  <cp:contentStatus/>
</cp:coreProperties>
</file>