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65" yWindow="65476" windowWidth="7500" windowHeight="6510" tabRatio="740" activeTab="0"/>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sheet'!$A$1:$J$54</definedName>
    <definedName name="_xlnm.Print_Area" localSheetId="3">'cash flows statements'!$A:$IV</definedName>
    <definedName name="_xlnm.Print_Area" localSheetId="2">'statement of changes in equ'!$A$1:$Q$57</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<sst xmlns="http://schemas.openxmlformats.org/spreadsheetml/2006/main" count="338" uniqueCount="258">
  <si>
    <t>TA WIN HOLDINGS BERHAD (Company No. 291592-U)</t>
  </si>
  <si>
    <t>Note</t>
  </si>
  <si>
    <t>RM'000</t>
  </si>
  <si>
    <t>Revenue</t>
  </si>
  <si>
    <t>CONDENSED CONSOLIDATED BALANCE SHEET</t>
  </si>
  <si>
    <t>AS AT</t>
  </si>
  <si>
    <t xml:space="preserve">AS AT END </t>
  </si>
  <si>
    <t>PRECEDING</t>
  </si>
  <si>
    <t>OF CURRENT</t>
  </si>
  <si>
    <t xml:space="preserve">FINANCIAL </t>
  </si>
  <si>
    <t>QUARTER</t>
  </si>
  <si>
    <t>YEAR END</t>
  </si>
  <si>
    <t>CURRENT ASSETS</t>
  </si>
  <si>
    <t>CURRENT LIABILITIES</t>
  </si>
  <si>
    <t xml:space="preserve">CONDENSED CONSOLIDATED STATEMENTS OF  CHANGES IN EQUITY </t>
  </si>
  <si>
    <t>Share</t>
  </si>
  <si>
    <t xml:space="preserve">Share </t>
  </si>
  <si>
    <t>capital</t>
  </si>
  <si>
    <t>premium</t>
  </si>
  <si>
    <t>Total</t>
  </si>
  <si>
    <t>Cash and bank balances</t>
  </si>
  <si>
    <t>to the interim financial statements.</t>
  </si>
  <si>
    <t>TA WIN HOLDINGS BERHAD (Company No.291592-U)</t>
  </si>
  <si>
    <t>1.</t>
  </si>
  <si>
    <t>Basis of Preparation</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</si>
  <si>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</si>
  <si>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</si>
  <si>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</si>
  <si>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</si>
  <si>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</si>
  <si>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</si>
  <si>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</si>
  <si>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</si>
  <si>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</si>
  <si>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</si>
  <si>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</si>
  <si>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</si>
  <si>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</si>
  <si>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</si>
  <si>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</si>
  <si>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Malaysia</t>
  </si>
  <si>
    <t>Hong Kong (S.A.R)</t>
  </si>
  <si>
    <t>9.</t>
  </si>
  <si>
    <t>Carrying Amount of Revalued Assets</t>
  </si>
  <si>
    <t>10.</t>
  </si>
  <si>
    <t>Subsequent Event</t>
  </si>
  <si>
    <t>11.</t>
  </si>
  <si>
    <t>Changes in Composition of the Group</t>
  </si>
  <si>
    <t>12.</t>
  </si>
  <si>
    <t>Performance Review</t>
  </si>
  <si>
    <t xml:space="preserve">   Revenue</t>
  </si>
  <si>
    <t>Changes</t>
  </si>
  <si>
    <t>(%)</t>
  </si>
  <si>
    <t>Commentary on Prospects</t>
  </si>
  <si>
    <t>Profit Forecast or Profit Guarantee</t>
  </si>
  <si>
    <t>Deferred tax</t>
  </si>
  <si>
    <t>Sale of Unquoted Investments and Properties</t>
  </si>
  <si>
    <t>Corporate Proposals</t>
  </si>
  <si>
    <t>Status of Corporate Proposals</t>
  </si>
  <si>
    <t>Borrowings and Debt Securities</t>
  </si>
  <si>
    <t>Secured</t>
  </si>
  <si>
    <t>Unsecured</t>
  </si>
  <si>
    <t>Off Balance Sheet Financial Instruments</t>
  </si>
  <si>
    <t>Changes in Material Litigation</t>
  </si>
  <si>
    <t>Dividend</t>
  </si>
  <si>
    <t>Authorisation for Issue</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</si>
  <si>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</si>
  <si>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</si>
  <si>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</si>
  <si>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</si>
  <si>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</si>
  <si>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</si>
  <si>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</si>
  <si>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</si>
  <si>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</si>
  <si>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</si>
  <si>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</si>
  <si>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</si>
  <si>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</si>
  <si>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</si>
  <si>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</si>
  <si>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</si>
  <si>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</si>
  <si>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Less: Provision for diminution in value</t>
  </si>
  <si>
    <t>3 months ended</t>
  </si>
  <si>
    <t xml:space="preserve">Non-Distributable </t>
  </si>
  <si>
    <t>People's Republic of China</t>
  </si>
  <si>
    <t>Changes in Contingent Liabilities and Contingent Assets</t>
  </si>
  <si>
    <t>CONDENSED CONSOLIDATED CASH FLOW STATEMENT</t>
  </si>
  <si>
    <t>(a)</t>
  </si>
  <si>
    <t>Revaluation</t>
  </si>
  <si>
    <t xml:space="preserve"> </t>
  </si>
  <si>
    <t>Republic of Mauritius</t>
  </si>
  <si>
    <t>Adjustment for share options ('000)</t>
  </si>
  <si>
    <t xml:space="preserve">     - Basic</t>
  </si>
  <si>
    <t xml:space="preserve">     - Diluted</t>
  </si>
  <si>
    <t>Part A - Explanatory Notes Pursuant to FRS 134</t>
  </si>
  <si>
    <t>Earnings Per Share ("EPS")</t>
  </si>
  <si>
    <t>Basic EPS</t>
  </si>
  <si>
    <t>Diluted EPS</t>
  </si>
  <si>
    <t>(b)</t>
  </si>
  <si>
    <t>Basic EPS (sen)</t>
  </si>
  <si>
    <t>Diluted EPS (sen)</t>
  </si>
  <si>
    <t>NON-CURRENT ASSETS</t>
  </si>
  <si>
    <t>LIABILITIES</t>
  </si>
  <si>
    <t>NON-CURRENT LIABILITIES</t>
  </si>
  <si>
    <t>Borrowings</t>
  </si>
  <si>
    <t>EQUITY</t>
  </si>
  <si>
    <t>Inventories</t>
  </si>
  <si>
    <t>TOTAL EQUITY</t>
  </si>
  <si>
    <t>TOTAL LIABILITIES</t>
  </si>
  <si>
    <t>TOTAL EQUITY AND LIABILITIES</t>
  </si>
  <si>
    <t>TOTAL ASSETS</t>
  </si>
  <si>
    <t>Finance costs</t>
  </si>
  <si>
    <t>ASSETS</t>
  </si>
  <si>
    <t>As previously stated</t>
  </si>
  <si>
    <t>Cost of sales</t>
  </si>
  <si>
    <t>Earnings per share attributable to equity</t>
  </si>
  <si>
    <t>Property, plant and equipment</t>
  </si>
  <si>
    <t>Trade receivables</t>
  </si>
  <si>
    <t>Other receivables, prepayment and deposits</t>
  </si>
  <si>
    <t>Equity attributable to equity holders of the parent</t>
  </si>
  <si>
    <t>Retained earnings</t>
  </si>
  <si>
    <t>Deferred tax liabilities</t>
  </si>
  <si>
    <t>Other payables</t>
  </si>
  <si>
    <t>Trade payables</t>
  </si>
  <si>
    <t>Distributable</t>
  </si>
  <si>
    <t>Net assets per share</t>
  </si>
  <si>
    <t>Tax recoverable</t>
  </si>
  <si>
    <t>Attributable to Equity Holders of the Parent</t>
  </si>
  <si>
    <t xml:space="preserve">The condensed consolidated statements of changes in equity  should be read in conjunction with the audited financial statements for the </t>
  </si>
  <si>
    <t>The condensed consolidated balance sheet should be read in conjunction with the audited financial statements for the</t>
  </si>
  <si>
    <t>Effect of exchange rates changes</t>
  </si>
  <si>
    <t>CONDENSED CONSOLIDATED INCOME STATEMENTS</t>
  </si>
  <si>
    <t xml:space="preserve">The condensed consolidated income statements should be read in conjunction with the audited financial statements for </t>
  </si>
  <si>
    <t>Income Tax Expense</t>
  </si>
  <si>
    <t>Equivalent</t>
  </si>
  <si>
    <t>Borrowings denominated in foreign currency:</t>
  </si>
  <si>
    <t>Prior year adjustments</t>
  </si>
  <si>
    <t>28.</t>
  </si>
  <si>
    <t>Changes in Accounting Policies</t>
  </si>
  <si>
    <t>Foreign</t>
  </si>
  <si>
    <t>Current tax payable</t>
  </si>
  <si>
    <t>Foreign currency translation</t>
  </si>
  <si>
    <t>Share options granted under ESOS</t>
  </si>
  <si>
    <t xml:space="preserve">Weighted average number of ordinary </t>
  </si>
  <si>
    <t xml:space="preserve">   shares in issue ('000)</t>
  </si>
  <si>
    <t xml:space="preserve">Weighted average number of ordinary shares </t>
  </si>
  <si>
    <t xml:space="preserve">   for diluted earnings per share ('000)</t>
  </si>
  <si>
    <t>Cash and cash equivalents comprise:</t>
  </si>
  <si>
    <t>Prepaid lease payments</t>
  </si>
  <si>
    <t>Issued of ordinary shares:</t>
  </si>
  <si>
    <t>Other investments</t>
  </si>
  <si>
    <t xml:space="preserve"> - Outside Malaysia</t>
  </si>
  <si>
    <t>Currency</t>
  </si>
  <si>
    <t>Hong Kong Dollars ("HKD")</t>
  </si>
  <si>
    <t>Chinese Renminbi ("RMB")</t>
  </si>
  <si>
    <t xml:space="preserve">For the purpose of calculating diluted earnings per share, the weighted average number of ordinary shares in issue during the </t>
  </si>
  <si>
    <t>period have been adjusted for the dilutive effects of all potential ordinary shares, i.e. share options granted to employees.</t>
  </si>
  <si>
    <t>Malaysian income tax</t>
  </si>
  <si>
    <t xml:space="preserve">   Overprovision in prior year</t>
  </si>
  <si>
    <t xml:space="preserve">   Pursuant to Employee Share Option </t>
  </si>
  <si>
    <t xml:space="preserve">     Scheme (ESOS)</t>
  </si>
  <si>
    <t xml:space="preserve">   equity holders of the parent (RM'000)</t>
  </si>
  <si>
    <t xml:space="preserve">Basic EPS is calculated by dividing the net profit for the period by the weighted average number of ordinary shares in issue </t>
  </si>
  <si>
    <t xml:space="preserve">during the period.  </t>
  </si>
  <si>
    <t>the year ended 31 December 2007 and the accompanying explanatory notes attached to the interim financial statements.</t>
  </si>
  <si>
    <t xml:space="preserve"> year ended 31 December 2007 and the accompanying explanatory notes attached to the interim financial statements.</t>
  </si>
  <si>
    <t>year ended 31 December 2007 and the accompanying explanatory notes attached to the interim financial statements.</t>
  </si>
  <si>
    <t xml:space="preserve">At 1 January 2007 </t>
  </si>
  <si>
    <t>Loss for the period</t>
  </si>
  <si>
    <t>Profit for the period</t>
  </si>
  <si>
    <t>Period to date</t>
  </si>
  <si>
    <t>9</t>
  </si>
  <si>
    <t>20</t>
  </si>
  <si>
    <t>22</t>
  </si>
  <si>
    <t>statements for the year ended 31 December 2007 and the accompanying explanatory notes attached</t>
  </si>
  <si>
    <t>Increase/</t>
  </si>
  <si>
    <t>(Decrease)</t>
  </si>
  <si>
    <t>Comparison with immediate Preceding Quarter's results</t>
  </si>
  <si>
    <t>(restated)</t>
  </si>
  <si>
    <t>At 1 January 2008</t>
  </si>
  <si>
    <t>At 1 January 2008 (restated)</t>
  </si>
  <si>
    <t>30.06.2008</t>
  </si>
  <si>
    <t>Current Quarter</t>
  </si>
  <si>
    <t>Profit/(loss) before tax</t>
  </si>
  <si>
    <t>At end of financial period</t>
  </si>
  <si>
    <t>Year to date</t>
  </si>
  <si>
    <t>As at</t>
  </si>
  <si>
    <t xml:space="preserve">    RM'000</t>
  </si>
  <si>
    <t xml:space="preserve">      RM'000</t>
  </si>
  <si>
    <t>31.12.2007</t>
  </si>
  <si>
    <t xml:space="preserve">   Current tax</t>
  </si>
  <si>
    <t>At beginning of financial period</t>
  </si>
  <si>
    <t>At 31 December 2007</t>
  </si>
  <si>
    <t xml:space="preserve">Retained earnings       </t>
  </si>
  <si>
    <t xml:space="preserve">Deferred tax liabilities      </t>
  </si>
  <si>
    <t xml:space="preserve">Previously </t>
  </si>
  <si>
    <t>stated</t>
  </si>
  <si>
    <t>Adjustments</t>
  </si>
  <si>
    <t>Restated</t>
  </si>
  <si>
    <r>
      <t xml:space="preserve">FRS 112 </t>
    </r>
    <r>
      <rPr>
        <b/>
        <sz val="6"/>
        <rFont val="Times New Roman"/>
        <family val="1"/>
      </rPr>
      <t>2004</t>
    </r>
  </si>
  <si>
    <t>Other income</t>
  </si>
  <si>
    <t>Selling and distribution expenses</t>
  </si>
  <si>
    <t>Administrative expenses</t>
  </si>
  <si>
    <t xml:space="preserve">   holders of the parent (sen):</t>
  </si>
  <si>
    <t>Investment property</t>
  </si>
  <si>
    <t>Share capital</t>
  </si>
  <si>
    <t>Share premium</t>
  </si>
  <si>
    <t>Foreign exchange reserve</t>
  </si>
  <si>
    <t>Share option reserve</t>
  </si>
  <si>
    <t>Revaluation reserve</t>
  </si>
  <si>
    <t xml:space="preserve"> - Effect of adoption of new/revised FRS</t>
  </si>
  <si>
    <t>reserve</t>
  </si>
  <si>
    <t>exchange</t>
  </si>
  <si>
    <t>option</t>
  </si>
  <si>
    <t>retained</t>
  </si>
  <si>
    <t>earnings</t>
  </si>
  <si>
    <t>At cost:</t>
  </si>
  <si>
    <t>Quoted shares - Outside Malaysia</t>
  </si>
  <si>
    <t>Market value</t>
  </si>
  <si>
    <t xml:space="preserve">Short term borrowings </t>
  </si>
  <si>
    <t xml:space="preserve">Long term borrowings </t>
  </si>
  <si>
    <t>Monetary market instruments</t>
  </si>
  <si>
    <t xml:space="preserve">FOR THE THIRD QUARTER ENDED 30 SEPTEMBER 2008 </t>
  </si>
  <si>
    <t>AS AT 30 SEPTEMBER 2008</t>
  </si>
  <si>
    <t>NOTES TO INTERIM FINANCIAL REPORT ENDED 30 SEPTEMBER 2008</t>
  </si>
  <si>
    <t>9 months ended</t>
  </si>
  <si>
    <t>At 30 September 2008</t>
  </si>
  <si>
    <t>At 30 September 2007</t>
  </si>
  <si>
    <t>30.09.2008</t>
  </si>
  <si>
    <t>30.09.2007</t>
  </si>
  <si>
    <t>30.9.2008</t>
  </si>
  <si>
    <t xml:space="preserve"> - Effects of change in accounting policy</t>
  </si>
  <si>
    <t>At 1 January 2007 (restated)</t>
  </si>
  <si>
    <t xml:space="preserve">Medium term notes </t>
  </si>
  <si>
    <t>Net cash generated from operating activities</t>
  </si>
  <si>
    <t xml:space="preserve">Dividends for the year ended </t>
  </si>
  <si>
    <t xml:space="preserve">     31 December 2007</t>
  </si>
  <si>
    <t>Gross (loss)/profit</t>
  </si>
  <si>
    <t>(Loss)/profit from operations</t>
  </si>
  <si>
    <t>(Loss)/profit before tax</t>
  </si>
  <si>
    <t xml:space="preserve">(Loss)/profit for the period attributable </t>
  </si>
  <si>
    <t xml:space="preserve">   to equity holders of the parent</t>
  </si>
  <si>
    <t xml:space="preserve">Part B - Explanatory Notes Pursuant to Appendix 9B of the Listing Requirements of Bursa Malaysia </t>
  </si>
  <si>
    <t>Securities Berhad</t>
  </si>
  <si>
    <t xml:space="preserve">   Relating to origination and reversal of temporary </t>
  </si>
  <si>
    <t>difference</t>
  </si>
  <si>
    <t>Total income</t>
  </si>
  <si>
    <t>'000</t>
  </si>
  <si>
    <t xml:space="preserve">(Loss)/profit for the period attributable to </t>
  </si>
  <si>
    <t>Net cash used in financing activities</t>
  </si>
  <si>
    <t>Net decrease in cash and cash equivalents</t>
  </si>
  <si>
    <t xml:space="preserve">   Loss before tax</t>
  </si>
  <si>
    <t xml:space="preserve">   Net loss for the period</t>
  </si>
  <si>
    <t>Net cash generated from/(used in) investing activities</t>
  </si>
  <si>
    <t xml:space="preserve">Tax income </t>
  </si>
  <si>
    <t xml:space="preserve">  (Loss)/profit from operations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</si>
</sst>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NT$&quot;#,##0;\-&quot;NT$&quot;#,##0"/>
    <numFmt numFmtId="173" formatCode="_-&quot;$&quot;* #,##0_-;\-&quot;$&quot;* #,##0_-;_-&quot;$&quot;* &quot;-&quot;_-;_-@_-"/>
    <numFmt numFmtId="174" formatCode="_-&quot;$&quot;* #,##0.00_-;\-&quot;$&quot;* #,##0.00_-;_-&quot;$&quot;* &quot;-&quot;??_-;_-@_-"/>
    <numFmt numFmtId="175" formatCode="_(* #,##0_);_(* \(#,##0\);_(* &quot;-&quot;??_);_(@_)"/>
    <numFmt numFmtId="176" formatCode="_-* #,##0_-;\-* #,##0_-;_-* &quot;-&quot;??_-;_-@_-"/>
    <numFmt numFmtId="177" formatCode="0_);\(0\)"/>
    <numFmt numFmtId="178" formatCode="0.00_)"/>
    <numFmt numFmtId="179" formatCode="0.000%"/>
    <numFmt numFmtId="180" formatCode="0.00%;\(0.00\)%"/>
    <numFmt numFmtId="181" formatCode="#,##0.000_);[Red]\(#,##0.000\)"/>
    <numFmt numFmtId="182" formatCode="&quot;RM&quot;#,##0_);[Red]\(&quot;RM&quot;#,##0\)"/>
    <numFmt numFmtId="183" formatCode="d/m/yyyy"/>
    <numFmt numFmtId="184" formatCode="&quot;$&quot;#,##0.00"/>
    <numFmt numFmtId="185" formatCode="General_)"/>
    <numFmt numFmtId="186" formatCode="_-* #,##0.0_-;\-* #,##0.0_-;_-* &quot;-&quot;??_-;_-@_-"/>
  </numFmts>
  <fonts count="23">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sz val="10"/>
      <color indexed="10"/>
      <name val="Times New Roman"/>
      <family val="1"/>
    </font>
    <font>
      <b/>
      <sz val="12"/>
      <name val="Times New Roman"/>
      <family val="1"/>
    </font>
    <font>
      <sz val="8"/>
      <name val="新細明體"/>
      <family val="1"/>
    </font>
    <font>
      <sz val="6"/>
      <name val="Times New Roman"/>
      <family val="1"/>
    </font>
    <font>
      <vertAlign val="subscript"/>
      <sz val="10"/>
      <name val="Times New Roman"/>
      <family val="1"/>
    </font>
    <font>
      <b/>
      <sz val="6"/>
      <name val="Times New Roman"/>
      <family val="1"/>
    </font>
    <font>
      <b/>
      <sz val="10"/>
      <color indexed="10"/>
      <name val="Times New Roman"/>
      <family val="1"/>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style="medium"/>
    </border>
    <border>
      <left style="thin"/>
      <right style="thin"/>
      <top style="thin"/>
      <bottom>
        <color indexed="63"/>
      </bottom>
    </border>
    <border>
      <left>
        <color indexed="63"/>
      </left>
      <right>
        <color indexed="63"/>
      </right>
      <top style="thin"/>
      <bottom style="thin"/>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183" fontId="3" fillId="0" borderId="0">
      <alignment/>
      <protection/>
    </xf>
    <xf numFmtId="184" fontId="3" fillId="0" borderId="0">
      <alignment/>
      <protection/>
    </xf>
    <xf numFmtId="0" fontId="2" fillId="3" borderId="0">
      <alignment horizontal="righ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80" fontId="4" fillId="0" borderId="0">
      <alignment/>
      <protection locked="0"/>
    </xf>
    <xf numFmtId="181" fontId="3" fillId="0" borderId="0">
      <alignment/>
      <protection locked="0"/>
    </xf>
    <xf numFmtId="0" fontId="8" fillId="0" borderId="0" applyNumberFormat="0" applyFill="0" applyBorder="0" applyAlignment="0" applyProtection="0"/>
    <xf numFmtId="179" fontId="3" fillId="0" borderId="0">
      <alignment/>
      <protection locked="0"/>
    </xf>
    <xf numFmtId="179" fontId="3" fillId="0" borderId="0">
      <alignment/>
      <protection locked="0"/>
    </xf>
    <xf numFmtId="0" fontId="7" fillId="0" borderId="0" applyNumberFormat="0" applyFill="0" applyBorder="0" applyAlignment="0" applyProtection="0"/>
    <xf numFmtId="172" fontId="3" fillId="0" borderId="0">
      <alignment horizontal="center"/>
      <protection/>
    </xf>
    <xf numFmtId="182" fontId="3" fillId="0" borderId="0" applyFont="0" applyFill="0" applyBorder="0" applyAlignment="0" applyProtection="0"/>
    <xf numFmtId="178" fontId="5" fillId="0" borderId="0">
      <alignment/>
      <protection/>
    </xf>
    <xf numFmtId="0" fontId="0" fillId="0" borderId="0">
      <alignment/>
      <protection/>
    </xf>
    <xf numFmtId="9" fontId="0" fillId="0" borderId="0" applyFont="0" applyFill="0" applyBorder="0" applyAlignment="0" applyProtection="0"/>
    <xf numFmtId="185" fontId="6" fillId="0" borderId="0">
      <alignment/>
      <protection/>
    </xf>
    <xf numFmtId="179" fontId="3" fillId="0" borderId="3">
      <alignment/>
      <protection locked="0"/>
    </xf>
    <xf numFmtId="0" fontId="3" fillId="0" borderId="0">
      <alignment/>
      <protection/>
    </xf>
    <xf numFmtId="169"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cellStyleXfs>
  <cellXfs count="151">
    <xf numFmtId="0" fontId="0" fillId="0" borderId="0" xfId="0" applyAlignment="1">
      <alignment/>
    </xf>
    <xf numFmtId="175" fontId="9" fillId="0" borderId="0" xfId="45" applyNumberFormat="1" applyFont="1" applyAlignment="1">
      <alignment horizontal="left"/>
    </xf>
    <xf numFmtId="175" fontId="10" fillId="0" borderId="0" xfId="45" applyNumberFormat="1" applyFont="1" applyAlignment="1">
      <alignment/>
    </xf>
    <xf numFmtId="175" fontId="9" fillId="0" borderId="0" xfId="45" applyNumberFormat="1" applyFont="1" applyAlignment="1">
      <alignment/>
    </xf>
    <xf numFmtId="0" fontId="11" fillId="0" borderId="0" xfId="39" applyFont="1">
      <alignment/>
      <protection/>
    </xf>
    <xf numFmtId="0" fontId="11" fillId="0" borderId="0" xfId="39" applyFont="1" applyAlignment="1">
      <alignment horizontal="center"/>
      <protection/>
    </xf>
    <xf numFmtId="175" fontId="11" fillId="0" borderId="0" xfId="45" applyNumberFormat="1" applyFont="1" applyBorder="1" applyAlignment="1">
      <alignment/>
    </xf>
    <xf numFmtId="175" fontId="11" fillId="0" borderId="4" xfId="45" applyNumberFormat="1" applyFont="1" applyBorder="1" applyAlignment="1">
      <alignment/>
    </xf>
    <xf numFmtId="169" fontId="9" fillId="0" borderId="0" xfId="45" applyNumberFormat="1" applyFont="1" applyAlignment="1">
      <alignment horizontal="left"/>
    </xf>
    <xf numFmtId="169" fontId="10" fillId="0" borderId="0" xfId="45" applyNumberFormat="1" applyFont="1" applyAlignment="1">
      <alignment/>
    </xf>
    <xf numFmtId="175" fontId="10" fillId="0" borderId="4" xfId="45" applyNumberFormat="1" applyFont="1" applyBorder="1" applyAlignment="1">
      <alignment/>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lignment/>
      <protection/>
    </xf>
    <xf numFmtId="175" fontId="11" fillId="0" borderId="3" xfId="45" applyNumberFormat="1" applyFont="1" applyBorder="1" applyAlignment="1">
      <alignment/>
    </xf>
    <xf numFmtId="175" fontId="11" fillId="0" borderId="0" xfId="45" applyNumberFormat="1" applyFont="1" applyAlignment="1">
      <alignment horizontal="right"/>
    </xf>
    <xf numFmtId="0" fontId="13" fillId="0" borderId="0" xfId="39" applyFont="1">
      <alignment/>
      <protection/>
    </xf>
    <xf numFmtId="0" fontId="10" fillId="0" borderId="0" xfId="39" applyFont="1">
      <alignment/>
      <protection/>
    </xf>
    <xf numFmtId="175" fontId="11" fillId="0" borderId="0" xfId="45" applyNumberFormat="1" applyFont="1" applyBorder="1" applyAlignment="1">
      <alignment horizontal="right"/>
    </xf>
    <xf numFmtId="175" fontId="10" fillId="0" borderId="0" xfId="45" applyNumberFormat="1" applyFont="1" applyBorder="1" applyAlignment="1">
      <alignment/>
    </xf>
    <xf numFmtId="0" fontId="13" fillId="0" borderId="0" xfId="39" applyFont="1" applyBorder="1">
      <alignment/>
      <protection/>
    </xf>
    <xf numFmtId="0" fontId="12" fillId="0" borderId="0" xfId="39" applyFont="1" applyFill="1">
      <alignment/>
      <protection/>
    </xf>
    <xf numFmtId="0" fontId="11" fillId="0" borderId="0" xfId="39" applyFont="1" applyFill="1">
      <alignment/>
      <protection/>
    </xf>
    <xf numFmtId="175" fontId="11" fillId="0" borderId="0" xfId="45" applyNumberFormat="1" applyFont="1" applyFill="1" applyAlignment="1">
      <alignment/>
    </xf>
    <xf numFmtId="0" fontId="9" fillId="0" borderId="0" xfId="39" applyFont="1" applyAlignment="1">
      <alignment horizontal="center"/>
      <protection/>
    </xf>
    <xf numFmtId="0" fontId="10" fillId="0" borderId="0" xfId="39" applyFont="1" applyAlignment="1">
      <alignment horizontal="center"/>
      <protection/>
    </xf>
    <xf numFmtId="175" fontId="11" fillId="0" borderId="0" xfId="45" applyNumberFormat="1" applyFont="1" applyFill="1" applyAlignment="1">
      <alignment horizontal="center"/>
    </xf>
    <xf numFmtId="0" fontId="11" fillId="0" borderId="0" xfId="39" applyFont="1" applyFill="1" applyAlignment="1">
      <alignment horizontal="left"/>
      <protection/>
    </xf>
    <xf numFmtId="0" fontId="11" fillId="0" borderId="0" xfId="39" applyFont="1" applyFill="1" applyAlignment="1">
      <alignment horizontal="center"/>
      <protection/>
    </xf>
    <xf numFmtId="176" fontId="11" fillId="0" borderId="0" xfId="26" applyNumberFormat="1" applyFont="1" applyFill="1" applyAlignment="1">
      <alignment horizontal="right"/>
    </xf>
    <xf numFmtId="175" fontId="11" fillId="0" borderId="0" xfId="45" applyNumberFormat="1" applyFont="1" applyFill="1" applyAlignment="1">
      <alignment horizontal="right"/>
    </xf>
    <xf numFmtId="175" fontId="11" fillId="0" borderId="0" xfId="45" applyNumberFormat="1" applyFont="1" applyFill="1" applyBorder="1" applyAlignment="1">
      <alignment/>
    </xf>
    <xf numFmtId="175" fontId="11" fillId="0" borderId="4" xfId="45" applyNumberFormat="1" applyFont="1" applyFill="1" applyBorder="1" applyAlignment="1">
      <alignment/>
    </xf>
    <xf numFmtId="175" fontId="10" fillId="0" borderId="5" xfId="45" applyNumberFormat="1" applyFont="1" applyFill="1" applyBorder="1" applyAlignment="1">
      <alignment/>
    </xf>
    <xf numFmtId="175" fontId="10" fillId="0" borderId="1" xfId="45" applyNumberFormat="1" applyFont="1" applyFill="1" applyBorder="1" applyAlignment="1">
      <alignment/>
    </xf>
    <xf numFmtId="175" fontId="9" fillId="0" borderId="0" xfId="45" applyNumberFormat="1" applyFont="1" applyFill="1" applyAlignment="1">
      <alignment horizontal="center"/>
    </xf>
    <xf numFmtId="175" fontId="10" fillId="0" borderId="0" xfId="45" applyNumberFormat="1" applyFont="1" applyFill="1" applyAlignment="1">
      <alignment/>
    </xf>
    <xf numFmtId="15" fontId="9" fillId="0" borderId="0" xfId="45" applyNumberFormat="1" applyFont="1" applyFill="1" applyAlignment="1">
      <alignment horizontal="center"/>
    </xf>
    <xf numFmtId="175" fontId="11" fillId="0" borderId="6" xfId="45" applyNumberFormat="1" applyFont="1" applyFill="1" applyBorder="1" applyAlignment="1">
      <alignment/>
    </xf>
    <xf numFmtId="43" fontId="11" fillId="0" borderId="0" xfId="26" applyFont="1" applyFill="1" applyAlignment="1">
      <alignment/>
    </xf>
    <xf numFmtId="171" fontId="11" fillId="0" borderId="0" xfId="45" applyNumberFormat="1" applyFont="1" applyFill="1" applyBorder="1" applyAlignment="1">
      <alignment/>
    </xf>
    <xf numFmtId="175" fontId="11" fillId="0" borderId="0" xfId="45" applyNumberFormat="1" applyFont="1" applyFill="1" applyBorder="1" applyAlignment="1">
      <alignment horizontal="center"/>
    </xf>
    <xf numFmtId="0" fontId="0" fillId="0" borderId="0" xfId="39" applyFill="1">
      <alignment/>
      <protection/>
    </xf>
    <xf numFmtId="175" fontId="12" fillId="0" borderId="0" xfId="39" applyNumberFormat="1" applyFont="1" applyAlignment="1">
      <alignment horizontal="right"/>
      <protection/>
    </xf>
    <xf numFmtId="175" fontId="12" fillId="0" borderId="0" xfId="45" applyNumberFormat="1" applyFont="1" applyFill="1" applyAlignment="1">
      <alignment/>
    </xf>
    <xf numFmtId="169" fontId="10" fillId="0" borderId="0" xfId="45" applyNumberFormat="1" applyFont="1" applyFill="1" applyAlignment="1">
      <alignment horizontal="right"/>
    </xf>
    <xf numFmtId="169" fontId="10" fillId="0" borderId="0" xfId="45" applyNumberFormat="1" applyFont="1" applyFill="1" applyAlignment="1">
      <alignment/>
    </xf>
    <xf numFmtId="176" fontId="11" fillId="0" borderId="0" xfId="26" applyNumberFormat="1" applyFont="1" applyFill="1" applyAlignment="1">
      <alignment/>
    </xf>
    <xf numFmtId="171" fontId="12" fillId="0" borderId="0" xfId="26" applyNumberFormat="1" applyFont="1" applyFill="1" applyAlignment="1">
      <alignment/>
    </xf>
    <xf numFmtId="169" fontId="10" fillId="0" borderId="0" xfId="45" applyNumberFormat="1" applyFont="1" applyFill="1" applyAlignment="1">
      <alignment horizontal="center"/>
    </xf>
    <xf numFmtId="0" fontId="12" fillId="0" borderId="0" xfId="39" applyFont="1" applyFill="1" applyAlignment="1">
      <alignment horizontal="center"/>
      <protection/>
    </xf>
    <xf numFmtId="175" fontId="11" fillId="0" borderId="3" xfId="45" applyNumberFormat="1" applyFont="1" applyFill="1" applyBorder="1" applyAlignment="1">
      <alignment/>
    </xf>
    <xf numFmtId="175" fontId="9" fillId="0" borderId="0" xfId="45" applyNumberFormat="1" applyFont="1" applyFill="1" applyAlignment="1">
      <alignment horizontal="left"/>
    </xf>
    <xf numFmtId="175" fontId="10" fillId="0" borderId="0" xfId="45" applyNumberFormat="1" applyFont="1" applyFill="1" applyAlignment="1">
      <alignment horizontal="center"/>
    </xf>
    <xf numFmtId="171" fontId="10" fillId="0" borderId="0" xfId="26" applyNumberFormat="1" applyFont="1" applyFill="1" applyAlignment="1">
      <alignment/>
    </xf>
    <xf numFmtId="175" fontId="9" fillId="0" borderId="0" xfId="45" applyNumberFormat="1" applyFont="1" applyFill="1" applyAlignment="1">
      <alignment/>
    </xf>
    <xf numFmtId="15" fontId="10" fillId="0" borderId="0" xfId="45" applyNumberFormat="1" applyFont="1" applyFill="1" applyAlignment="1">
      <alignment horizontal="center"/>
    </xf>
    <xf numFmtId="171" fontId="10" fillId="0" borderId="0" xfId="26" applyNumberFormat="1" applyFont="1" applyFill="1" applyAlignment="1">
      <alignment horizontal="center"/>
    </xf>
    <xf numFmtId="171" fontId="11" fillId="0" borderId="0" xfId="26" applyNumberFormat="1" applyFont="1" applyFill="1" applyAlignment="1">
      <alignment/>
    </xf>
    <xf numFmtId="171" fontId="11" fillId="0" borderId="0" xfId="26" applyNumberFormat="1" applyFont="1" applyFill="1" applyBorder="1" applyAlignment="1">
      <alignment/>
    </xf>
    <xf numFmtId="175" fontId="11" fillId="0" borderId="0" xfId="39" applyNumberFormat="1" applyFont="1" applyFill="1" applyAlignment="1">
      <alignment horizontal="center"/>
      <protection/>
    </xf>
    <xf numFmtId="175" fontId="10" fillId="0" borderId="0" xfId="45" applyNumberFormat="1" applyFont="1" applyFill="1" applyBorder="1" applyAlignment="1">
      <alignment/>
    </xf>
    <xf numFmtId="175" fontId="10" fillId="0" borderId="4" xfId="45" applyNumberFormat="1" applyFont="1" applyFill="1" applyBorder="1" applyAlignment="1">
      <alignment/>
    </xf>
    <xf numFmtId="175" fontId="10" fillId="0" borderId="7" xfId="45" applyNumberFormat="1" applyFont="1" applyFill="1" applyBorder="1" applyAlignment="1">
      <alignment/>
    </xf>
    <xf numFmtId="171" fontId="10" fillId="0" borderId="0" xfId="45" applyNumberFormat="1" applyFont="1" applyFill="1" applyAlignment="1">
      <alignment/>
    </xf>
    <xf numFmtId="0" fontId="12" fillId="0" borderId="0" xfId="39" applyFont="1" applyFill="1" quotePrefix="1">
      <alignment/>
      <protection/>
    </xf>
    <xf numFmtId="0" fontId="10" fillId="0" borderId="0" xfId="39" applyFont="1" applyBorder="1">
      <alignment/>
      <protection/>
    </xf>
    <xf numFmtId="15" fontId="9" fillId="0" borderId="0" xfId="39" applyNumberFormat="1" applyFont="1" applyAlignment="1">
      <alignment horizontal="center"/>
      <protection/>
    </xf>
    <xf numFmtId="0" fontId="11" fillId="0" borderId="0" xfId="39" applyFont="1" applyFill="1" applyBorder="1">
      <alignment/>
      <protection/>
    </xf>
    <xf numFmtId="171" fontId="11" fillId="0" borderId="0" xfId="39" applyNumberFormat="1" applyFont="1" applyFill="1" applyBorder="1">
      <alignment/>
      <protection/>
    </xf>
    <xf numFmtId="174" fontId="11" fillId="0" borderId="0" xfId="28" applyFont="1" applyFill="1" applyBorder="1" applyAlignment="1">
      <alignment/>
    </xf>
    <xf numFmtId="175" fontId="11" fillId="0" borderId="0" xfId="39" applyNumberFormat="1" applyFont="1" applyFill="1" applyBorder="1">
      <alignment/>
      <protection/>
    </xf>
    <xf numFmtId="175" fontId="10" fillId="0" borderId="3" xfId="45" applyNumberFormat="1" applyFont="1" applyBorder="1" applyAlignment="1">
      <alignment/>
    </xf>
    <xf numFmtId="0" fontId="12" fillId="0" borderId="0" xfId="39" applyFont="1" applyFill="1" applyAlignment="1">
      <alignment horizontal="right"/>
      <protection/>
    </xf>
    <xf numFmtId="171" fontId="11" fillId="0" borderId="6" xfId="45" applyNumberFormat="1" applyFont="1" applyFill="1" applyBorder="1" applyAlignment="1">
      <alignment/>
    </xf>
    <xf numFmtId="175" fontId="11" fillId="0" borderId="4" xfId="45" applyNumberFormat="1" applyFont="1" applyBorder="1" applyAlignment="1">
      <alignment horizontal="right"/>
    </xf>
    <xf numFmtId="169" fontId="9" fillId="0" borderId="0" xfId="45" applyNumberFormat="1" applyFont="1" applyFill="1" applyAlignment="1">
      <alignment horizontal="left"/>
    </xf>
    <xf numFmtId="169" fontId="10" fillId="0" borderId="0" xfId="45" applyNumberFormat="1" applyFont="1" applyFill="1" applyAlignment="1">
      <alignment horizontal="left"/>
    </xf>
    <xf numFmtId="169" fontId="9" fillId="0" borderId="0" xfId="45" applyNumberFormat="1" applyFont="1" applyFill="1" applyAlignment="1">
      <alignment horizontal="center"/>
    </xf>
    <xf numFmtId="169" fontId="10" fillId="0" borderId="0" xfId="45" applyNumberFormat="1" applyFont="1" applyFill="1" applyAlignment="1" quotePrefix="1">
      <alignment horizontal="center"/>
    </xf>
    <xf numFmtId="169" fontId="10" fillId="0" borderId="8" xfId="45" applyNumberFormat="1" applyFont="1" applyFill="1" applyBorder="1" applyAlignment="1">
      <alignment horizontal="center"/>
    </xf>
    <xf numFmtId="169" fontId="10" fillId="0" borderId="5" xfId="45" applyNumberFormat="1" applyFont="1" applyFill="1" applyBorder="1" applyAlignment="1">
      <alignment horizontal="center"/>
    </xf>
    <xf numFmtId="169" fontId="10" fillId="0" borderId="5" xfId="45" applyNumberFormat="1" applyFont="1" applyFill="1" applyBorder="1" applyAlignment="1">
      <alignment horizontal="right"/>
    </xf>
    <xf numFmtId="169" fontId="10" fillId="0" borderId="1" xfId="45" applyNumberFormat="1" applyFont="1" applyFill="1" applyBorder="1" applyAlignment="1">
      <alignment horizontal="right"/>
    </xf>
    <xf numFmtId="169" fontId="10" fillId="0" borderId="0" xfId="45" applyNumberFormat="1" applyFont="1" applyFill="1" applyBorder="1" applyAlignment="1">
      <alignment horizontal="right"/>
    </xf>
    <xf numFmtId="169" fontId="10" fillId="0" borderId="8" xfId="45" applyNumberFormat="1" applyFont="1" applyFill="1" applyBorder="1" applyAlignment="1">
      <alignment horizontal="right"/>
    </xf>
    <xf numFmtId="169" fontId="10" fillId="0" borderId="5" xfId="45" applyNumberFormat="1" applyFont="1" applyFill="1" applyBorder="1" applyAlignment="1">
      <alignment/>
    </xf>
    <xf numFmtId="169" fontId="10" fillId="0" borderId="9" xfId="45" applyNumberFormat="1" applyFont="1" applyFill="1" applyBorder="1" applyAlignment="1">
      <alignment horizontal="right"/>
    </xf>
    <xf numFmtId="169" fontId="10" fillId="0" borderId="0" xfId="45" applyNumberFormat="1" applyFont="1" applyFill="1" applyBorder="1" applyAlignment="1">
      <alignment/>
    </xf>
    <xf numFmtId="169" fontId="10" fillId="0" borderId="4" xfId="45" applyNumberFormat="1" applyFont="1" applyFill="1" applyBorder="1" applyAlignment="1">
      <alignment horizontal="right"/>
    </xf>
    <xf numFmtId="171" fontId="11" fillId="0" borderId="0" xfId="45" applyFont="1" applyFill="1" applyBorder="1" applyAlignment="1">
      <alignment/>
    </xf>
    <xf numFmtId="176" fontId="11" fillId="0" borderId="0" xfId="26" applyNumberFormat="1" applyFont="1" applyFill="1" applyBorder="1" applyAlignment="1">
      <alignment/>
    </xf>
    <xf numFmtId="176" fontId="11" fillId="0" borderId="3" xfId="26" applyNumberFormat="1" applyFont="1" applyFill="1" applyBorder="1" applyAlignment="1">
      <alignment/>
    </xf>
    <xf numFmtId="175" fontId="11" fillId="0" borderId="0" xfId="26" applyNumberFormat="1" applyFont="1" applyFill="1" applyAlignment="1">
      <alignment horizontal="left" indent="1"/>
    </xf>
    <xf numFmtId="176" fontId="11" fillId="0" borderId="0" xfId="26" applyNumberFormat="1" applyFont="1" applyFill="1" applyAlignment="1">
      <alignment horizontal="left" indent="1"/>
    </xf>
    <xf numFmtId="15" fontId="12" fillId="0" borderId="0" xfId="45" applyNumberFormat="1" applyFont="1" applyFill="1" applyAlignment="1">
      <alignment horizontal="center"/>
    </xf>
    <xf numFmtId="177" fontId="11" fillId="0" borderId="0" xfId="26" applyNumberFormat="1" applyFont="1" applyFill="1" applyBorder="1" applyAlignment="1">
      <alignment/>
    </xf>
    <xf numFmtId="0" fontId="22" fillId="0" borderId="0" xfId="39" applyFont="1" applyFill="1">
      <alignment/>
      <protection/>
    </xf>
    <xf numFmtId="43" fontId="12" fillId="0" borderId="0" xfId="26" applyFont="1" applyFill="1" applyAlignment="1">
      <alignment horizontal="right"/>
    </xf>
    <xf numFmtId="177" fontId="11" fillId="0" borderId="0" xfId="39" applyNumberFormat="1" applyFont="1" applyFill="1">
      <alignment/>
      <protection/>
    </xf>
    <xf numFmtId="177" fontId="11" fillId="0" borderId="4" xfId="26" applyNumberFormat="1" applyFont="1" applyFill="1" applyBorder="1" applyAlignment="1">
      <alignment/>
    </xf>
    <xf numFmtId="177" fontId="11" fillId="0" borderId="0" xfId="45" applyNumberFormat="1" applyFont="1" applyFill="1" applyBorder="1" applyAlignment="1">
      <alignment/>
    </xf>
    <xf numFmtId="175" fontId="10" fillId="0" borderId="6" xfId="45" applyNumberFormat="1" applyFont="1" applyBorder="1" applyAlignment="1">
      <alignment/>
    </xf>
    <xf numFmtId="43" fontId="12" fillId="0" borderId="0" xfId="26" applyFont="1" applyFill="1" applyBorder="1" applyAlignment="1">
      <alignment horizontal="right"/>
    </xf>
    <xf numFmtId="177" fontId="11" fillId="0" borderId="0" xfId="39" applyNumberFormat="1" applyFont="1" applyFill="1" applyBorder="1">
      <alignment/>
      <protection/>
    </xf>
    <xf numFmtId="175" fontId="11" fillId="0" borderId="0" xfId="45" applyNumberFormat="1" applyFont="1" applyFill="1" applyAlignment="1">
      <alignment horizontal="left"/>
    </xf>
    <xf numFmtId="175" fontId="11" fillId="0" borderId="9" xfId="45" applyNumberFormat="1" applyFont="1" applyFill="1" applyBorder="1" applyAlignment="1">
      <alignment/>
    </xf>
    <xf numFmtId="175" fontId="11" fillId="0" borderId="0" xfId="39" applyNumberFormat="1" applyFont="1" applyFill="1" applyAlignment="1">
      <alignment horizontal="right"/>
      <protection/>
    </xf>
    <xf numFmtId="177" fontId="11" fillId="0" borderId="0" xfId="26" applyNumberFormat="1" applyFont="1" applyFill="1" applyAlignment="1">
      <alignment/>
    </xf>
    <xf numFmtId="177" fontId="11" fillId="0" borderId="7" xfId="26" applyNumberFormat="1" applyFont="1" applyFill="1" applyBorder="1" applyAlignment="1">
      <alignment/>
    </xf>
    <xf numFmtId="177" fontId="11" fillId="0" borderId="0" xfId="45" applyNumberFormat="1" applyFont="1" applyFill="1" applyAlignment="1">
      <alignment/>
    </xf>
    <xf numFmtId="177" fontId="11" fillId="0" borderId="4" xfId="45" applyNumberFormat="1" applyFont="1" applyFill="1" applyBorder="1" applyAlignment="1">
      <alignment/>
    </xf>
    <xf numFmtId="175" fontId="12" fillId="0" borderId="0" xfId="39" applyNumberFormat="1" applyFont="1" applyFill="1" applyBorder="1" applyAlignment="1">
      <alignment horizontal="center"/>
      <protection/>
    </xf>
    <xf numFmtId="0" fontId="15" fillId="0" borderId="0" xfId="39" applyFont="1" applyFill="1" applyAlignment="1" quotePrefix="1">
      <alignment horizontal="center"/>
      <protection/>
    </xf>
    <xf numFmtId="0" fontId="15" fillId="0" borderId="0" xfId="39" applyFont="1" applyFill="1" applyAlignment="1">
      <alignment horizontal="center"/>
      <protection/>
    </xf>
    <xf numFmtId="176" fontId="11" fillId="0" borderId="7" xfId="26" applyNumberFormat="1" applyFont="1" applyFill="1" applyBorder="1" applyAlignment="1">
      <alignment/>
    </xf>
    <xf numFmtId="175" fontId="11" fillId="0" borderId="0" xfId="45" applyNumberFormat="1" applyFont="1" applyFill="1" applyBorder="1" applyAlignment="1">
      <alignment horizontal="right"/>
    </xf>
    <xf numFmtId="175" fontId="11" fillId="0" borderId="4" xfId="45" applyNumberFormat="1" applyFont="1" applyFill="1" applyBorder="1" applyAlignment="1">
      <alignment horizontal="right"/>
    </xf>
    <xf numFmtId="175" fontId="10" fillId="0" borderId="3" xfId="45" applyNumberFormat="1" applyFont="1" applyFill="1" applyBorder="1" applyAlignment="1">
      <alignment/>
    </xf>
    <xf numFmtId="175" fontId="10" fillId="0" borderId="6" xfId="45" applyNumberFormat="1" applyFont="1" applyFill="1" applyBorder="1" applyAlignment="1">
      <alignment/>
    </xf>
    <xf numFmtId="9" fontId="11" fillId="0" borderId="0" xfId="40" applyFont="1" applyFill="1" applyAlignment="1">
      <alignment horizontal="center"/>
    </xf>
    <xf numFmtId="175" fontId="10" fillId="0" borderId="8" xfId="45" applyNumberFormat="1" applyFont="1" applyFill="1" applyBorder="1" applyAlignment="1">
      <alignment/>
    </xf>
    <xf numFmtId="175" fontId="10" fillId="0" borderId="9" xfId="45" applyNumberFormat="1" applyFont="1" applyFill="1" applyBorder="1" applyAlignment="1">
      <alignment/>
    </xf>
    <xf numFmtId="15" fontId="11" fillId="0" borderId="0" xfId="39" applyNumberFormat="1" applyFont="1">
      <alignment/>
      <protection/>
    </xf>
    <xf numFmtId="0" fontId="14" fillId="0" borderId="0" xfId="39" applyFont="1" applyFill="1" applyAlignment="1">
      <alignment horizontal="left"/>
      <protection/>
    </xf>
    <xf numFmtId="0" fontId="16" fillId="0" borderId="0" xfId="39" applyFont="1" applyFill="1">
      <alignment/>
      <protection/>
    </xf>
    <xf numFmtId="175" fontId="12" fillId="0" borderId="0" xfId="45" applyNumberFormat="1" applyFont="1" applyFill="1" applyAlignment="1">
      <alignment horizontal="right"/>
    </xf>
    <xf numFmtId="176" fontId="11" fillId="0" borderId="6" xfId="26" applyNumberFormat="1" applyFont="1" applyFill="1" applyBorder="1" applyAlignment="1">
      <alignment/>
    </xf>
    <xf numFmtId="177" fontId="11" fillId="0" borderId="6" xfId="26" applyNumberFormat="1" applyFont="1" applyFill="1" applyBorder="1" applyAlignment="1">
      <alignment/>
    </xf>
    <xf numFmtId="0" fontId="12" fillId="0" borderId="0" xfId="39" applyFont="1" applyFill="1" applyAlignment="1" quotePrefix="1">
      <alignment horizontal="left"/>
      <protection/>
    </xf>
    <xf numFmtId="0" fontId="9" fillId="0" borderId="0" xfId="39" applyFont="1" applyFill="1" applyAlignment="1" quotePrefix="1">
      <alignment horizontal="left"/>
      <protection/>
    </xf>
    <xf numFmtId="175" fontId="11" fillId="0" borderId="0" xfId="39" applyNumberFormat="1" applyFont="1" applyFill="1">
      <alignment/>
      <protection/>
    </xf>
    <xf numFmtId="186" fontId="11" fillId="0" borderId="0" xfId="26" applyNumberFormat="1" applyFont="1" applyFill="1" applyAlignment="1">
      <alignment horizontal="right"/>
    </xf>
    <xf numFmtId="10" fontId="11" fillId="0" borderId="0" xfId="39" applyNumberFormat="1" applyFont="1" applyFill="1">
      <alignment/>
      <protection/>
    </xf>
    <xf numFmtId="0" fontId="10" fillId="0" borderId="0" xfId="39" applyFont="1" applyFill="1">
      <alignment/>
      <protection/>
    </xf>
    <xf numFmtId="176" fontId="11" fillId="0" borderId="0" xfId="39" applyNumberFormat="1" applyFont="1" applyFill="1">
      <alignment/>
      <protection/>
    </xf>
    <xf numFmtId="0" fontId="11" fillId="0" borderId="0" xfId="39" applyFont="1" applyFill="1" applyAlignment="1">
      <alignment horizontal="right"/>
      <protection/>
    </xf>
    <xf numFmtId="175" fontId="11" fillId="0" borderId="0" xfId="45" applyNumberFormat="1" applyFont="1" applyFill="1" applyAlignment="1" quotePrefix="1">
      <alignment/>
    </xf>
    <xf numFmtId="0" fontId="12" fillId="0" borderId="0" xfId="39" applyFont="1" applyFill="1" applyBorder="1">
      <alignment/>
      <protection/>
    </xf>
    <xf numFmtId="0" fontId="15" fillId="0" borderId="0" xfId="39" applyFont="1" applyFill="1" applyBorder="1" applyAlignment="1">
      <alignment horizontal="right"/>
      <protection/>
    </xf>
    <xf numFmtId="0" fontId="12" fillId="0" borderId="0" xfId="39" applyFont="1" applyFill="1" applyBorder="1" applyAlignment="1">
      <alignment horizontal="right"/>
      <protection/>
    </xf>
    <xf numFmtId="169" fontId="11" fillId="0" borderId="0" xfId="39" applyNumberFormat="1" applyFont="1" applyFill="1" applyBorder="1">
      <alignment/>
      <protection/>
    </xf>
    <xf numFmtId="175" fontId="11" fillId="0" borderId="7" xfId="45" applyNumberFormat="1" applyFont="1" applyFill="1" applyBorder="1" applyAlignment="1">
      <alignment/>
    </xf>
    <xf numFmtId="175" fontId="9" fillId="0" borderId="0" xfId="45" applyNumberFormat="1" applyFont="1" applyFill="1" applyAlignment="1">
      <alignment horizontal="center"/>
    </xf>
    <xf numFmtId="0" fontId="12" fillId="0" borderId="0" xfId="39" applyFont="1" applyAlignment="1">
      <alignment horizontal="center"/>
      <protection/>
    </xf>
    <xf numFmtId="0" fontId="17" fillId="0" borderId="0" xfId="39" applyFont="1" applyAlignment="1">
      <alignment horizontal="center"/>
      <protection/>
    </xf>
    <xf numFmtId="0" fontId="12" fillId="0" borderId="0" xfId="39" applyFont="1" applyFill="1" applyAlignment="1">
      <alignment horizontal="center"/>
      <protection/>
    </xf>
    <xf numFmtId="175" fontId="12" fillId="0" borderId="0" xfId="45" applyNumberFormat="1" applyFont="1" applyFill="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123825</xdr:rowOff>
    </xdr:from>
    <xdr:to>
      <xdr:col>16</xdr:col>
      <xdr:colOff>581025</xdr:colOff>
      <xdr:row>3</xdr:row>
      <xdr:rowOff>123825</xdr:rowOff>
    </xdr:to>
    <xdr:sp>
      <xdr:nvSpPr>
        <xdr:cNvPr id="1" name="Line 1"/>
        <xdr:cNvSpPr>
          <a:spLocks/>
        </xdr:cNvSpPr>
      </xdr:nvSpPr>
      <xdr:spPr>
        <a:xfrm>
          <a:off x="6648450" y="75247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790825" y="7524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552450</xdr:colOff>
      <xdr:row>4</xdr:row>
      <xdr:rowOff>123825</xdr:rowOff>
    </xdr:from>
    <xdr:to>
      <xdr:col>13</xdr:col>
      <xdr:colOff>0</xdr:colOff>
      <xdr:row>4</xdr:row>
      <xdr:rowOff>123825</xdr:rowOff>
    </xdr:to>
    <xdr:sp>
      <xdr:nvSpPr>
        <xdr:cNvPr id="3" name="Line 3"/>
        <xdr:cNvSpPr>
          <a:spLocks/>
        </xdr:cNvSpPr>
      </xdr:nvSpPr>
      <xdr:spPr>
        <a:xfrm>
          <a:off x="5448300" y="962025"/>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76200</xdr:colOff>
      <xdr:row>4</xdr:row>
      <xdr:rowOff>123825</xdr:rowOff>
    </xdr:to>
    <xdr:sp>
      <xdr:nvSpPr>
        <xdr:cNvPr id="4" name="Line 4"/>
        <xdr:cNvSpPr>
          <a:spLocks/>
        </xdr:cNvSpPr>
      </xdr:nvSpPr>
      <xdr:spPr>
        <a:xfrm flipH="1">
          <a:off x="3457575" y="962025"/>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138</xdr:row>
      <xdr:rowOff>38100</xdr:rowOff>
    </xdr:from>
    <xdr:to>
      <xdr:col>7</xdr:col>
      <xdr:colOff>952500</xdr:colOff>
      <xdr:row>140</xdr:row>
      <xdr:rowOff>133350</xdr:rowOff>
    </xdr:to>
    <xdr:sp>
      <xdr:nvSpPr>
        <xdr:cNvPr id="1" name="TextBox 9"/>
        <xdr:cNvSpPr txBox="1">
          <a:spLocks noChangeArrowheads="1"/>
        </xdr:cNvSpPr>
      </xdr:nvSpPr>
      <xdr:spPr>
        <a:xfrm>
          <a:off x="200025" y="23517225"/>
          <a:ext cx="6677025" cy="44767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deteriorated as compared to that of the preceeding quarter. This was mainly due to the fluctuation of the copper prices quoted at the London Metal Exchange ("LME"). </a:t>
          </a:r>
        </a:p>
      </xdr:txBody>
    </xdr:sp>
    <xdr:clientData/>
  </xdr:twoCellAnchor>
  <xdr:twoCellAnchor>
    <xdr:from>
      <xdr:col>2</xdr:col>
      <xdr:colOff>0</xdr:colOff>
      <xdr:row>98</xdr:row>
      <xdr:rowOff>0</xdr:rowOff>
    </xdr:from>
    <xdr:to>
      <xdr:col>8</xdr:col>
      <xdr:colOff>0</xdr:colOff>
      <xdr:row>98</xdr:row>
      <xdr:rowOff>0</xdr:rowOff>
    </xdr:to>
    <xdr:sp>
      <xdr:nvSpPr>
        <xdr:cNvPr id="2" name="TextBox 30"/>
        <xdr:cNvSpPr txBox="1">
          <a:spLocks noChangeArrowheads="1"/>
        </xdr:cNvSpPr>
      </xdr:nvSpPr>
      <xdr:spPr>
        <a:xfrm>
          <a:off x="485775" y="1669732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98</xdr:row>
      <xdr:rowOff>0</xdr:rowOff>
    </xdr:from>
    <xdr:to>
      <xdr:col>8</xdr:col>
      <xdr:colOff>0</xdr:colOff>
      <xdr:row>98</xdr:row>
      <xdr:rowOff>0</xdr:rowOff>
    </xdr:to>
    <xdr:sp>
      <xdr:nvSpPr>
        <xdr:cNvPr id="3" name="TextBox 31"/>
        <xdr:cNvSpPr txBox="1">
          <a:spLocks noChangeArrowheads="1"/>
        </xdr:cNvSpPr>
      </xdr:nvSpPr>
      <xdr:spPr>
        <a:xfrm>
          <a:off x="485775" y="1669732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203</xdr:row>
      <xdr:rowOff>0</xdr:rowOff>
    </xdr:from>
    <xdr:to>
      <xdr:col>7</xdr:col>
      <xdr:colOff>1047750</xdr:colOff>
      <xdr:row>203</xdr:row>
      <xdr:rowOff>0</xdr:rowOff>
    </xdr:to>
    <xdr:sp>
      <xdr:nvSpPr>
        <xdr:cNvPr id="4" name="TextBox 32"/>
        <xdr:cNvSpPr txBox="1">
          <a:spLocks noChangeArrowheads="1"/>
        </xdr:cNvSpPr>
      </xdr:nvSpPr>
      <xdr:spPr>
        <a:xfrm>
          <a:off x="485775" y="34642425"/>
          <a:ext cx="648652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203</xdr:row>
      <xdr:rowOff>0</xdr:rowOff>
    </xdr:from>
    <xdr:to>
      <xdr:col>8</xdr:col>
      <xdr:colOff>0</xdr:colOff>
      <xdr:row>203</xdr:row>
      <xdr:rowOff>0</xdr:rowOff>
    </xdr:to>
    <xdr:sp>
      <xdr:nvSpPr>
        <xdr:cNvPr id="5" name="TextBox 33"/>
        <xdr:cNvSpPr txBox="1">
          <a:spLocks noChangeArrowheads="1"/>
        </xdr:cNvSpPr>
      </xdr:nvSpPr>
      <xdr:spPr>
        <a:xfrm>
          <a:off x="466725" y="34642425"/>
          <a:ext cx="650557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6" name="TextBox 83"/>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7" name="TextBox 84"/>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97</xdr:row>
      <xdr:rowOff>0</xdr:rowOff>
    </xdr:from>
    <xdr:to>
      <xdr:col>7</xdr:col>
      <xdr:colOff>942975</xdr:colOff>
      <xdr:row>97</xdr:row>
      <xdr:rowOff>0</xdr:rowOff>
    </xdr:to>
    <xdr:sp>
      <xdr:nvSpPr>
        <xdr:cNvPr id="8" name="TextBox 86"/>
        <xdr:cNvSpPr txBox="1">
          <a:spLocks noChangeArrowheads="1"/>
        </xdr:cNvSpPr>
      </xdr:nvSpPr>
      <xdr:spPr>
        <a:xfrm>
          <a:off x="152400" y="1653540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2</xdr:col>
      <xdr:colOff>0</xdr:colOff>
      <xdr:row>216</xdr:row>
      <xdr:rowOff>0</xdr:rowOff>
    </xdr:from>
    <xdr:to>
      <xdr:col>8</xdr:col>
      <xdr:colOff>0</xdr:colOff>
      <xdr:row>216</xdr:row>
      <xdr:rowOff>0</xdr:rowOff>
    </xdr:to>
    <xdr:sp>
      <xdr:nvSpPr>
        <xdr:cNvPr id="9" name="TextBox 91"/>
        <xdr:cNvSpPr txBox="1">
          <a:spLocks noChangeArrowheads="1"/>
        </xdr:cNvSpPr>
      </xdr:nvSpPr>
      <xdr:spPr>
        <a:xfrm>
          <a:off x="485775" y="3676650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280</xdr:row>
      <xdr:rowOff>0</xdr:rowOff>
    </xdr:from>
    <xdr:to>
      <xdr:col>8</xdr:col>
      <xdr:colOff>0</xdr:colOff>
      <xdr:row>280</xdr:row>
      <xdr:rowOff>0</xdr:rowOff>
    </xdr:to>
    <xdr:sp>
      <xdr:nvSpPr>
        <xdr:cNvPr id="10" name="TextBox 95"/>
        <xdr:cNvSpPr txBox="1">
          <a:spLocks noChangeArrowheads="1"/>
        </xdr:cNvSpPr>
      </xdr:nvSpPr>
      <xdr:spPr>
        <a:xfrm>
          <a:off x="219075" y="486727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296</xdr:row>
      <xdr:rowOff>0</xdr:rowOff>
    </xdr:from>
    <xdr:to>
      <xdr:col>8</xdr:col>
      <xdr:colOff>0</xdr:colOff>
      <xdr:row>296</xdr:row>
      <xdr:rowOff>0</xdr:rowOff>
    </xdr:to>
    <xdr:sp>
      <xdr:nvSpPr>
        <xdr:cNvPr id="11" name="TextBox 98"/>
        <xdr:cNvSpPr txBox="1">
          <a:spLocks noChangeArrowheads="1"/>
        </xdr:cNvSpPr>
      </xdr:nvSpPr>
      <xdr:spPr>
        <a:xfrm>
          <a:off x="219075" y="513683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280</xdr:row>
      <xdr:rowOff>0</xdr:rowOff>
    </xdr:from>
    <xdr:to>
      <xdr:col>8</xdr:col>
      <xdr:colOff>0</xdr:colOff>
      <xdr:row>280</xdr:row>
      <xdr:rowOff>0</xdr:rowOff>
    </xdr:to>
    <xdr:sp>
      <xdr:nvSpPr>
        <xdr:cNvPr id="12" name="TextBox 100"/>
        <xdr:cNvSpPr txBox="1">
          <a:spLocks noChangeArrowheads="1"/>
        </xdr:cNvSpPr>
      </xdr:nvSpPr>
      <xdr:spPr>
        <a:xfrm>
          <a:off x="219075" y="486727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296</xdr:row>
      <xdr:rowOff>0</xdr:rowOff>
    </xdr:from>
    <xdr:to>
      <xdr:col>8</xdr:col>
      <xdr:colOff>0</xdr:colOff>
      <xdr:row>296</xdr:row>
      <xdr:rowOff>0</xdr:rowOff>
    </xdr:to>
    <xdr:sp>
      <xdr:nvSpPr>
        <xdr:cNvPr id="13" name="TextBox 101"/>
        <xdr:cNvSpPr txBox="1">
          <a:spLocks noChangeArrowheads="1"/>
        </xdr:cNvSpPr>
      </xdr:nvSpPr>
      <xdr:spPr>
        <a:xfrm>
          <a:off x="219075" y="513683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17</xdr:row>
      <xdr:rowOff>114300</xdr:rowOff>
    </xdr:to>
    <xdr:sp>
      <xdr:nvSpPr>
        <xdr:cNvPr id="14" name="TextBox 102"/>
        <xdr:cNvSpPr txBox="1">
          <a:spLocks noChangeArrowheads="1"/>
        </xdr:cNvSpPr>
      </xdr:nvSpPr>
      <xdr:spPr>
        <a:xfrm>
          <a:off x="219075" y="1257300"/>
          <a:ext cx="6696075" cy="168592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p>
      </xdr:txBody>
    </xdr:sp>
    <xdr:clientData/>
  </xdr:twoCellAnchor>
  <xdr:twoCellAnchor>
    <xdr:from>
      <xdr:col>1</xdr:col>
      <xdr:colOff>0</xdr:colOff>
      <xdr:row>25</xdr:row>
      <xdr:rowOff>0</xdr:rowOff>
    </xdr:from>
    <xdr:to>
      <xdr:col>7</xdr:col>
      <xdr:colOff>990600</xdr:colOff>
      <xdr:row>25</xdr:row>
      <xdr:rowOff>0</xdr:rowOff>
    </xdr:to>
    <xdr:sp>
      <xdr:nvSpPr>
        <xdr:cNvPr id="15" name="TextBox 103"/>
        <xdr:cNvSpPr txBox="1">
          <a:spLocks noChangeArrowheads="1"/>
        </xdr:cNvSpPr>
      </xdr:nvSpPr>
      <xdr:spPr>
        <a:xfrm>
          <a:off x="219075" y="4124325"/>
          <a:ext cx="66960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1</xdr:col>
      <xdr:colOff>57150</xdr:colOff>
      <xdr:row>121</xdr:row>
      <xdr:rowOff>133350</xdr:rowOff>
    </xdr:from>
    <xdr:to>
      <xdr:col>8</xdr:col>
      <xdr:colOff>0</xdr:colOff>
      <xdr:row>129</xdr:row>
      <xdr:rowOff>95250</xdr:rowOff>
    </xdr:to>
    <xdr:sp>
      <xdr:nvSpPr>
        <xdr:cNvPr id="16" name="TextBox 109"/>
        <xdr:cNvSpPr txBox="1">
          <a:spLocks noChangeArrowheads="1"/>
        </xdr:cNvSpPr>
      </xdr:nvSpPr>
      <xdr:spPr>
        <a:xfrm>
          <a:off x="276225" y="20812125"/>
          <a:ext cx="6696075" cy="1257300"/>
        </a:xfrm>
        <a:prstGeom prst="rect">
          <a:avLst/>
        </a:prstGeom>
        <a:noFill/>
        <a:ln w="9525" cmpd="sng">
          <a:noFill/>
        </a:ln>
      </xdr:spPr>
      <xdr:txBody>
        <a:bodyPr vertOverflow="clip" wrap="square"/>
        <a:p>
          <a:pPr algn="just">
            <a:defRPr/>
          </a:pPr>
          <a:r>
            <a:rPr lang="en-US" cap="none" sz="1000" b="0" i="0" u="none" baseline="0"/>
            <a:t>For the current quarter under review, the Group recorded a  lower revenue of RM172.8 million compared with RM183.9 million in the same period ended  30 September 2007. Correspondingly, the Group registered  a loss before taxation of RM10.6 million for the current quarter  as compared to the profit before taxation of RM0.5 million in the same period ended 30 September 2007. The deterioration in performance was due to the decreased in average copper prices as quoted in  the London Metal Exchange ("LME").  In this regard, the Group had to revalue its inventory downwards to truly reflect the current prices of Copper. This has resulted to a write down of RM7.9 million or 14% in the value of inventories.</a:t>
          </a:r>
        </a:p>
      </xdr:txBody>
    </xdr:sp>
    <xdr:clientData/>
  </xdr:twoCellAnchor>
  <xdr:twoCellAnchor>
    <xdr:from>
      <xdr:col>1</xdr:col>
      <xdr:colOff>28575</xdr:colOff>
      <xdr:row>167</xdr:row>
      <xdr:rowOff>0</xdr:rowOff>
    </xdr:from>
    <xdr:to>
      <xdr:col>7</xdr:col>
      <xdr:colOff>962025</xdr:colOff>
      <xdr:row>167</xdr:row>
      <xdr:rowOff>0</xdr:rowOff>
    </xdr:to>
    <xdr:sp>
      <xdr:nvSpPr>
        <xdr:cNvPr id="17" name="TextBox 113"/>
        <xdr:cNvSpPr txBox="1">
          <a:spLocks noChangeArrowheads="1"/>
        </xdr:cNvSpPr>
      </xdr:nvSpPr>
      <xdr:spPr>
        <a:xfrm>
          <a:off x="247650" y="28355925"/>
          <a:ext cx="6638925"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18" name="TextBox 114"/>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19" name="TextBox 115"/>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85</xdr:row>
      <xdr:rowOff>0</xdr:rowOff>
    </xdr:from>
    <xdr:to>
      <xdr:col>7</xdr:col>
      <xdr:colOff>942975</xdr:colOff>
      <xdr:row>85</xdr:row>
      <xdr:rowOff>0</xdr:rowOff>
    </xdr:to>
    <xdr:sp>
      <xdr:nvSpPr>
        <xdr:cNvPr id="20" name="TextBox 117"/>
        <xdr:cNvSpPr txBox="1">
          <a:spLocks noChangeArrowheads="1"/>
        </xdr:cNvSpPr>
      </xdr:nvSpPr>
      <xdr:spPr>
        <a:xfrm>
          <a:off x="152400" y="1449705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0</xdr:col>
      <xdr:colOff>200025</xdr:colOff>
      <xdr:row>88</xdr:row>
      <xdr:rowOff>104775</xdr:rowOff>
    </xdr:from>
    <xdr:to>
      <xdr:col>7</xdr:col>
      <xdr:colOff>1000125</xdr:colOff>
      <xdr:row>89</xdr:row>
      <xdr:rowOff>66675</xdr:rowOff>
    </xdr:to>
    <xdr:sp>
      <xdr:nvSpPr>
        <xdr:cNvPr id="21" name="TextBox 118"/>
        <xdr:cNvSpPr txBox="1">
          <a:spLocks noChangeArrowheads="1"/>
        </xdr:cNvSpPr>
      </xdr:nvSpPr>
      <xdr:spPr>
        <a:xfrm>
          <a:off x="200025" y="15182850"/>
          <a:ext cx="6724650" cy="123825"/>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9525</xdr:colOff>
      <xdr:row>197</xdr:row>
      <xdr:rowOff>0</xdr:rowOff>
    </xdr:from>
    <xdr:to>
      <xdr:col>8</xdr:col>
      <xdr:colOff>0</xdr:colOff>
      <xdr:row>197</xdr:row>
      <xdr:rowOff>0</xdr:rowOff>
    </xdr:to>
    <xdr:sp>
      <xdr:nvSpPr>
        <xdr:cNvPr id="22" name="TextBox 121"/>
        <xdr:cNvSpPr txBox="1">
          <a:spLocks noChangeArrowheads="1"/>
        </xdr:cNvSpPr>
      </xdr:nvSpPr>
      <xdr:spPr>
        <a:xfrm>
          <a:off x="228600" y="33642300"/>
          <a:ext cx="6743700"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197</xdr:row>
      <xdr:rowOff>0</xdr:rowOff>
    </xdr:from>
    <xdr:to>
      <xdr:col>8</xdr:col>
      <xdr:colOff>0</xdr:colOff>
      <xdr:row>197</xdr:row>
      <xdr:rowOff>0</xdr:rowOff>
    </xdr:to>
    <xdr:sp>
      <xdr:nvSpPr>
        <xdr:cNvPr id="23" name="TextBox 122"/>
        <xdr:cNvSpPr txBox="1">
          <a:spLocks noChangeArrowheads="1"/>
        </xdr:cNvSpPr>
      </xdr:nvSpPr>
      <xdr:spPr>
        <a:xfrm>
          <a:off x="485775" y="3364230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264</xdr:row>
      <xdr:rowOff>0</xdr:rowOff>
    </xdr:from>
    <xdr:to>
      <xdr:col>8</xdr:col>
      <xdr:colOff>0</xdr:colOff>
      <xdr:row>264</xdr:row>
      <xdr:rowOff>0</xdr:rowOff>
    </xdr:to>
    <xdr:sp>
      <xdr:nvSpPr>
        <xdr:cNvPr id="24" name="TextBox 126"/>
        <xdr:cNvSpPr txBox="1">
          <a:spLocks noChangeArrowheads="1"/>
        </xdr:cNvSpPr>
      </xdr:nvSpPr>
      <xdr:spPr>
        <a:xfrm>
          <a:off x="219075" y="459295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104</xdr:row>
      <xdr:rowOff>0</xdr:rowOff>
    </xdr:from>
    <xdr:to>
      <xdr:col>7</xdr:col>
      <xdr:colOff>942975</xdr:colOff>
      <xdr:row>105</xdr:row>
      <xdr:rowOff>0</xdr:rowOff>
    </xdr:to>
    <xdr:sp>
      <xdr:nvSpPr>
        <xdr:cNvPr id="25" name="TextBox 128"/>
        <xdr:cNvSpPr txBox="1">
          <a:spLocks noChangeArrowheads="1"/>
        </xdr:cNvSpPr>
      </xdr:nvSpPr>
      <xdr:spPr>
        <a:xfrm>
          <a:off x="190500" y="17764125"/>
          <a:ext cx="6677025" cy="1619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March 2008.             
                              </a:t>
          </a:r>
        </a:p>
      </xdr:txBody>
    </xdr:sp>
    <xdr:clientData/>
  </xdr:twoCellAnchor>
  <xdr:twoCellAnchor>
    <xdr:from>
      <xdr:col>1</xdr:col>
      <xdr:colOff>0</xdr:colOff>
      <xdr:row>279</xdr:row>
      <xdr:rowOff>0</xdr:rowOff>
    </xdr:from>
    <xdr:to>
      <xdr:col>8</xdr:col>
      <xdr:colOff>0</xdr:colOff>
      <xdr:row>279</xdr:row>
      <xdr:rowOff>0</xdr:rowOff>
    </xdr:to>
    <xdr:sp>
      <xdr:nvSpPr>
        <xdr:cNvPr id="26" name="TextBox 129"/>
        <xdr:cNvSpPr txBox="1">
          <a:spLocks noChangeArrowheads="1"/>
        </xdr:cNvSpPr>
      </xdr:nvSpPr>
      <xdr:spPr>
        <a:xfrm>
          <a:off x="219075" y="484060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264</xdr:row>
      <xdr:rowOff>0</xdr:rowOff>
    </xdr:from>
    <xdr:to>
      <xdr:col>8</xdr:col>
      <xdr:colOff>0</xdr:colOff>
      <xdr:row>264</xdr:row>
      <xdr:rowOff>0</xdr:rowOff>
    </xdr:to>
    <xdr:sp>
      <xdr:nvSpPr>
        <xdr:cNvPr id="27" name="TextBox 131"/>
        <xdr:cNvSpPr txBox="1">
          <a:spLocks noChangeArrowheads="1"/>
        </xdr:cNvSpPr>
      </xdr:nvSpPr>
      <xdr:spPr>
        <a:xfrm>
          <a:off x="219075" y="4583430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279</xdr:row>
      <xdr:rowOff>0</xdr:rowOff>
    </xdr:from>
    <xdr:to>
      <xdr:col>8</xdr:col>
      <xdr:colOff>0</xdr:colOff>
      <xdr:row>279</xdr:row>
      <xdr:rowOff>0</xdr:rowOff>
    </xdr:to>
    <xdr:sp>
      <xdr:nvSpPr>
        <xdr:cNvPr id="28" name="TextBox 132"/>
        <xdr:cNvSpPr txBox="1">
          <a:spLocks noChangeArrowheads="1"/>
        </xdr:cNvSpPr>
      </xdr:nvSpPr>
      <xdr:spPr>
        <a:xfrm>
          <a:off x="219075" y="484060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197</xdr:row>
      <xdr:rowOff>0</xdr:rowOff>
    </xdr:from>
    <xdr:to>
      <xdr:col>7</xdr:col>
      <xdr:colOff>942975</xdr:colOff>
      <xdr:row>197</xdr:row>
      <xdr:rowOff>0</xdr:rowOff>
    </xdr:to>
    <xdr:sp>
      <xdr:nvSpPr>
        <xdr:cNvPr id="29" name="TextBox 134"/>
        <xdr:cNvSpPr txBox="1">
          <a:spLocks noChangeArrowheads="1"/>
        </xdr:cNvSpPr>
      </xdr:nvSpPr>
      <xdr:spPr>
        <a:xfrm>
          <a:off x="676275" y="33547050"/>
          <a:ext cx="61912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30" name="TextBox 137"/>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19</xdr:row>
      <xdr:rowOff>0</xdr:rowOff>
    </xdr:from>
    <xdr:to>
      <xdr:col>8</xdr:col>
      <xdr:colOff>0</xdr:colOff>
      <xdr:row>19</xdr:row>
      <xdr:rowOff>0</xdr:rowOff>
    </xdr:to>
    <xdr:sp>
      <xdr:nvSpPr>
        <xdr:cNvPr id="31" name="TextBox 138"/>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2" name="TextBox 139"/>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33" name="TextBox 140"/>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19</xdr:row>
      <xdr:rowOff>0</xdr:rowOff>
    </xdr:from>
    <xdr:to>
      <xdr:col>7</xdr:col>
      <xdr:colOff>1000125</xdr:colOff>
      <xdr:row>19</xdr:row>
      <xdr:rowOff>0</xdr:rowOff>
    </xdr:to>
    <xdr:sp>
      <xdr:nvSpPr>
        <xdr:cNvPr id="34" name="TextBox 141"/>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35" name="TextBox 142"/>
        <xdr:cNvSpPr txBox="1">
          <a:spLocks noChangeArrowheads="1"/>
        </xdr:cNvSpPr>
      </xdr:nvSpPr>
      <xdr:spPr>
        <a:xfrm>
          <a:off x="200025" y="3152775"/>
          <a:ext cx="6772275"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36" name="TextBox 143"/>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37" name="TextBox 144"/>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1</xdr:col>
      <xdr:colOff>0</xdr:colOff>
      <xdr:row>19</xdr:row>
      <xdr:rowOff>0</xdr:rowOff>
    </xdr:from>
    <xdr:to>
      <xdr:col>7</xdr:col>
      <xdr:colOff>1000125</xdr:colOff>
      <xdr:row>19</xdr:row>
      <xdr:rowOff>0</xdr:rowOff>
    </xdr:to>
    <xdr:sp>
      <xdr:nvSpPr>
        <xdr:cNvPr id="38" name="TextBox 14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38100</xdr:colOff>
      <xdr:row>200</xdr:row>
      <xdr:rowOff>9525</xdr:rowOff>
    </xdr:from>
    <xdr:to>
      <xdr:col>7</xdr:col>
      <xdr:colOff>1028700</xdr:colOff>
      <xdr:row>201</xdr:row>
      <xdr:rowOff>142875</xdr:rowOff>
    </xdr:to>
    <xdr:sp>
      <xdr:nvSpPr>
        <xdr:cNvPr id="39" name="TextBox 152"/>
        <xdr:cNvSpPr txBox="1">
          <a:spLocks noChangeArrowheads="1"/>
        </xdr:cNvSpPr>
      </xdr:nvSpPr>
      <xdr:spPr>
        <a:xfrm>
          <a:off x="257175" y="34070925"/>
          <a:ext cx="6696075" cy="295275"/>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1</xdr:col>
      <xdr:colOff>28575</xdr:colOff>
      <xdr:row>167</xdr:row>
      <xdr:rowOff>0</xdr:rowOff>
    </xdr:from>
    <xdr:to>
      <xdr:col>7</xdr:col>
      <xdr:colOff>962025</xdr:colOff>
      <xdr:row>167</xdr:row>
      <xdr:rowOff>0</xdr:rowOff>
    </xdr:to>
    <xdr:sp>
      <xdr:nvSpPr>
        <xdr:cNvPr id="40" name="TextBox 153"/>
        <xdr:cNvSpPr txBox="1">
          <a:spLocks noChangeArrowheads="1"/>
        </xdr:cNvSpPr>
      </xdr:nvSpPr>
      <xdr:spPr>
        <a:xfrm>
          <a:off x="247650" y="28260675"/>
          <a:ext cx="6638925" cy="0"/>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in respect of non business source of income.</a:t>
          </a:r>
        </a:p>
      </xdr:txBody>
    </xdr:sp>
    <xdr:clientData/>
  </xdr:twoCellAnchor>
  <xdr:twoCellAnchor>
    <xdr:from>
      <xdr:col>1</xdr:col>
      <xdr:colOff>0</xdr:colOff>
      <xdr:row>25</xdr:row>
      <xdr:rowOff>0</xdr:rowOff>
    </xdr:from>
    <xdr:to>
      <xdr:col>7</xdr:col>
      <xdr:colOff>942975</xdr:colOff>
      <xdr:row>25</xdr:row>
      <xdr:rowOff>0</xdr:rowOff>
    </xdr:to>
    <xdr:sp>
      <xdr:nvSpPr>
        <xdr:cNvPr id="41" name="TextBox 156"/>
        <xdr:cNvSpPr txBox="1">
          <a:spLocks noChangeArrowheads="1"/>
        </xdr:cNvSpPr>
      </xdr:nvSpPr>
      <xdr:spPr>
        <a:xfrm>
          <a:off x="219075" y="4124325"/>
          <a:ext cx="664845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0</xdr:colOff>
      <xdr:row>25</xdr:row>
      <xdr:rowOff>0</xdr:rowOff>
    </xdr:from>
    <xdr:to>
      <xdr:col>7</xdr:col>
      <xdr:colOff>1009650</xdr:colOff>
      <xdr:row>25</xdr:row>
      <xdr:rowOff>0</xdr:rowOff>
    </xdr:to>
    <xdr:sp>
      <xdr:nvSpPr>
        <xdr:cNvPr id="42" name="TextBox 157"/>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a:t>
          </a:r>
          <a:r>
            <a:rPr lang="en-US" cap="none" sz="1000" b="0" i="0" u="none" baseline="0">
              <a:latin typeface="Times New Roman"/>
              <a:ea typeface="Times New Roman"/>
              <a:cs typeface="Times New Roman"/>
            </a:rPr>
            <a:t>
The Company has adopt the following new/revised FRSs for the financial period beginning 1 January 2007:
FRS 117 Leases
FRS 124 Related Party Disclosures
</a:t>
          </a:r>
          <a:r>
            <a:rPr lang="en-US" cap="none" sz="1000" b="0" i="0" u="none" baseline="0">
              <a:latin typeface="Times New Roman"/>
              <a:ea typeface="Times New Roman"/>
              <a:cs typeface="Times New Roman"/>
            </a:rPr>
            <a:t>
</a:t>
          </a:r>
        </a:p>
      </xdr:txBody>
    </xdr:sp>
    <xdr:clientData/>
  </xdr:twoCellAnchor>
  <xdr:twoCellAnchor>
    <xdr:from>
      <xdr:col>1</xdr:col>
      <xdr:colOff>0</xdr:colOff>
      <xdr:row>25</xdr:row>
      <xdr:rowOff>0</xdr:rowOff>
    </xdr:from>
    <xdr:to>
      <xdr:col>7</xdr:col>
      <xdr:colOff>1009650</xdr:colOff>
      <xdr:row>25</xdr:row>
      <xdr:rowOff>0</xdr:rowOff>
    </xdr:to>
    <xdr:sp>
      <xdr:nvSpPr>
        <xdr:cNvPr id="43" name="TextBox 158"/>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(cont'd)
</a:t>
          </a:r>
          <a:r>
            <a:rPr lang="en-US" cap="none" sz="1000" b="0" i="0" u="none" baseline="0">
              <a:latin typeface="Times New Roman"/>
              <a:ea typeface="Times New Roman"/>
              <a:cs typeface="Times New Roman"/>
            </a:rPr>
            <a:t>
The adoption of FRS 124 does not have significant financial impact on the Group. The principal effect of the change in accounting policy resulting from the adoption of the other new/revised FRSs is discussed below:
</a:t>
          </a:r>
          <a:r>
            <a:rPr lang="en-US" cap="none" sz="1000" b="1" i="0" u="none" baseline="0">
              <a:latin typeface="Times New Roman"/>
              <a:ea typeface="Times New Roman"/>
              <a:cs typeface="Times New Roman"/>
            </a:rPr>
            <a:t>i) FRS 117: Leases</a:t>
          </a:r>
          <a:r>
            <a:rPr lang="en-US" cap="none" sz="1000" b="0" i="0" u="none" baseline="0">
              <a:latin typeface="Times New Roman"/>
              <a:ea typeface="Times New Roman"/>
              <a:cs typeface="Times New Roman"/>
            </a:rPr>
            <a:t>
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p>
      </xdr:txBody>
    </xdr:sp>
    <xdr:clientData/>
  </xdr:twoCellAnchor>
  <xdr:twoCellAnchor>
    <xdr:from>
      <xdr:col>1</xdr:col>
      <xdr:colOff>0</xdr:colOff>
      <xdr:row>257</xdr:row>
      <xdr:rowOff>142875</xdr:rowOff>
    </xdr:from>
    <xdr:to>
      <xdr:col>7</xdr:col>
      <xdr:colOff>1000125</xdr:colOff>
      <xdr:row>259</xdr:row>
      <xdr:rowOff>76200</xdr:rowOff>
    </xdr:to>
    <xdr:sp>
      <xdr:nvSpPr>
        <xdr:cNvPr id="44" name="TextBox 164"/>
        <xdr:cNvSpPr txBox="1">
          <a:spLocks noChangeArrowheads="1"/>
        </xdr:cNvSpPr>
      </xdr:nvSpPr>
      <xdr:spPr>
        <a:xfrm>
          <a:off x="219075" y="44805600"/>
          <a:ext cx="6705600" cy="257175"/>
        </a:xfrm>
        <a:prstGeom prst="rect">
          <a:avLst/>
        </a:prstGeom>
        <a:solidFill>
          <a:srgbClr val="FFFFFF"/>
        </a:solidFill>
        <a:ln w="9525" cmpd="sng">
          <a:noFill/>
        </a:ln>
      </xdr:spPr>
      <xdr:txBody>
        <a:bodyPr vertOverflow="clip" wrap="square"/>
        <a:p>
          <a:pPr algn="l">
            <a:defRPr/>
          </a:pPr>
          <a:r>
            <a:rPr lang="en-US" cap="none" sz="1000" b="0" i="0" u="none" baseline="0"/>
            <a:t>No dividend was recommended for the current financial period under review.
</a:t>
          </a:r>
        </a:p>
      </xdr:txBody>
    </xdr:sp>
    <xdr:clientData/>
  </xdr:twoCellAnchor>
  <xdr:twoCellAnchor>
    <xdr:from>
      <xdr:col>0</xdr:col>
      <xdr:colOff>190500</xdr:colOff>
      <xdr:row>48</xdr:row>
      <xdr:rowOff>133350</xdr:rowOff>
    </xdr:from>
    <xdr:to>
      <xdr:col>7</xdr:col>
      <xdr:colOff>1028700</xdr:colOff>
      <xdr:row>50</xdr:row>
      <xdr:rowOff>28575</xdr:rowOff>
    </xdr:to>
    <xdr:sp>
      <xdr:nvSpPr>
        <xdr:cNvPr id="45" name="TextBox 165"/>
        <xdr:cNvSpPr txBox="1">
          <a:spLocks noChangeArrowheads="1"/>
        </xdr:cNvSpPr>
      </xdr:nvSpPr>
      <xdr:spPr>
        <a:xfrm>
          <a:off x="190500" y="8001000"/>
          <a:ext cx="6762750" cy="238125"/>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a:t>
          </a:r>
        </a:p>
      </xdr:txBody>
    </xdr:sp>
    <xdr:clientData/>
  </xdr:twoCellAnchor>
  <xdr:twoCellAnchor>
    <xdr:from>
      <xdr:col>0</xdr:col>
      <xdr:colOff>209550</xdr:colOff>
      <xdr:row>258</xdr:row>
      <xdr:rowOff>0</xdr:rowOff>
    </xdr:from>
    <xdr:to>
      <xdr:col>7</xdr:col>
      <xdr:colOff>1047750</xdr:colOff>
      <xdr:row>260</xdr:row>
      <xdr:rowOff>0</xdr:rowOff>
    </xdr:to>
    <xdr:sp>
      <xdr:nvSpPr>
        <xdr:cNvPr id="46" name="TextBox 167"/>
        <xdr:cNvSpPr txBox="1">
          <a:spLocks noChangeArrowheads="1"/>
        </xdr:cNvSpPr>
      </xdr:nvSpPr>
      <xdr:spPr>
        <a:xfrm>
          <a:off x="209550" y="44824650"/>
          <a:ext cx="6762750"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2</xdr:col>
      <xdr:colOff>0</xdr:colOff>
      <xdr:row>102</xdr:row>
      <xdr:rowOff>0</xdr:rowOff>
    </xdr:from>
    <xdr:to>
      <xdr:col>8</xdr:col>
      <xdr:colOff>0</xdr:colOff>
      <xdr:row>102</xdr:row>
      <xdr:rowOff>0</xdr:rowOff>
    </xdr:to>
    <xdr:sp>
      <xdr:nvSpPr>
        <xdr:cNvPr id="47" name="TextBox 168"/>
        <xdr:cNvSpPr txBox="1">
          <a:spLocks noChangeArrowheads="1"/>
        </xdr:cNvSpPr>
      </xdr:nvSpPr>
      <xdr:spPr>
        <a:xfrm>
          <a:off x="485775" y="1734502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102</xdr:row>
      <xdr:rowOff>0</xdr:rowOff>
    </xdr:from>
    <xdr:to>
      <xdr:col>8</xdr:col>
      <xdr:colOff>0</xdr:colOff>
      <xdr:row>102</xdr:row>
      <xdr:rowOff>0</xdr:rowOff>
    </xdr:to>
    <xdr:sp>
      <xdr:nvSpPr>
        <xdr:cNvPr id="48" name="TextBox 169"/>
        <xdr:cNvSpPr txBox="1">
          <a:spLocks noChangeArrowheads="1"/>
        </xdr:cNvSpPr>
      </xdr:nvSpPr>
      <xdr:spPr>
        <a:xfrm>
          <a:off x="485775" y="17345025"/>
          <a:ext cx="6486525"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216</xdr:row>
      <xdr:rowOff>0</xdr:rowOff>
    </xdr:from>
    <xdr:to>
      <xdr:col>7</xdr:col>
      <xdr:colOff>1047750</xdr:colOff>
      <xdr:row>216</xdr:row>
      <xdr:rowOff>0</xdr:rowOff>
    </xdr:to>
    <xdr:sp>
      <xdr:nvSpPr>
        <xdr:cNvPr id="49" name="TextBox 170"/>
        <xdr:cNvSpPr txBox="1">
          <a:spLocks noChangeArrowheads="1"/>
        </xdr:cNvSpPr>
      </xdr:nvSpPr>
      <xdr:spPr>
        <a:xfrm>
          <a:off x="485775" y="36623625"/>
          <a:ext cx="6486525"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216</xdr:row>
      <xdr:rowOff>0</xdr:rowOff>
    </xdr:from>
    <xdr:to>
      <xdr:col>8</xdr:col>
      <xdr:colOff>0</xdr:colOff>
      <xdr:row>216</xdr:row>
      <xdr:rowOff>0</xdr:rowOff>
    </xdr:to>
    <xdr:sp>
      <xdr:nvSpPr>
        <xdr:cNvPr id="50" name="TextBox 171"/>
        <xdr:cNvSpPr txBox="1">
          <a:spLocks noChangeArrowheads="1"/>
        </xdr:cNvSpPr>
      </xdr:nvSpPr>
      <xdr:spPr>
        <a:xfrm>
          <a:off x="466725" y="36623625"/>
          <a:ext cx="6505575"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19</xdr:row>
      <xdr:rowOff>0</xdr:rowOff>
    </xdr:from>
    <xdr:to>
      <xdr:col>8</xdr:col>
      <xdr:colOff>0</xdr:colOff>
      <xdr:row>19</xdr:row>
      <xdr:rowOff>0</xdr:rowOff>
    </xdr:to>
    <xdr:sp>
      <xdr:nvSpPr>
        <xdr:cNvPr id="51" name="TextBox 172"/>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52" name="TextBox 173"/>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101</xdr:row>
      <xdr:rowOff>0</xdr:rowOff>
    </xdr:from>
    <xdr:to>
      <xdr:col>7</xdr:col>
      <xdr:colOff>942975</xdr:colOff>
      <xdr:row>101</xdr:row>
      <xdr:rowOff>0</xdr:rowOff>
    </xdr:to>
    <xdr:sp>
      <xdr:nvSpPr>
        <xdr:cNvPr id="53" name="TextBox 174"/>
        <xdr:cNvSpPr txBox="1">
          <a:spLocks noChangeArrowheads="1"/>
        </xdr:cNvSpPr>
      </xdr:nvSpPr>
      <xdr:spPr>
        <a:xfrm>
          <a:off x="152400" y="1718310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103</xdr:row>
      <xdr:rowOff>0</xdr:rowOff>
    </xdr:from>
    <xdr:to>
      <xdr:col>7</xdr:col>
      <xdr:colOff>962025</xdr:colOff>
      <xdr:row>106</xdr:row>
      <xdr:rowOff>0</xdr:rowOff>
    </xdr:to>
    <xdr:sp>
      <xdr:nvSpPr>
        <xdr:cNvPr id="54" name="TextBox 175"/>
        <xdr:cNvSpPr txBox="1">
          <a:spLocks noChangeArrowheads="1"/>
        </xdr:cNvSpPr>
      </xdr:nvSpPr>
      <xdr:spPr>
        <a:xfrm>
          <a:off x="219075" y="17506950"/>
          <a:ext cx="6667500" cy="48577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2007. </a:t>
          </a:r>
        </a:p>
      </xdr:txBody>
    </xdr:sp>
    <xdr:clientData/>
  </xdr:twoCellAnchor>
  <xdr:twoCellAnchor>
    <xdr:from>
      <xdr:col>2</xdr:col>
      <xdr:colOff>0</xdr:colOff>
      <xdr:row>216</xdr:row>
      <xdr:rowOff>0</xdr:rowOff>
    </xdr:from>
    <xdr:to>
      <xdr:col>8</xdr:col>
      <xdr:colOff>0</xdr:colOff>
      <xdr:row>216</xdr:row>
      <xdr:rowOff>0</xdr:rowOff>
    </xdr:to>
    <xdr:sp>
      <xdr:nvSpPr>
        <xdr:cNvPr id="55" name="TextBox 176"/>
        <xdr:cNvSpPr txBox="1">
          <a:spLocks noChangeArrowheads="1"/>
        </xdr:cNvSpPr>
      </xdr:nvSpPr>
      <xdr:spPr>
        <a:xfrm>
          <a:off x="485775" y="3657600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284</xdr:row>
      <xdr:rowOff>0</xdr:rowOff>
    </xdr:from>
    <xdr:to>
      <xdr:col>8</xdr:col>
      <xdr:colOff>0</xdr:colOff>
      <xdr:row>284</xdr:row>
      <xdr:rowOff>0</xdr:rowOff>
    </xdr:to>
    <xdr:sp>
      <xdr:nvSpPr>
        <xdr:cNvPr id="56" name="TextBox 177"/>
        <xdr:cNvSpPr txBox="1">
          <a:spLocks noChangeArrowheads="1"/>
        </xdr:cNvSpPr>
      </xdr:nvSpPr>
      <xdr:spPr>
        <a:xfrm>
          <a:off x="219075" y="491680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300</xdr:row>
      <xdr:rowOff>0</xdr:rowOff>
    </xdr:from>
    <xdr:to>
      <xdr:col>8</xdr:col>
      <xdr:colOff>0</xdr:colOff>
      <xdr:row>300</xdr:row>
      <xdr:rowOff>0</xdr:rowOff>
    </xdr:to>
    <xdr:sp>
      <xdr:nvSpPr>
        <xdr:cNvPr id="57" name="TextBox 178"/>
        <xdr:cNvSpPr txBox="1">
          <a:spLocks noChangeArrowheads="1"/>
        </xdr:cNvSpPr>
      </xdr:nvSpPr>
      <xdr:spPr>
        <a:xfrm>
          <a:off x="219075" y="518636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284</xdr:row>
      <xdr:rowOff>0</xdr:rowOff>
    </xdr:from>
    <xdr:to>
      <xdr:col>8</xdr:col>
      <xdr:colOff>0</xdr:colOff>
      <xdr:row>284</xdr:row>
      <xdr:rowOff>0</xdr:rowOff>
    </xdr:to>
    <xdr:sp>
      <xdr:nvSpPr>
        <xdr:cNvPr id="58" name="TextBox 179"/>
        <xdr:cNvSpPr txBox="1">
          <a:spLocks noChangeArrowheads="1"/>
        </xdr:cNvSpPr>
      </xdr:nvSpPr>
      <xdr:spPr>
        <a:xfrm>
          <a:off x="219075" y="491680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300</xdr:row>
      <xdr:rowOff>0</xdr:rowOff>
    </xdr:from>
    <xdr:to>
      <xdr:col>8</xdr:col>
      <xdr:colOff>0</xdr:colOff>
      <xdr:row>300</xdr:row>
      <xdr:rowOff>0</xdr:rowOff>
    </xdr:to>
    <xdr:sp>
      <xdr:nvSpPr>
        <xdr:cNvPr id="59" name="TextBox 180"/>
        <xdr:cNvSpPr txBox="1">
          <a:spLocks noChangeArrowheads="1"/>
        </xdr:cNvSpPr>
      </xdr:nvSpPr>
      <xdr:spPr>
        <a:xfrm>
          <a:off x="219075" y="518636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18</xdr:row>
      <xdr:rowOff>85725</xdr:rowOff>
    </xdr:to>
    <xdr:sp>
      <xdr:nvSpPr>
        <xdr:cNvPr id="60" name="TextBox 181"/>
        <xdr:cNvSpPr txBox="1">
          <a:spLocks noChangeArrowheads="1"/>
        </xdr:cNvSpPr>
      </xdr:nvSpPr>
      <xdr:spPr>
        <a:xfrm>
          <a:off x="219075" y="1257300"/>
          <a:ext cx="6696075" cy="18192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p>
      </xdr:txBody>
    </xdr:sp>
    <xdr:clientData/>
  </xdr:twoCellAnchor>
  <xdr:twoCellAnchor>
    <xdr:from>
      <xdr:col>1</xdr:col>
      <xdr:colOff>0</xdr:colOff>
      <xdr:row>25</xdr:row>
      <xdr:rowOff>0</xdr:rowOff>
    </xdr:from>
    <xdr:to>
      <xdr:col>7</xdr:col>
      <xdr:colOff>990600</xdr:colOff>
      <xdr:row>25</xdr:row>
      <xdr:rowOff>0</xdr:rowOff>
    </xdr:to>
    <xdr:sp>
      <xdr:nvSpPr>
        <xdr:cNvPr id="61" name="TextBox 182"/>
        <xdr:cNvSpPr txBox="1">
          <a:spLocks noChangeArrowheads="1"/>
        </xdr:cNvSpPr>
      </xdr:nvSpPr>
      <xdr:spPr>
        <a:xfrm>
          <a:off x="219075" y="4124325"/>
          <a:ext cx="669607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2006 was not qualified.</a:t>
          </a:r>
        </a:p>
      </xdr:txBody>
    </xdr:sp>
    <xdr:clientData/>
  </xdr:twoCellAnchor>
  <xdr:twoCellAnchor>
    <xdr:from>
      <xdr:col>1</xdr:col>
      <xdr:colOff>0</xdr:colOff>
      <xdr:row>53</xdr:row>
      <xdr:rowOff>0</xdr:rowOff>
    </xdr:from>
    <xdr:to>
      <xdr:col>7</xdr:col>
      <xdr:colOff>990600</xdr:colOff>
      <xdr:row>55</xdr:row>
      <xdr:rowOff>9525</xdr:rowOff>
    </xdr:to>
    <xdr:sp>
      <xdr:nvSpPr>
        <xdr:cNvPr id="62" name="TextBox 184"/>
        <xdr:cNvSpPr txBox="1">
          <a:spLocks noChangeArrowheads="1"/>
        </xdr:cNvSpPr>
      </xdr:nvSpPr>
      <xdr:spPr>
        <a:xfrm>
          <a:off x="219075" y="8782050"/>
          <a:ext cx="6696075" cy="381000"/>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assets, liabilities, equity, net income, or cash flows of the Group that are unusual because of their nature, size or incidence.</a:t>
          </a:r>
        </a:p>
      </xdr:txBody>
    </xdr:sp>
    <xdr:clientData/>
  </xdr:twoCellAnchor>
  <xdr:twoCellAnchor>
    <xdr:from>
      <xdr:col>0</xdr:col>
      <xdr:colOff>180975</xdr:colOff>
      <xdr:row>58</xdr:row>
      <xdr:rowOff>9525</xdr:rowOff>
    </xdr:from>
    <xdr:to>
      <xdr:col>7</xdr:col>
      <xdr:colOff>933450</xdr:colOff>
      <xdr:row>59</xdr:row>
      <xdr:rowOff>76200</xdr:rowOff>
    </xdr:to>
    <xdr:sp>
      <xdr:nvSpPr>
        <xdr:cNvPr id="63" name="TextBox 185"/>
        <xdr:cNvSpPr txBox="1">
          <a:spLocks noChangeArrowheads="1"/>
        </xdr:cNvSpPr>
      </xdr:nvSpPr>
      <xdr:spPr>
        <a:xfrm>
          <a:off x="180975" y="9696450"/>
          <a:ext cx="6677025" cy="2095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had a material effect in the current quarter.</a:t>
          </a:r>
        </a:p>
      </xdr:txBody>
    </xdr:sp>
    <xdr:clientData/>
  </xdr:twoCellAnchor>
  <xdr:twoCellAnchor>
    <xdr:from>
      <xdr:col>1</xdr:col>
      <xdr:colOff>19050</xdr:colOff>
      <xdr:row>62</xdr:row>
      <xdr:rowOff>9525</xdr:rowOff>
    </xdr:from>
    <xdr:to>
      <xdr:col>7</xdr:col>
      <xdr:colOff>990600</xdr:colOff>
      <xdr:row>65</xdr:row>
      <xdr:rowOff>123825</xdr:rowOff>
    </xdr:to>
    <xdr:sp>
      <xdr:nvSpPr>
        <xdr:cNvPr id="64" name="TextBox 186"/>
        <xdr:cNvSpPr txBox="1">
          <a:spLocks noChangeArrowheads="1"/>
        </xdr:cNvSpPr>
      </xdr:nvSpPr>
      <xdr:spPr>
        <a:xfrm>
          <a:off x="238125" y="10344150"/>
          <a:ext cx="6677025" cy="600075"/>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financial period.
</a:t>
          </a:r>
        </a:p>
      </xdr:txBody>
    </xdr:sp>
    <xdr:clientData/>
  </xdr:twoCellAnchor>
  <xdr:twoCellAnchor>
    <xdr:from>
      <xdr:col>1</xdr:col>
      <xdr:colOff>0</xdr:colOff>
      <xdr:row>143</xdr:row>
      <xdr:rowOff>104775</xdr:rowOff>
    </xdr:from>
    <xdr:to>
      <xdr:col>7</xdr:col>
      <xdr:colOff>1019175</xdr:colOff>
      <xdr:row>149</xdr:row>
      <xdr:rowOff>0</xdr:rowOff>
    </xdr:to>
    <xdr:sp>
      <xdr:nvSpPr>
        <xdr:cNvPr id="65" name="TextBox 188"/>
        <xdr:cNvSpPr txBox="1">
          <a:spLocks noChangeArrowheads="1"/>
        </xdr:cNvSpPr>
      </xdr:nvSpPr>
      <xdr:spPr>
        <a:xfrm>
          <a:off x="219075" y="24117300"/>
          <a:ext cx="6724650" cy="866775"/>
        </a:xfrm>
        <a:prstGeom prst="rect">
          <a:avLst/>
        </a:prstGeom>
        <a:noFill/>
        <a:ln w="9525" cmpd="sng">
          <a:noFill/>
        </a:ln>
      </xdr:spPr>
      <xdr:txBody>
        <a:bodyPr vertOverflow="clip" wrap="square"/>
        <a:p>
          <a:pPr algn="just">
            <a:defRPr/>
          </a:pPr>
          <a:r>
            <a:rPr lang="en-US" cap="none" sz="1000" b="0" i="0" u="none" baseline="0"/>
            <a:t>The copper rod and wire industry will continue to be a challenge due to the intense competition and the fluctuation of the copper prices at London Metal Exchange ("LME"). It is grossly contributed by the slowdown of global economy. The Group will continue to face similar challenges in the near future.
</a:t>
          </a:r>
        </a:p>
      </xdr:txBody>
    </xdr:sp>
    <xdr:clientData/>
  </xdr:twoCellAnchor>
  <xdr:twoCellAnchor>
    <xdr:from>
      <xdr:col>0</xdr:col>
      <xdr:colOff>209550</xdr:colOff>
      <xdr:row>150</xdr:row>
      <xdr:rowOff>95250</xdr:rowOff>
    </xdr:from>
    <xdr:to>
      <xdr:col>7</xdr:col>
      <xdr:colOff>904875</xdr:colOff>
      <xdr:row>153</xdr:row>
      <xdr:rowOff>133350</xdr:rowOff>
    </xdr:to>
    <xdr:sp>
      <xdr:nvSpPr>
        <xdr:cNvPr id="66" name="TextBox 189"/>
        <xdr:cNvSpPr txBox="1">
          <a:spLocks noChangeArrowheads="1"/>
        </xdr:cNvSpPr>
      </xdr:nvSpPr>
      <xdr:spPr>
        <a:xfrm>
          <a:off x="209550" y="25222200"/>
          <a:ext cx="6619875" cy="495300"/>
        </a:xfrm>
        <a:prstGeom prst="rect">
          <a:avLst/>
        </a:prstGeom>
        <a:solidFill>
          <a:srgbClr val="FFFFFF"/>
        </a:solidFill>
        <a:ln w="9525" cmpd="sng">
          <a:noFill/>
        </a:ln>
      </xdr:spPr>
      <xdr:txBody>
        <a:bodyPr vertOverflow="clip" wrap="square"/>
        <a:p>
          <a:pPr algn="l">
            <a:defRPr/>
          </a:pPr>
          <a:r>
            <a:rPr lang="en-US" cap="none" sz="1000" b="0" i="0" u="none" baseline="0"/>
            <a:t>There was neither a profit forecast nor a profit guarantee issued by the Company for the current financial period ended 30 September 2008.
</a:t>
          </a:r>
        </a:p>
      </xdr:txBody>
    </xdr:sp>
    <xdr:clientData/>
  </xdr:twoCellAnchor>
  <xdr:twoCellAnchor>
    <xdr:from>
      <xdr:col>1</xdr:col>
      <xdr:colOff>28575</xdr:colOff>
      <xdr:row>171</xdr:row>
      <xdr:rowOff>0</xdr:rowOff>
    </xdr:from>
    <xdr:to>
      <xdr:col>7</xdr:col>
      <xdr:colOff>962025</xdr:colOff>
      <xdr:row>171</xdr:row>
      <xdr:rowOff>0</xdr:rowOff>
    </xdr:to>
    <xdr:sp>
      <xdr:nvSpPr>
        <xdr:cNvPr id="67" name="TextBox 190"/>
        <xdr:cNvSpPr txBox="1">
          <a:spLocks noChangeArrowheads="1"/>
        </xdr:cNvSpPr>
      </xdr:nvSpPr>
      <xdr:spPr>
        <a:xfrm>
          <a:off x="247650" y="28584525"/>
          <a:ext cx="6638925"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19</xdr:row>
      <xdr:rowOff>0</xdr:rowOff>
    </xdr:from>
    <xdr:to>
      <xdr:col>8</xdr:col>
      <xdr:colOff>0</xdr:colOff>
      <xdr:row>19</xdr:row>
      <xdr:rowOff>0</xdr:rowOff>
    </xdr:to>
    <xdr:sp>
      <xdr:nvSpPr>
        <xdr:cNvPr id="68" name="TextBox 191"/>
        <xdr:cNvSpPr txBox="1">
          <a:spLocks noChangeArrowheads="1"/>
        </xdr:cNvSpPr>
      </xdr:nvSpPr>
      <xdr:spPr>
        <a:xfrm>
          <a:off x="714375" y="3152775"/>
          <a:ext cx="62579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19</xdr:row>
      <xdr:rowOff>0</xdr:rowOff>
    </xdr:from>
    <xdr:to>
      <xdr:col>8</xdr:col>
      <xdr:colOff>0</xdr:colOff>
      <xdr:row>19</xdr:row>
      <xdr:rowOff>0</xdr:rowOff>
    </xdr:to>
    <xdr:sp>
      <xdr:nvSpPr>
        <xdr:cNvPr id="69" name="TextBox 192"/>
        <xdr:cNvSpPr txBox="1">
          <a:spLocks noChangeArrowheads="1"/>
        </xdr:cNvSpPr>
      </xdr:nvSpPr>
      <xdr:spPr>
        <a:xfrm>
          <a:off x="485775" y="3152775"/>
          <a:ext cx="6486525"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89</xdr:row>
      <xdr:rowOff>0</xdr:rowOff>
    </xdr:from>
    <xdr:to>
      <xdr:col>7</xdr:col>
      <xdr:colOff>942975</xdr:colOff>
      <xdr:row>89</xdr:row>
      <xdr:rowOff>0</xdr:rowOff>
    </xdr:to>
    <xdr:sp>
      <xdr:nvSpPr>
        <xdr:cNvPr id="70" name="TextBox 193"/>
        <xdr:cNvSpPr txBox="1">
          <a:spLocks noChangeArrowheads="1"/>
        </xdr:cNvSpPr>
      </xdr:nvSpPr>
      <xdr:spPr>
        <a:xfrm>
          <a:off x="152400" y="15049500"/>
          <a:ext cx="671512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28575</xdr:colOff>
      <xdr:row>92</xdr:row>
      <xdr:rowOff>19050</xdr:rowOff>
    </xdr:from>
    <xdr:to>
      <xdr:col>7</xdr:col>
      <xdr:colOff>1047750</xdr:colOff>
      <xdr:row>93</xdr:row>
      <xdr:rowOff>57150</xdr:rowOff>
    </xdr:to>
    <xdr:sp>
      <xdr:nvSpPr>
        <xdr:cNvPr id="71" name="TextBox 194"/>
        <xdr:cNvSpPr txBox="1">
          <a:spLocks noChangeArrowheads="1"/>
        </xdr:cNvSpPr>
      </xdr:nvSpPr>
      <xdr:spPr>
        <a:xfrm>
          <a:off x="247650" y="15554325"/>
          <a:ext cx="6724650" cy="2000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97</xdr:row>
      <xdr:rowOff>9525</xdr:rowOff>
    </xdr:from>
    <xdr:to>
      <xdr:col>7</xdr:col>
      <xdr:colOff>952500</xdr:colOff>
      <xdr:row>100</xdr:row>
      <xdr:rowOff>95250</xdr:rowOff>
    </xdr:to>
    <xdr:sp>
      <xdr:nvSpPr>
        <xdr:cNvPr id="72" name="TextBox 195"/>
        <xdr:cNvSpPr txBox="1">
          <a:spLocks noChangeArrowheads="1"/>
        </xdr:cNvSpPr>
      </xdr:nvSpPr>
      <xdr:spPr>
        <a:xfrm>
          <a:off x="219075" y="16354425"/>
          <a:ext cx="6657975" cy="571500"/>
        </a:xfrm>
        <a:prstGeom prst="rect">
          <a:avLst/>
        </a:prstGeom>
        <a:solidFill>
          <a:srgbClr val="FFFFFF"/>
        </a:solidFill>
        <a:ln w="9525" cmpd="sng">
          <a:noFill/>
        </a:ln>
      </xdr:spPr>
      <xdr:txBody>
        <a:bodyPr vertOverflow="clip" wrap="square"/>
        <a:p>
          <a:pPr algn="l">
            <a:defRPr/>
          </a:pPr>
          <a:r>
            <a:rPr lang="en-US" cap="none" sz="1000" b="0" i="0" u="none" baseline="0"/>
            <a:t>There were no changes in the composition of the Group during the current quarter. This included business combinations, acquisitions or disposal of subsidiaries, and long term investment, restructuring, and continuing operation.</a:t>
          </a:r>
        </a:p>
      </xdr:txBody>
    </xdr:sp>
    <xdr:clientData/>
  </xdr:twoCellAnchor>
  <xdr:twoCellAnchor>
    <xdr:from>
      <xdr:col>1</xdr:col>
      <xdr:colOff>0</xdr:colOff>
      <xdr:row>175</xdr:row>
      <xdr:rowOff>38100</xdr:rowOff>
    </xdr:from>
    <xdr:to>
      <xdr:col>7</xdr:col>
      <xdr:colOff>914400</xdr:colOff>
      <xdr:row>177</xdr:row>
      <xdr:rowOff>28575</xdr:rowOff>
    </xdr:to>
    <xdr:sp>
      <xdr:nvSpPr>
        <xdr:cNvPr id="73" name="TextBox 196"/>
        <xdr:cNvSpPr txBox="1">
          <a:spLocks noChangeArrowheads="1"/>
        </xdr:cNvSpPr>
      </xdr:nvSpPr>
      <xdr:spPr>
        <a:xfrm>
          <a:off x="219075" y="29356050"/>
          <a:ext cx="6619875" cy="361950"/>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30 September  2008.
</a:t>
          </a:r>
        </a:p>
      </xdr:txBody>
    </xdr:sp>
    <xdr:clientData/>
  </xdr:twoCellAnchor>
  <xdr:twoCellAnchor>
    <xdr:from>
      <xdr:col>1</xdr:col>
      <xdr:colOff>9525</xdr:colOff>
      <xdr:row>201</xdr:row>
      <xdr:rowOff>0</xdr:rowOff>
    </xdr:from>
    <xdr:to>
      <xdr:col>8</xdr:col>
      <xdr:colOff>0</xdr:colOff>
      <xdr:row>201</xdr:row>
      <xdr:rowOff>0</xdr:rowOff>
    </xdr:to>
    <xdr:sp>
      <xdr:nvSpPr>
        <xdr:cNvPr id="74" name="TextBox 197"/>
        <xdr:cNvSpPr txBox="1">
          <a:spLocks noChangeArrowheads="1"/>
        </xdr:cNvSpPr>
      </xdr:nvSpPr>
      <xdr:spPr>
        <a:xfrm>
          <a:off x="228600" y="33699450"/>
          <a:ext cx="6743700"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201</xdr:row>
      <xdr:rowOff>0</xdr:rowOff>
    </xdr:from>
    <xdr:to>
      <xdr:col>8</xdr:col>
      <xdr:colOff>0</xdr:colOff>
      <xdr:row>201</xdr:row>
      <xdr:rowOff>0</xdr:rowOff>
    </xdr:to>
    <xdr:sp>
      <xdr:nvSpPr>
        <xdr:cNvPr id="75" name="TextBox 198"/>
        <xdr:cNvSpPr txBox="1">
          <a:spLocks noChangeArrowheads="1"/>
        </xdr:cNvSpPr>
      </xdr:nvSpPr>
      <xdr:spPr>
        <a:xfrm>
          <a:off x="485775" y="33699450"/>
          <a:ext cx="6486525"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229</xdr:row>
      <xdr:rowOff>9525</xdr:rowOff>
    </xdr:from>
    <xdr:to>
      <xdr:col>7</xdr:col>
      <xdr:colOff>981075</xdr:colOff>
      <xdr:row>254</xdr:row>
      <xdr:rowOff>152400</xdr:rowOff>
    </xdr:to>
    <xdr:sp>
      <xdr:nvSpPr>
        <xdr:cNvPr id="76" name="TextBox 199"/>
        <xdr:cNvSpPr txBox="1">
          <a:spLocks noChangeArrowheads="1"/>
        </xdr:cNvSpPr>
      </xdr:nvSpPr>
      <xdr:spPr>
        <a:xfrm>
          <a:off x="219075" y="38328600"/>
          <a:ext cx="6686550" cy="5295900"/>
        </a:xfrm>
        <a:prstGeom prst="rect">
          <a:avLst/>
        </a:prstGeom>
        <a:noFill/>
        <a:ln w="9525" cmpd="sng">
          <a:noFill/>
        </a:ln>
      </xdr:spPr>
      <xdr:txBody>
        <a:bodyPr vertOverflow="clip" wrap="square"/>
        <a:p>
          <a:pPr algn="just">
            <a:defRPr/>
          </a:pPr>
          <a:r>
            <a:rPr lang="en-US" cap="none" sz="1000" b="0" i="0" u="none" baseline="0"/>
            <a:t>There were no off balance sheet financial instruments as at the date of this announcement other than the following:
Forward foreign exchange contract expiring:
Currency       Contract Amount        Equivalent Amount                  Maturity Date
                                 '000                                  in RM'000
USD                         270                                            869                                     November 2008
HKD                   26,846                                        11,422                               November 2008 - February 2009
The above contract was entered into as hedges for HKD sales denominated in foreign currencies and to limit the exposure to potential changes in foreign exchange rates.
There is minimal credit risk as the contract was entered into with reputable banks.
Commodity future contract expiring:
Commodity      Description        Equivalent Amount                Maturity Date           
                                                                     in RM'000 
Copper                Future Buy                   6,451                               28 November 2008
The above exchange traded commodity contract was entered into with the objective of managing and hedging the respective exposure of the Group to the fluctuation of copper prices at the London Metal Exchange ("LME").
The associated credit risk is minimal as these contracts were entered into with brokers of commodity exchanges . 
</a:t>
          </a:r>
        </a:p>
      </xdr:txBody>
    </xdr:sp>
    <xdr:clientData/>
  </xdr:twoCellAnchor>
  <xdr:twoCellAnchor>
    <xdr:from>
      <xdr:col>1</xdr:col>
      <xdr:colOff>0</xdr:colOff>
      <xdr:row>258</xdr:row>
      <xdr:rowOff>0</xdr:rowOff>
    </xdr:from>
    <xdr:to>
      <xdr:col>8</xdr:col>
      <xdr:colOff>0</xdr:colOff>
      <xdr:row>259</xdr:row>
      <xdr:rowOff>142875</xdr:rowOff>
    </xdr:to>
    <xdr:sp>
      <xdr:nvSpPr>
        <xdr:cNvPr id="77" name="TextBox 200"/>
        <xdr:cNvSpPr txBox="1">
          <a:spLocks noChangeArrowheads="1"/>
        </xdr:cNvSpPr>
      </xdr:nvSpPr>
      <xdr:spPr>
        <a:xfrm>
          <a:off x="219075" y="44205525"/>
          <a:ext cx="6753225"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1</xdr:col>
      <xdr:colOff>0</xdr:colOff>
      <xdr:row>268</xdr:row>
      <xdr:rowOff>0</xdr:rowOff>
    </xdr:from>
    <xdr:to>
      <xdr:col>8</xdr:col>
      <xdr:colOff>0</xdr:colOff>
      <xdr:row>268</xdr:row>
      <xdr:rowOff>0</xdr:rowOff>
    </xdr:to>
    <xdr:sp>
      <xdr:nvSpPr>
        <xdr:cNvPr id="78" name="TextBox 201"/>
        <xdr:cNvSpPr txBox="1">
          <a:spLocks noChangeArrowheads="1"/>
        </xdr:cNvSpPr>
      </xdr:nvSpPr>
      <xdr:spPr>
        <a:xfrm>
          <a:off x="219075" y="4590097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28575</xdr:colOff>
      <xdr:row>310</xdr:row>
      <xdr:rowOff>47625</xdr:rowOff>
    </xdr:from>
    <xdr:to>
      <xdr:col>7</xdr:col>
      <xdr:colOff>1047750</xdr:colOff>
      <xdr:row>312</xdr:row>
      <xdr:rowOff>76200</xdr:rowOff>
    </xdr:to>
    <xdr:sp>
      <xdr:nvSpPr>
        <xdr:cNvPr id="79" name="TextBox 202"/>
        <xdr:cNvSpPr txBox="1">
          <a:spLocks noChangeArrowheads="1"/>
        </xdr:cNvSpPr>
      </xdr:nvSpPr>
      <xdr:spPr>
        <a:xfrm>
          <a:off x="247650" y="53063775"/>
          <a:ext cx="6724650" cy="3714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23 November 2008.</a:t>
          </a:r>
        </a:p>
      </xdr:txBody>
    </xdr:sp>
    <xdr:clientData/>
  </xdr:twoCellAnchor>
  <xdr:twoCellAnchor>
    <xdr:from>
      <xdr:col>0</xdr:col>
      <xdr:colOff>190500</xdr:colOff>
      <xdr:row>108</xdr:row>
      <xdr:rowOff>0</xdr:rowOff>
    </xdr:from>
    <xdr:to>
      <xdr:col>7</xdr:col>
      <xdr:colOff>942975</xdr:colOff>
      <xdr:row>109</xdr:row>
      <xdr:rowOff>0</xdr:rowOff>
    </xdr:to>
    <xdr:sp>
      <xdr:nvSpPr>
        <xdr:cNvPr id="80" name="TextBox 203"/>
        <xdr:cNvSpPr txBox="1">
          <a:spLocks noChangeArrowheads="1"/>
        </xdr:cNvSpPr>
      </xdr:nvSpPr>
      <xdr:spPr>
        <a:xfrm>
          <a:off x="190500" y="18145125"/>
          <a:ext cx="6677025" cy="171450"/>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30 September 2008.
 2008.
 2008.             
                              </a:t>
          </a:r>
        </a:p>
      </xdr:txBody>
    </xdr:sp>
    <xdr:clientData/>
  </xdr:twoCellAnchor>
  <xdr:twoCellAnchor>
    <xdr:from>
      <xdr:col>1</xdr:col>
      <xdr:colOff>0</xdr:colOff>
      <xdr:row>283</xdr:row>
      <xdr:rowOff>0</xdr:rowOff>
    </xdr:from>
    <xdr:to>
      <xdr:col>8</xdr:col>
      <xdr:colOff>0</xdr:colOff>
      <xdr:row>283</xdr:row>
      <xdr:rowOff>0</xdr:rowOff>
    </xdr:to>
    <xdr:sp>
      <xdr:nvSpPr>
        <xdr:cNvPr id="81" name="TextBox 204"/>
        <xdr:cNvSpPr txBox="1">
          <a:spLocks noChangeArrowheads="1"/>
        </xdr:cNvSpPr>
      </xdr:nvSpPr>
      <xdr:spPr>
        <a:xfrm>
          <a:off x="219075" y="48472725"/>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86</xdr:row>
      <xdr:rowOff>9525</xdr:rowOff>
    </xdr:from>
    <xdr:to>
      <xdr:col>7</xdr:col>
      <xdr:colOff>952500</xdr:colOff>
      <xdr:row>88</xdr:row>
      <xdr:rowOff>57150</xdr:rowOff>
    </xdr:to>
    <xdr:sp>
      <xdr:nvSpPr>
        <xdr:cNvPr id="82" name="TextBox 205"/>
        <xdr:cNvSpPr txBox="1">
          <a:spLocks noChangeArrowheads="1"/>
        </xdr:cNvSpPr>
      </xdr:nvSpPr>
      <xdr:spPr>
        <a:xfrm>
          <a:off x="190500" y="14478000"/>
          <a:ext cx="6686550" cy="41910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has been brought forward without any amendments  from the previous financial statements for the year ended 31 December 2007
</a:t>
          </a:r>
        </a:p>
      </xdr:txBody>
    </xdr:sp>
    <xdr:clientData/>
  </xdr:twoCellAnchor>
  <xdr:twoCellAnchor>
    <xdr:from>
      <xdr:col>1</xdr:col>
      <xdr:colOff>0</xdr:colOff>
      <xdr:row>268</xdr:row>
      <xdr:rowOff>0</xdr:rowOff>
    </xdr:from>
    <xdr:to>
      <xdr:col>8</xdr:col>
      <xdr:colOff>0</xdr:colOff>
      <xdr:row>268</xdr:row>
      <xdr:rowOff>0</xdr:rowOff>
    </xdr:to>
    <xdr:sp>
      <xdr:nvSpPr>
        <xdr:cNvPr id="83" name="TextBox 206"/>
        <xdr:cNvSpPr txBox="1">
          <a:spLocks noChangeArrowheads="1"/>
        </xdr:cNvSpPr>
      </xdr:nvSpPr>
      <xdr:spPr>
        <a:xfrm>
          <a:off x="219075" y="4585335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283</xdr:row>
      <xdr:rowOff>0</xdr:rowOff>
    </xdr:from>
    <xdr:to>
      <xdr:col>8</xdr:col>
      <xdr:colOff>0</xdr:colOff>
      <xdr:row>283</xdr:row>
      <xdr:rowOff>0</xdr:rowOff>
    </xdr:to>
    <xdr:sp>
      <xdr:nvSpPr>
        <xdr:cNvPr id="84" name="TextBox 207"/>
        <xdr:cNvSpPr txBox="1">
          <a:spLocks noChangeArrowheads="1"/>
        </xdr:cNvSpPr>
      </xdr:nvSpPr>
      <xdr:spPr>
        <a:xfrm>
          <a:off x="219075" y="48425100"/>
          <a:ext cx="6753225"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201</xdr:row>
      <xdr:rowOff>0</xdr:rowOff>
    </xdr:from>
    <xdr:to>
      <xdr:col>7</xdr:col>
      <xdr:colOff>942975</xdr:colOff>
      <xdr:row>201</xdr:row>
      <xdr:rowOff>0</xdr:rowOff>
    </xdr:to>
    <xdr:sp>
      <xdr:nvSpPr>
        <xdr:cNvPr id="85" name="TextBox 208"/>
        <xdr:cNvSpPr txBox="1">
          <a:spLocks noChangeArrowheads="1"/>
        </xdr:cNvSpPr>
      </xdr:nvSpPr>
      <xdr:spPr>
        <a:xfrm>
          <a:off x="676275" y="33651825"/>
          <a:ext cx="61912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19</xdr:row>
      <xdr:rowOff>0</xdr:rowOff>
    </xdr:from>
    <xdr:to>
      <xdr:col>7</xdr:col>
      <xdr:colOff>942975</xdr:colOff>
      <xdr:row>19</xdr:row>
      <xdr:rowOff>0</xdr:rowOff>
    </xdr:to>
    <xdr:sp>
      <xdr:nvSpPr>
        <xdr:cNvPr id="86" name="TextBox 209"/>
        <xdr:cNvSpPr txBox="1">
          <a:spLocks noChangeArrowheads="1"/>
        </xdr:cNvSpPr>
      </xdr:nvSpPr>
      <xdr:spPr>
        <a:xfrm>
          <a:off x="219075" y="3152775"/>
          <a:ext cx="6648450" cy="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19</xdr:row>
      <xdr:rowOff>0</xdr:rowOff>
    </xdr:from>
    <xdr:to>
      <xdr:col>8</xdr:col>
      <xdr:colOff>0</xdr:colOff>
      <xdr:row>19</xdr:row>
      <xdr:rowOff>0</xdr:rowOff>
    </xdr:to>
    <xdr:sp>
      <xdr:nvSpPr>
        <xdr:cNvPr id="87" name="TextBox 210"/>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8" name="TextBox 211"/>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19</xdr:row>
      <xdr:rowOff>0</xdr:rowOff>
    </xdr:from>
    <xdr:to>
      <xdr:col>8</xdr:col>
      <xdr:colOff>0</xdr:colOff>
      <xdr:row>19</xdr:row>
      <xdr:rowOff>0</xdr:rowOff>
    </xdr:to>
    <xdr:sp>
      <xdr:nvSpPr>
        <xdr:cNvPr id="89" name="TextBox 212"/>
        <xdr:cNvSpPr txBox="1">
          <a:spLocks noChangeArrowheads="1"/>
        </xdr:cNvSpPr>
      </xdr:nvSpPr>
      <xdr:spPr>
        <a:xfrm>
          <a:off x="219075" y="3152775"/>
          <a:ext cx="6753225"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19</xdr:row>
      <xdr:rowOff>0</xdr:rowOff>
    </xdr:from>
    <xdr:to>
      <xdr:col>7</xdr:col>
      <xdr:colOff>1000125</xdr:colOff>
      <xdr:row>19</xdr:row>
      <xdr:rowOff>0</xdr:rowOff>
    </xdr:to>
    <xdr:sp>
      <xdr:nvSpPr>
        <xdr:cNvPr id="90" name="TextBox 213"/>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19</xdr:row>
      <xdr:rowOff>0</xdr:rowOff>
    </xdr:from>
    <xdr:to>
      <xdr:col>8</xdr:col>
      <xdr:colOff>0</xdr:colOff>
      <xdr:row>19</xdr:row>
      <xdr:rowOff>0</xdr:rowOff>
    </xdr:to>
    <xdr:sp>
      <xdr:nvSpPr>
        <xdr:cNvPr id="91" name="TextBox 214"/>
        <xdr:cNvSpPr txBox="1">
          <a:spLocks noChangeArrowheads="1"/>
        </xdr:cNvSpPr>
      </xdr:nvSpPr>
      <xdr:spPr>
        <a:xfrm>
          <a:off x="200025" y="3152775"/>
          <a:ext cx="6772275"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19</xdr:row>
      <xdr:rowOff>0</xdr:rowOff>
    </xdr:from>
    <xdr:to>
      <xdr:col>7</xdr:col>
      <xdr:colOff>971550</xdr:colOff>
      <xdr:row>19</xdr:row>
      <xdr:rowOff>0</xdr:rowOff>
    </xdr:to>
    <xdr:sp>
      <xdr:nvSpPr>
        <xdr:cNvPr id="92" name="TextBox 215"/>
        <xdr:cNvSpPr txBox="1">
          <a:spLocks noChangeArrowheads="1"/>
        </xdr:cNvSpPr>
      </xdr:nvSpPr>
      <xdr:spPr>
        <a:xfrm>
          <a:off x="18097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19</xdr:row>
      <xdr:rowOff>0</xdr:rowOff>
    </xdr:from>
    <xdr:to>
      <xdr:col>7</xdr:col>
      <xdr:colOff>990600</xdr:colOff>
      <xdr:row>19</xdr:row>
      <xdr:rowOff>0</xdr:rowOff>
    </xdr:to>
    <xdr:sp>
      <xdr:nvSpPr>
        <xdr:cNvPr id="93" name="TextBox 216"/>
        <xdr:cNvSpPr txBox="1">
          <a:spLocks noChangeArrowheads="1"/>
        </xdr:cNvSpPr>
      </xdr:nvSpPr>
      <xdr:spPr>
        <a:xfrm>
          <a:off x="200025" y="3152775"/>
          <a:ext cx="6715125" cy="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1</xdr:col>
      <xdr:colOff>47625</xdr:colOff>
      <xdr:row>68</xdr:row>
      <xdr:rowOff>180975</xdr:rowOff>
    </xdr:from>
    <xdr:to>
      <xdr:col>8</xdr:col>
      <xdr:colOff>0</xdr:colOff>
      <xdr:row>71</xdr:row>
      <xdr:rowOff>161925</xdr:rowOff>
    </xdr:to>
    <xdr:sp>
      <xdr:nvSpPr>
        <xdr:cNvPr id="94" name="TextBox 217"/>
        <xdr:cNvSpPr txBox="1">
          <a:spLocks noChangeArrowheads="1"/>
        </xdr:cNvSpPr>
      </xdr:nvSpPr>
      <xdr:spPr>
        <a:xfrm>
          <a:off x="266700" y="11449050"/>
          <a:ext cx="6705600" cy="561975"/>
        </a:xfrm>
        <a:prstGeom prst="rect">
          <a:avLst/>
        </a:prstGeom>
        <a:noFill/>
        <a:ln w="9525" cmpd="sng">
          <a:noFill/>
        </a:ln>
      </xdr:spPr>
      <xdr:txBody>
        <a:bodyPr vertOverflow="clip" wrap="square"/>
        <a:p>
          <a:pPr algn="l">
            <a:defRPr/>
          </a:pPr>
          <a:r>
            <a:rPr lang="en-US" cap="none" sz="1000" b="0" i="0" u="none" baseline="0"/>
            <a:t>In respect of the financial year ended 31 December 2007, a first and final tax exempt dividend of 5% amounting to RM3,214,315  was paid on 8 August 2008.</a:t>
          </a:r>
        </a:p>
      </xdr:txBody>
    </xdr:sp>
    <xdr:clientData/>
  </xdr:twoCellAnchor>
  <xdr:twoCellAnchor>
    <xdr:from>
      <xdr:col>1</xdr:col>
      <xdr:colOff>0</xdr:colOff>
      <xdr:row>19</xdr:row>
      <xdr:rowOff>0</xdr:rowOff>
    </xdr:from>
    <xdr:to>
      <xdr:col>7</xdr:col>
      <xdr:colOff>1000125</xdr:colOff>
      <xdr:row>19</xdr:row>
      <xdr:rowOff>0</xdr:rowOff>
    </xdr:to>
    <xdr:sp>
      <xdr:nvSpPr>
        <xdr:cNvPr id="95" name="TextBox 218"/>
        <xdr:cNvSpPr txBox="1">
          <a:spLocks noChangeArrowheads="1"/>
        </xdr:cNvSpPr>
      </xdr:nvSpPr>
      <xdr:spPr>
        <a:xfrm>
          <a:off x="219075" y="3152775"/>
          <a:ext cx="670560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28575</xdr:colOff>
      <xdr:row>171</xdr:row>
      <xdr:rowOff>0</xdr:rowOff>
    </xdr:from>
    <xdr:to>
      <xdr:col>7</xdr:col>
      <xdr:colOff>962025</xdr:colOff>
      <xdr:row>171</xdr:row>
      <xdr:rowOff>0</xdr:rowOff>
    </xdr:to>
    <xdr:sp>
      <xdr:nvSpPr>
        <xdr:cNvPr id="96" name="TextBox 220"/>
        <xdr:cNvSpPr txBox="1">
          <a:spLocks noChangeArrowheads="1"/>
        </xdr:cNvSpPr>
      </xdr:nvSpPr>
      <xdr:spPr>
        <a:xfrm>
          <a:off x="247650" y="28441650"/>
          <a:ext cx="6638925" cy="0"/>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in respect of non business source of income.</a:t>
          </a:r>
        </a:p>
      </xdr:txBody>
    </xdr:sp>
    <xdr:clientData/>
  </xdr:twoCellAnchor>
  <xdr:twoCellAnchor>
    <xdr:from>
      <xdr:col>1</xdr:col>
      <xdr:colOff>9525</xdr:colOff>
      <xdr:row>21</xdr:row>
      <xdr:rowOff>28575</xdr:rowOff>
    </xdr:from>
    <xdr:to>
      <xdr:col>7</xdr:col>
      <xdr:colOff>952500</xdr:colOff>
      <xdr:row>24</xdr:row>
      <xdr:rowOff>142875</xdr:rowOff>
    </xdr:to>
    <xdr:sp>
      <xdr:nvSpPr>
        <xdr:cNvPr id="97" name="TextBox 221"/>
        <xdr:cNvSpPr txBox="1">
          <a:spLocks noChangeArrowheads="1"/>
        </xdr:cNvSpPr>
      </xdr:nvSpPr>
      <xdr:spPr>
        <a:xfrm>
          <a:off x="228600" y="3505200"/>
          <a:ext cx="6648450" cy="6000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2007 except for the adoption of the new/revised Financial Reporting Standard ("FRS") as stated below:
</a:t>
          </a:r>
          <a:r>
            <a:rPr lang="en-US" cap="none" sz="1000" b="0" i="0" u="none" baseline="0">
              <a:latin typeface="Times New Roman"/>
              <a:ea typeface="Times New Roman"/>
              <a:cs typeface="Times New Roman"/>
            </a:rPr>
            <a:t>
</a:t>
          </a:r>
        </a:p>
      </xdr:txBody>
    </xdr:sp>
    <xdr:clientData/>
  </xdr:twoCellAnchor>
  <xdr:twoCellAnchor>
    <xdr:from>
      <xdr:col>1</xdr:col>
      <xdr:colOff>0</xdr:colOff>
      <xdr:row>25</xdr:row>
      <xdr:rowOff>0</xdr:rowOff>
    </xdr:from>
    <xdr:to>
      <xdr:col>7</xdr:col>
      <xdr:colOff>942975</xdr:colOff>
      <xdr:row>25</xdr:row>
      <xdr:rowOff>0</xdr:rowOff>
    </xdr:to>
    <xdr:sp>
      <xdr:nvSpPr>
        <xdr:cNvPr id="98" name="TextBox 222"/>
        <xdr:cNvSpPr txBox="1">
          <a:spLocks noChangeArrowheads="1"/>
        </xdr:cNvSpPr>
      </xdr:nvSpPr>
      <xdr:spPr>
        <a:xfrm>
          <a:off x="219075" y="4124325"/>
          <a:ext cx="6648450"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 Valuation Method of Inventories</a:t>
          </a:r>
          <a:r>
            <a:rPr lang="en-US" cap="none" sz="1000" b="0" i="0" u="none" baseline="0">
              <a:latin typeface="Times New Roman"/>
              <a:ea typeface="Times New Roman"/>
              <a:cs typeface="Times New Roman"/>
            </a:rPr>
            <a:t>
Prior to 1 January 2007, the cost of inventories was determined on a weighted average basis. The directors consider that the change to the first in, first out method gives a fairer presentation of results and financial position of the Group. This change in the accounting policy has been accounted for retrospectively and the effects of this change are as follows:
</a:t>
          </a:r>
        </a:p>
      </xdr:txBody>
    </xdr:sp>
    <xdr:clientData/>
  </xdr:twoCellAnchor>
  <xdr:twoCellAnchor>
    <xdr:from>
      <xdr:col>1</xdr:col>
      <xdr:colOff>0</xdr:colOff>
      <xdr:row>25</xdr:row>
      <xdr:rowOff>0</xdr:rowOff>
    </xdr:from>
    <xdr:to>
      <xdr:col>7</xdr:col>
      <xdr:colOff>1009650</xdr:colOff>
      <xdr:row>25</xdr:row>
      <xdr:rowOff>0</xdr:rowOff>
    </xdr:to>
    <xdr:sp>
      <xdr:nvSpPr>
        <xdr:cNvPr id="99" name="TextBox 223"/>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a:t>
          </a:r>
          <a:r>
            <a:rPr lang="en-US" cap="none" sz="1000" b="0" i="0" u="none" baseline="0">
              <a:latin typeface="Times New Roman"/>
              <a:ea typeface="Times New Roman"/>
              <a:cs typeface="Times New Roman"/>
            </a:rPr>
            <a:t>
The Company has adopt the following new/revised FRSs for the financial period beginning 1 January 2007:
FRS 117 Leases
FRS 124 Related Party Disclosures
</a:t>
          </a:r>
          <a:r>
            <a:rPr lang="en-US" cap="none" sz="1000" b="0" i="0" u="none" baseline="0">
              <a:latin typeface="Times New Roman"/>
              <a:ea typeface="Times New Roman"/>
              <a:cs typeface="Times New Roman"/>
            </a:rPr>
            <a:t>
</a:t>
          </a:r>
        </a:p>
      </xdr:txBody>
    </xdr:sp>
    <xdr:clientData/>
  </xdr:twoCellAnchor>
  <xdr:twoCellAnchor>
    <xdr:from>
      <xdr:col>1</xdr:col>
      <xdr:colOff>0</xdr:colOff>
      <xdr:row>25</xdr:row>
      <xdr:rowOff>0</xdr:rowOff>
    </xdr:from>
    <xdr:to>
      <xdr:col>7</xdr:col>
      <xdr:colOff>1009650</xdr:colOff>
      <xdr:row>25</xdr:row>
      <xdr:rowOff>0</xdr:rowOff>
    </xdr:to>
    <xdr:sp>
      <xdr:nvSpPr>
        <xdr:cNvPr id="100" name="TextBox 224"/>
        <xdr:cNvSpPr txBox="1">
          <a:spLocks noChangeArrowheads="1"/>
        </xdr:cNvSpPr>
      </xdr:nvSpPr>
      <xdr:spPr>
        <a:xfrm>
          <a:off x="219075" y="4124325"/>
          <a:ext cx="6715125" cy="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(b) Adoption of the new/revised Financial Reporting Standards ("FRS") (cont'd)
</a:t>
          </a:r>
          <a:r>
            <a:rPr lang="en-US" cap="none" sz="1000" b="0" i="0" u="none" baseline="0">
              <a:latin typeface="Times New Roman"/>
              <a:ea typeface="Times New Roman"/>
              <a:cs typeface="Times New Roman"/>
            </a:rPr>
            <a:t>
The adoption of FRS 124 does not have significant financial impact on the Group. The principal effect of the change in accounting policy resulting from the adoption of the other new/revised FRSs is discussed below:
</a:t>
          </a:r>
          <a:r>
            <a:rPr lang="en-US" cap="none" sz="1000" b="1" i="0" u="none" baseline="0">
              <a:latin typeface="Times New Roman"/>
              <a:ea typeface="Times New Roman"/>
              <a:cs typeface="Times New Roman"/>
            </a:rPr>
            <a:t>i) FRS 117: Leases</a:t>
          </a:r>
          <a:r>
            <a:rPr lang="en-US" cap="none" sz="1000" b="0" i="0" u="none" baseline="0">
              <a:latin typeface="Times New Roman"/>
              <a:ea typeface="Times New Roman"/>
              <a:cs typeface="Times New Roman"/>
            </a:rPr>
            <a:t>
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2007, leasehold land was classified as property, plant and equipment and was stated at valuation less accumulated depreciation and impairment losses. A portion of the leasehold land was last revalued in 2004. 
Upon the adoption of the revised FRS 117 at 1 January 2007, the unamortised revalued amount of leasehold land is retained as the surrogate carrying amount of prepaid lease payments as allowed by the transitional provisions of FRS 117. The reclassification of leasehold land as prepaid lease payments has been accounted for retrospectively and as disclosed in Note 3, certain comparative amounts as at 31 December 2006 have been restated.
</a:t>
          </a:r>
        </a:p>
      </xdr:txBody>
    </xdr:sp>
    <xdr:clientData/>
  </xdr:twoCellAnchor>
  <xdr:twoCellAnchor>
    <xdr:from>
      <xdr:col>1</xdr:col>
      <xdr:colOff>0</xdr:colOff>
      <xdr:row>304</xdr:row>
      <xdr:rowOff>152400</xdr:rowOff>
    </xdr:from>
    <xdr:to>
      <xdr:col>7</xdr:col>
      <xdr:colOff>990600</xdr:colOff>
      <xdr:row>307</xdr:row>
      <xdr:rowOff>0</xdr:rowOff>
    </xdr:to>
    <xdr:sp>
      <xdr:nvSpPr>
        <xdr:cNvPr id="101" name="TextBox 225"/>
        <xdr:cNvSpPr txBox="1">
          <a:spLocks noChangeArrowheads="1"/>
        </xdr:cNvSpPr>
      </xdr:nvSpPr>
      <xdr:spPr>
        <a:xfrm>
          <a:off x="219075" y="52025550"/>
          <a:ext cx="6696075" cy="333375"/>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2007 was not qualified.</a:t>
          </a:r>
        </a:p>
      </xdr:txBody>
    </xdr:sp>
    <xdr:clientData/>
  </xdr:twoCellAnchor>
  <xdr:twoCellAnchor>
    <xdr:from>
      <xdr:col>1</xdr:col>
      <xdr:colOff>0</xdr:colOff>
      <xdr:row>169</xdr:row>
      <xdr:rowOff>28575</xdr:rowOff>
    </xdr:from>
    <xdr:to>
      <xdr:col>7</xdr:col>
      <xdr:colOff>914400</xdr:colOff>
      <xdr:row>172</xdr:row>
      <xdr:rowOff>57150</xdr:rowOff>
    </xdr:to>
    <xdr:sp>
      <xdr:nvSpPr>
        <xdr:cNvPr id="102" name="TextBox 226"/>
        <xdr:cNvSpPr txBox="1">
          <a:spLocks noChangeArrowheads="1"/>
        </xdr:cNvSpPr>
      </xdr:nvSpPr>
      <xdr:spPr>
        <a:xfrm>
          <a:off x="219075" y="28098750"/>
          <a:ext cx="6619875" cy="552450"/>
        </a:xfrm>
        <a:prstGeom prst="rect">
          <a:avLst/>
        </a:prstGeom>
        <a:solidFill>
          <a:srgbClr val="FFFFFF"/>
        </a:solidFill>
        <a:ln w="9525" cmpd="sng">
          <a:noFill/>
        </a:ln>
      </xdr:spPr>
      <xdr:txBody>
        <a:bodyPr vertOverflow="clip" wrap="square"/>
        <a:p>
          <a:pPr algn="l">
            <a:defRPr/>
          </a:pPr>
          <a:r>
            <a:rPr lang="en-US" cap="none" sz="1000" b="0" i="0" u="none" baseline="0"/>
            <a:t>The tax provided in the current period is in respect of non-business source of income. There is no tax on business income due mainly to the utilisation of reinvestment allowance and unabsorbed business losses brought forward.</a:t>
          </a:r>
        </a:p>
      </xdr:txBody>
    </xdr:sp>
    <xdr:clientData/>
  </xdr:twoCellAnchor>
  <xdr:twoCellAnchor>
    <xdr:from>
      <xdr:col>1</xdr:col>
      <xdr:colOff>0</xdr:colOff>
      <xdr:row>261</xdr:row>
      <xdr:rowOff>142875</xdr:rowOff>
    </xdr:from>
    <xdr:to>
      <xdr:col>7</xdr:col>
      <xdr:colOff>1000125</xdr:colOff>
      <xdr:row>263</xdr:row>
      <xdr:rowOff>76200</xdr:rowOff>
    </xdr:to>
    <xdr:sp>
      <xdr:nvSpPr>
        <xdr:cNvPr id="103" name="TextBox 228"/>
        <xdr:cNvSpPr txBox="1">
          <a:spLocks noChangeArrowheads="1"/>
        </xdr:cNvSpPr>
      </xdr:nvSpPr>
      <xdr:spPr>
        <a:xfrm>
          <a:off x="219075" y="44653200"/>
          <a:ext cx="6705600" cy="276225"/>
        </a:xfrm>
        <a:prstGeom prst="rect">
          <a:avLst/>
        </a:prstGeom>
        <a:solidFill>
          <a:srgbClr val="FFFFFF"/>
        </a:solidFill>
        <a:ln w="9525" cmpd="sng">
          <a:noFill/>
        </a:ln>
      </xdr:spPr>
      <xdr:txBody>
        <a:bodyPr vertOverflow="clip" wrap="square"/>
        <a:p>
          <a:pPr algn="l">
            <a:defRPr/>
          </a:pPr>
          <a:r>
            <a:rPr lang="en-US" cap="none" sz="1000" b="0" i="0" u="none" baseline="0"/>
            <a:t>No dividend was recommended for the current financial period under review.
</a:t>
          </a:r>
        </a:p>
      </xdr:txBody>
    </xdr:sp>
    <xdr:clientData/>
  </xdr:twoCellAnchor>
  <xdr:twoCellAnchor>
    <xdr:from>
      <xdr:col>1</xdr:col>
      <xdr:colOff>0</xdr:colOff>
      <xdr:row>25</xdr:row>
      <xdr:rowOff>28575</xdr:rowOff>
    </xdr:from>
    <xdr:to>
      <xdr:col>7</xdr:col>
      <xdr:colOff>923925</xdr:colOff>
      <xdr:row>37</xdr:row>
      <xdr:rowOff>0</xdr:rowOff>
    </xdr:to>
    <xdr:sp>
      <xdr:nvSpPr>
        <xdr:cNvPr id="104" name="TextBox 236"/>
        <xdr:cNvSpPr txBox="1">
          <a:spLocks noChangeArrowheads="1"/>
        </xdr:cNvSpPr>
      </xdr:nvSpPr>
      <xdr:spPr>
        <a:xfrm>
          <a:off x="219075" y="4152900"/>
          <a:ext cx="6629400" cy="1914525"/>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Adoption of the new/revised Financial Reporting Standards ("FRS")
</a:t>
          </a:r>
          <a:r>
            <a:rPr lang="en-US" cap="none" sz="1000" b="0" i="0" u="none" baseline="0">
              <a:latin typeface="Times New Roman"/>
              <a:ea typeface="Times New Roman"/>
              <a:cs typeface="Times New Roman"/>
            </a:rPr>
            <a:t>
The Company has adopted FRS 112</a:t>
          </a:r>
          <a:r>
            <a:rPr lang="en-US" cap="none" sz="600" b="0" i="0" u="none" baseline="0">
              <a:latin typeface="Times New Roman"/>
              <a:ea typeface="Times New Roman"/>
              <a:cs typeface="Times New Roman"/>
            </a:rPr>
            <a:t> 2004</a:t>
          </a:r>
          <a:r>
            <a:rPr lang="en-US" cap="none" sz="1000" b="0" i="0" u="none" baseline="-25000">
              <a:latin typeface="Times New Roman"/>
              <a:ea typeface="Times New Roman"/>
              <a:cs typeface="Times New Roman"/>
            </a:rPr>
            <a:t> </a:t>
          </a:r>
          <a:r>
            <a:rPr lang="en-US" cap="none" sz="1000" b="0" i="0" u="none" baseline="0">
              <a:latin typeface="Times New Roman"/>
              <a:ea typeface="Times New Roman"/>
              <a:cs typeface="Times New Roman"/>
            </a:rPr>
            <a:t>  Income Taxes during the year.
On the amendments to FRS 112</a:t>
          </a:r>
          <a:r>
            <a:rPr lang="en-US" cap="none" sz="600" b="0" i="0" u="none" baseline="0">
              <a:latin typeface="Times New Roman"/>
              <a:ea typeface="Times New Roman"/>
              <a:cs typeface="Times New Roman"/>
            </a:rPr>
            <a:t> 2004</a:t>
          </a:r>
          <a:r>
            <a:rPr lang="en-US" cap="none" sz="1000" b="0" i="0" u="none" baseline="0">
              <a:latin typeface="Times New Roman"/>
              <a:ea typeface="Times New Roman"/>
              <a:cs typeface="Times New Roman"/>
            </a:rPr>
            <a:t>, the prohibition on recognition of deferred tax on assets that qualifies for re-investment or other similar allowances in excess of the normal capital allowances under FRS 112 </a:t>
          </a:r>
          <a:r>
            <a:rPr lang="en-US" cap="none" sz="600" b="0" i="0" u="none" baseline="0">
              <a:latin typeface="Times New Roman"/>
              <a:ea typeface="Times New Roman"/>
              <a:cs typeface="Times New Roman"/>
            </a:rPr>
            <a:t>2004</a:t>
          </a:r>
          <a:r>
            <a:rPr lang="en-US" cap="none" sz="1000" b="0" i="0" u="none" baseline="0">
              <a:latin typeface="Times New Roman"/>
              <a:ea typeface="Times New Roman"/>
              <a:cs typeface="Times New Roman"/>
            </a:rPr>
            <a:t> has been removed. Hence, entities with unused investment tax allowances or re-investment allowances will have to recognise deferred tax asset on such unused allowances, to the exlent that it is probable that future taxable profit will be available against which these unused allowances can be utilised. Any change in policy is required to be accounted for restropectively.
The following comparative amounts have been restated due to the change in accounting policies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4"/>
  <sheetViews>
    <sheetView tabSelected="1" zoomScale="75" zoomScaleNormal="75" workbookViewId="0" topLeftCell="A1">
      <pane xSplit="3" ySplit="9" topLeftCell="D10" activePane="bottomRight" state="frozen"/>
      <selection pane="topLeft" activeCell="B18" sqref="B18"/>
      <selection pane="topRight" activeCell="B18" sqref="B18"/>
      <selection pane="bottomLeft" activeCell="B18" sqref="B18"/>
      <selection pane="bottomRight" activeCell="I18" sqref="I18"/>
    </sheetView>
  </sheetViews>
  <sheetFormatPr defaultColWidth="9.00390625" defaultRowHeight="16.5"/>
  <cols>
    <col min="1" max="1" width="10.25390625" style="25" customWidth="1"/>
    <col min="2" max="2" width="22.375" style="25" customWidth="1"/>
    <col min="3" max="3" width="6.625" style="31" customWidth="1"/>
    <col min="4" max="5" width="12.625" style="25" customWidth="1"/>
    <col min="6" max="6" width="1.4921875" style="25" customWidth="1"/>
    <col min="7" max="8" width="12.625" style="25" customWidth="1"/>
    <col min="9" max="9" width="13.00390625" style="25" customWidth="1"/>
    <col min="10" max="14" width="9.00390625" style="61" customWidth="1"/>
    <col min="15" max="16384" width="9.00390625" style="25" customWidth="1"/>
  </cols>
  <sheetData>
    <row r="1" spans="1:14" s="39" customFormat="1" ht="15">
      <c r="A1" s="55" t="s">
        <v>0</v>
      </c>
      <c r="C1" s="56"/>
      <c r="J1" s="57"/>
      <c r="K1" s="57"/>
      <c r="L1" s="57"/>
      <c r="M1" s="57"/>
      <c r="N1" s="57"/>
    </row>
    <row r="2" spans="1:14" s="39" customFormat="1" ht="15">
      <c r="A2" s="55" t="s">
        <v>133</v>
      </c>
      <c r="C2" s="56"/>
      <c r="J2" s="57"/>
      <c r="K2" s="57"/>
      <c r="L2" s="57"/>
      <c r="M2" s="57"/>
      <c r="N2" s="57"/>
    </row>
    <row r="3" spans="1:14" s="39" customFormat="1" ht="15">
      <c r="A3" s="55" t="s">
        <v>224</v>
      </c>
      <c r="C3" s="56"/>
      <c r="J3" s="57"/>
      <c r="K3" s="57"/>
      <c r="L3" s="57"/>
      <c r="M3" s="57"/>
      <c r="N3" s="57"/>
    </row>
    <row r="4" spans="1:14" s="39" customFormat="1" ht="15">
      <c r="A4" s="55"/>
      <c r="C4" s="56"/>
      <c r="J4" s="57"/>
      <c r="K4" s="57"/>
      <c r="L4" s="57"/>
      <c r="M4" s="57"/>
      <c r="N4" s="57"/>
    </row>
    <row r="5" spans="1:14" s="39" customFormat="1" ht="15">
      <c r="A5" s="55"/>
      <c r="C5" s="56"/>
      <c r="J5" s="57"/>
      <c r="K5" s="57"/>
      <c r="L5" s="57"/>
      <c r="M5" s="57"/>
      <c r="N5" s="57"/>
    </row>
    <row r="6" spans="1:14" s="39" customFormat="1" ht="15">
      <c r="A6" s="58"/>
      <c r="C6" s="56"/>
      <c r="G6" s="58"/>
      <c r="J6" s="57"/>
      <c r="K6" s="57"/>
      <c r="L6" s="57"/>
      <c r="M6" s="57"/>
      <c r="N6" s="57"/>
    </row>
    <row r="7" spans="3:14" s="39" customFormat="1" ht="15">
      <c r="C7" s="56"/>
      <c r="D7" s="146" t="s">
        <v>84</v>
      </c>
      <c r="E7" s="146"/>
      <c r="G7" s="146" t="s">
        <v>227</v>
      </c>
      <c r="H7" s="146"/>
      <c r="I7" s="38"/>
      <c r="J7" s="57"/>
      <c r="K7" s="57"/>
      <c r="L7" s="57"/>
      <c r="M7" s="57"/>
      <c r="N7" s="57"/>
    </row>
    <row r="8" spans="3:14" s="56" customFormat="1" ht="15">
      <c r="C8" s="38" t="s">
        <v>1</v>
      </c>
      <c r="D8" s="40">
        <v>39721</v>
      </c>
      <c r="E8" s="40">
        <v>39355</v>
      </c>
      <c r="F8" s="59"/>
      <c r="G8" s="40">
        <f>D8</f>
        <v>39721</v>
      </c>
      <c r="H8" s="40">
        <f>E8</f>
        <v>39355</v>
      </c>
      <c r="I8" s="40"/>
      <c r="J8" s="60"/>
      <c r="K8" s="60"/>
      <c r="L8" s="60"/>
      <c r="M8" s="60"/>
      <c r="N8" s="60"/>
    </row>
    <row r="9" spans="4:14" s="56" customFormat="1" ht="15">
      <c r="D9" s="38" t="s">
        <v>2</v>
      </c>
      <c r="E9" s="38" t="s">
        <v>2</v>
      </c>
      <c r="G9" s="38" t="s">
        <v>2</v>
      </c>
      <c r="H9" s="38" t="s">
        <v>2</v>
      </c>
      <c r="I9" s="38"/>
      <c r="J9" s="60"/>
      <c r="K9" s="60"/>
      <c r="L9" s="60"/>
      <c r="M9" s="60"/>
      <c r="N9" s="60"/>
    </row>
    <row r="10" spans="4:14" s="56" customFormat="1" ht="15">
      <c r="D10" s="38"/>
      <c r="E10" s="38"/>
      <c r="G10" s="38"/>
      <c r="H10" s="38" t="s">
        <v>180</v>
      </c>
      <c r="I10" s="38"/>
      <c r="J10" s="60"/>
      <c r="K10" s="60"/>
      <c r="L10" s="60"/>
      <c r="M10" s="60"/>
      <c r="N10" s="60"/>
    </row>
    <row r="11" spans="9:15" ht="12.75">
      <c r="I11" s="74"/>
      <c r="J11" s="62"/>
      <c r="K11" s="62"/>
      <c r="L11" s="62"/>
      <c r="M11" s="62"/>
      <c r="N11" s="62"/>
      <c r="O11" s="71"/>
    </row>
    <row r="12" spans="1:15" ht="12.75">
      <c r="A12" s="25" t="s">
        <v>3</v>
      </c>
      <c r="B12" s="26"/>
      <c r="C12" s="31">
        <v>8</v>
      </c>
      <c r="D12" s="26">
        <f>172798-1</f>
        <v>172797</v>
      </c>
      <c r="E12" s="26">
        <v>183940</v>
      </c>
      <c r="F12" s="26"/>
      <c r="G12" s="26">
        <v>494524</v>
      </c>
      <c r="H12" s="26">
        <v>488898</v>
      </c>
      <c r="I12" s="34"/>
      <c r="J12" s="62"/>
      <c r="K12" s="62"/>
      <c r="L12" s="62"/>
      <c r="M12" s="62"/>
      <c r="N12" s="62"/>
      <c r="O12" s="72"/>
    </row>
    <row r="13" spans="2:15" ht="12.75">
      <c r="B13" s="26"/>
      <c r="D13" s="26"/>
      <c r="E13" s="26"/>
      <c r="F13" s="26"/>
      <c r="G13" s="26"/>
      <c r="H13" s="26"/>
      <c r="I13" s="34"/>
      <c r="J13" s="62"/>
      <c r="K13" s="62"/>
      <c r="L13" s="62"/>
      <c r="M13" s="62"/>
      <c r="N13" s="62"/>
      <c r="O13" s="71"/>
    </row>
    <row r="14" spans="1:15" ht="12.75">
      <c r="A14" s="25" t="s">
        <v>116</v>
      </c>
      <c r="B14" s="34"/>
      <c r="D14" s="34">
        <f>-180464-1643+1133</f>
        <v>-180974</v>
      </c>
      <c r="E14" s="26">
        <v>-178812</v>
      </c>
      <c r="F14" s="26"/>
      <c r="G14" s="34">
        <f>-483771-4972+1133</f>
        <v>-487610</v>
      </c>
      <c r="H14" s="26">
        <v>-478676</v>
      </c>
      <c r="I14" s="34"/>
      <c r="J14" s="62"/>
      <c r="K14" s="62"/>
      <c r="L14" s="62"/>
      <c r="M14" s="62"/>
      <c r="N14" s="62"/>
      <c r="O14" s="71"/>
    </row>
    <row r="15" spans="2:15" ht="12.75">
      <c r="B15" s="26"/>
      <c r="D15" s="35"/>
      <c r="E15" s="35"/>
      <c r="F15" s="26"/>
      <c r="G15" s="35"/>
      <c r="H15" s="35"/>
      <c r="I15" s="34"/>
      <c r="J15" s="62"/>
      <c r="K15" s="62"/>
      <c r="L15" s="62"/>
      <c r="M15" s="62"/>
      <c r="N15" s="62"/>
      <c r="O15" s="71"/>
    </row>
    <row r="16" spans="1:15" ht="12.75">
      <c r="A16" s="24" t="s">
        <v>239</v>
      </c>
      <c r="B16" s="34"/>
      <c r="D16" s="26">
        <f>SUM(D12:D14)</f>
        <v>-8177</v>
      </c>
      <c r="E16" s="26">
        <f>SUM(E12:E14)</f>
        <v>5128</v>
      </c>
      <c r="F16" s="26"/>
      <c r="G16" s="26">
        <f>SUM(G12:G14)</f>
        <v>6914</v>
      </c>
      <c r="H16" s="26">
        <f>SUM(H12:H14)</f>
        <v>10222</v>
      </c>
      <c r="I16" s="34"/>
      <c r="J16" s="62"/>
      <c r="K16" s="73"/>
      <c r="L16" s="62"/>
      <c r="M16" s="62"/>
      <c r="N16" s="62"/>
      <c r="O16" s="71"/>
    </row>
    <row r="17" spans="2:15" ht="12.75">
      <c r="B17" s="26"/>
      <c r="D17" s="26"/>
      <c r="E17" s="26"/>
      <c r="F17" s="26"/>
      <c r="G17" s="26"/>
      <c r="H17" s="26"/>
      <c r="I17" s="34"/>
      <c r="J17" s="62"/>
      <c r="K17" s="62"/>
      <c r="L17" s="62"/>
      <c r="M17" s="62"/>
      <c r="N17" s="62"/>
      <c r="O17" s="71"/>
    </row>
    <row r="18" spans="1:15" ht="12.75">
      <c r="A18" s="25" t="s">
        <v>202</v>
      </c>
      <c r="B18" s="26"/>
      <c r="D18" s="26">
        <f>628+74+1105+261+440</f>
        <v>2508</v>
      </c>
      <c r="E18" s="26">
        <v>-140</v>
      </c>
      <c r="F18" s="26"/>
      <c r="G18" s="26">
        <f>729+2+259+1755+261+440</f>
        <v>3446</v>
      </c>
      <c r="H18" s="26">
        <v>3527</v>
      </c>
      <c r="I18" s="34"/>
      <c r="J18" s="62"/>
      <c r="K18" s="62"/>
      <c r="L18" s="62"/>
      <c r="M18" s="62"/>
      <c r="N18" s="62"/>
      <c r="O18" s="71"/>
    </row>
    <row r="19" spans="2:15" ht="12.75">
      <c r="B19" s="26"/>
      <c r="D19" s="26"/>
      <c r="E19" s="26"/>
      <c r="F19" s="26"/>
      <c r="G19" s="26"/>
      <c r="H19" s="26"/>
      <c r="I19" s="34"/>
      <c r="J19" s="62"/>
      <c r="K19" s="62"/>
      <c r="L19" s="62"/>
      <c r="M19" s="62"/>
      <c r="N19" s="62"/>
      <c r="O19" s="71"/>
    </row>
    <row r="20" spans="1:15" ht="12.75">
      <c r="A20" s="25" t="s">
        <v>203</v>
      </c>
      <c r="B20" s="34"/>
      <c r="D20" s="26">
        <f>-837</f>
        <v>-837</v>
      </c>
      <c r="E20" s="26">
        <v>-503</v>
      </c>
      <c r="F20" s="26"/>
      <c r="G20" s="26">
        <f>-1962</f>
        <v>-1962</v>
      </c>
      <c r="H20" s="34">
        <v>-1546</v>
      </c>
      <c r="I20" s="34"/>
      <c r="J20" s="62"/>
      <c r="K20" s="62"/>
      <c r="L20" s="62"/>
      <c r="M20" s="62"/>
      <c r="N20" s="62"/>
      <c r="O20" s="71"/>
    </row>
    <row r="21" spans="2:15" ht="12.75">
      <c r="B21" s="34"/>
      <c r="D21" s="34"/>
      <c r="E21" s="34"/>
      <c r="F21" s="34"/>
      <c r="G21" s="34"/>
      <c r="I21" s="34"/>
      <c r="J21" s="62"/>
      <c r="K21" s="62"/>
      <c r="L21" s="62"/>
      <c r="M21" s="62"/>
      <c r="N21" s="62"/>
      <c r="O21" s="71"/>
    </row>
    <row r="22" spans="1:15" ht="12.75">
      <c r="A22" s="25" t="s">
        <v>204</v>
      </c>
      <c r="B22" s="34"/>
      <c r="C22" s="123"/>
      <c r="D22" s="34">
        <f>-2210-136-261+360</f>
        <v>-2247</v>
      </c>
      <c r="E22" s="34">
        <v>-2227</v>
      </c>
      <c r="F22" s="34"/>
      <c r="G22" s="34">
        <f>-7632-452-2-261+360</f>
        <v>-7987</v>
      </c>
      <c r="H22" s="26">
        <v>-9046</v>
      </c>
      <c r="I22" s="34"/>
      <c r="J22" s="62"/>
      <c r="K22" s="62"/>
      <c r="L22" s="62"/>
      <c r="M22" s="62"/>
      <c r="N22" s="62"/>
      <c r="O22" s="71"/>
    </row>
    <row r="23" spans="2:15" ht="12.75">
      <c r="B23" s="34"/>
      <c r="C23" s="123"/>
      <c r="D23" s="35"/>
      <c r="E23" s="35"/>
      <c r="F23" s="34"/>
      <c r="G23" s="35"/>
      <c r="H23" s="35"/>
      <c r="I23" s="34"/>
      <c r="J23" s="62"/>
      <c r="K23" s="62"/>
      <c r="L23" s="62"/>
      <c r="M23" s="62"/>
      <c r="N23" s="62"/>
      <c r="O23" s="71"/>
    </row>
    <row r="24" spans="1:15" ht="12.75">
      <c r="A24" s="25" t="s">
        <v>240</v>
      </c>
      <c r="B24" s="34"/>
      <c r="C24" s="123"/>
      <c r="D24" s="34">
        <f>SUM(D16:D23)</f>
        <v>-8753</v>
      </c>
      <c r="E24" s="34">
        <f>SUM(E16:E23)</f>
        <v>2258</v>
      </c>
      <c r="F24" s="34">
        <f>SUM(F16:F23)</f>
        <v>0</v>
      </c>
      <c r="G24" s="34">
        <f>SUM(G16:G23)</f>
        <v>411</v>
      </c>
      <c r="H24" s="34">
        <f>SUM(H16:H23)</f>
        <v>3157</v>
      </c>
      <c r="I24" s="34"/>
      <c r="J24" s="62"/>
      <c r="K24" s="62"/>
      <c r="L24" s="62"/>
      <c r="M24" s="62"/>
      <c r="N24" s="62"/>
      <c r="O24" s="71"/>
    </row>
    <row r="25" spans="2:15" ht="12.75">
      <c r="B25" s="34"/>
      <c r="D25" s="26"/>
      <c r="E25" s="26"/>
      <c r="F25" s="34"/>
      <c r="G25" s="26"/>
      <c r="H25" s="26"/>
      <c r="I25" s="34"/>
      <c r="J25" s="62"/>
      <c r="K25" s="62"/>
      <c r="L25" s="62"/>
      <c r="M25" s="62"/>
      <c r="N25" s="62"/>
      <c r="O25" s="71"/>
    </row>
    <row r="26" spans="1:15" ht="12.75">
      <c r="A26" s="25" t="s">
        <v>113</v>
      </c>
      <c r="B26" s="26"/>
      <c r="D26" s="34">
        <f>-1816</f>
        <v>-1816</v>
      </c>
      <c r="E26" s="34">
        <v>-1733</v>
      </c>
      <c r="F26" s="34"/>
      <c r="G26" s="34">
        <v>-4420</v>
      </c>
      <c r="H26" s="26">
        <v>-4793</v>
      </c>
      <c r="I26" s="34"/>
      <c r="J26" s="62"/>
      <c r="K26" s="62"/>
      <c r="L26" s="62"/>
      <c r="M26" s="62"/>
      <c r="N26" s="62"/>
      <c r="O26" s="71"/>
    </row>
    <row r="27" spans="2:15" ht="12.75">
      <c r="B27" s="34"/>
      <c r="D27" s="35"/>
      <c r="E27" s="35"/>
      <c r="F27" s="34"/>
      <c r="G27" s="35"/>
      <c r="H27" s="35"/>
      <c r="I27" s="34"/>
      <c r="J27" s="62"/>
      <c r="K27" s="62"/>
      <c r="L27" s="62"/>
      <c r="M27" s="62"/>
      <c r="N27" s="62"/>
      <c r="O27" s="71"/>
    </row>
    <row r="28" spans="1:15" ht="12.75">
      <c r="A28" s="24" t="s">
        <v>241</v>
      </c>
      <c r="C28" s="31">
        <v>8</v>
      </c>
      <c r="D28" s="26">
        <f>SUM(D24:D27)</f>
        <v>-10569</v>
      </c>
      <c r="E28" s="26">
        <f>SUM(E24:E27)</f>
        <v>525</v>
      </c>
      <c r="F28" s="26">
        <f>SUM(F24:F27)</f>
        <v>0</v>
      </c>
      <c r="G28" s="26">
        <f>SUM(G24:G27)</f>
        <v>-4009</v>
      </c>
      <c r="H28" s="26">
        <f>SUM(H24:H27)</f>
        <v>-1636</v>
      </c>
      <c r="I28" s="34"/>
      <c r="J28" s="62"/>
      <c r="K28" s="62"/>
      <c r="L28" s="62"/>
      <c r="M28" s="62"/>
      <c r="N28" s="62"/>
      <c r="O28" s="71"/>
    </row>
    <row r="29" spans="4:15" ht="12.75">
      <c r="D29" s="26"/>
      <c r="E29" s="26"/>
      <c r="F29" s="26"/>
      <c r="G29" s="26"/>
      <c r="H29" s="26"/>
      <c r="I29" s="34"/>
      <c r="J29" s="62"/>
      <c r="K29" s="62"/>
      <c r="L29" s="62"/>
      <c r="M29" s="62"/>
      <c r="N29" s="62"/>
      <c r="O29" s="71"/>
    </row>
    <row r="30" spans="1:15" ht="12.75">
      <c r="A30" s="25" t="s">
        <v>256</v>
      </c>
      <c r="C30" s="31">
        <v>18</v>
      </c>
      <c r="D30" s="35">
        <v>11</v>
      </c>
      <c r="E30" s="35">
        <v>542</v>
      </c>
      <c r="F30" s="26"/>
      <c r="G30" s="35">
        <f>+'explanatory notes'!G168</f>
        <v>0</v>
      </c>
      <c r="H30" s="35">
        <f>552-'explanatory notes'!H166</f>
        <v>4715</v>
      </c>
      <c r="I30" s="34"/>
      <c r="J30" s="62"/>
      <c r="K30" s="62"/>
      <c r="L30" s="62"/>
      <c r="M30" s="62"/>
      <c r="N30" s="62"/>
      <c r="O30" s="71"/>
    </row>
    <row r="31" spans="4:15" ht="12.75">
      <c r="D31" s="26"/>
      <c r="E31" s="26"/>
      <c r="F31" s="26"/>
      <c r="G31" s="26"/>
      <c r="H31" s="26"/>
      <c r="I31" s="34"/>
      <c r="J31" s="62"/>
      <c r="K31" s="62"/>
      <c r="L31" s="62"/>
      <c r="M31" s="62"/>
      <c r="N31" s="62"/>
      <c r="O31" s="71"/>
    </row>
    <row r="32" spans="1:15" ht="12.75">
      <c r="A32" s="24" t="s">
        <v>242</v>
      </c>
      <c r="D32" s="26">
        <f>D28+D30</f>
        <v>-10558</v>
      </c>
      <c r="E32" s="26">
        <f>E28+E30</f>
        <v>1067</v>
      </c>
      <c r="F32" s="26"/>
      <c r="G32" s="26">
        <f>G28+G30</f>
        <v>-4009</v>
      </c>
      <c r="H32" s="26">
        <f>+H28+H30</f>
        <v>3079</v>
      </c>
      <c r="I32" s="34"/>
      <c r="J32" s="62"/>
      <c r="K32" s="62"/>
      <c r="L32" s="62"/>
      <c r="M32" s="62"/>
      <c r="N32" s="62"/>
      <c r="O32" s="71"/>
    </row>
    <row r="33" spans="1:15" ht="13.5" thickBot="1">
      <c r="A33" s="24" t="s">
        <v>243</v>
      </c>
      <c r="D33" s="41"/>
      <c r="E33" s="41"/>
      <c r="F33" s="26"/>
      <c r="G33" s="41"/>
      <c r="H33" s="41"/>
      <c r="I33" s="34"/>
      <c r="J33" s="62"/>
      <c r="K33" s="62"/>
      <c r="L33" s="62"/>
      <c r="M33" s="62"/>
      <c r="N33" s="62"/>
      <c r="O33" s="71"/>
    </row>
    <row r="34" spans="4:15" ht="13.5" thickTop="1">
      <c r="D34" s="34"/>
      <c r="E34" s="34"/>
      <c r="F34" s="34"/>
      <c r="G34" s="34"/>
      <c r="H34" s="34"/>
      <c r="I34" s="34"/>
      <c r="J34" s="62"/>
      <c r="K34" s="62"/>
      <c r="L34" s="62"/>
      <c r="M34" s="62"/>
      <c r="N34" s="62"/>
      <c r="O34" s="71"/>
    </row>
    <row r="35" spans="4:15" ht="12.75">
      <c r="D35" s="26"/>
      <c r="E35" s="26"/>
      <c r="F35" s="26"/>
      <c r="G35" s="26"/>
      <c r="H35" s="26"/>
      <c r="I35" s="34"/>
      <c r="J35" s="62"/>
      <c r="K35" s="62"/>
      <c r="L35" s="62"/>
      <c r="M35" s="62"/>
      <c r="N35" s="62"/>
      <c r="O35" s="71"/>
    </row>
    <row r="36" spans="1:14" s="24" customFormat="1" ht="12.75">
      <c r="A36" s="24" t="s">
        <v>117</v>
      </c>
      <c r="C36" s="53"/>
      <c r="D36" s="47"/>
      <c r="E36" s="47"/>
      <c r="F36" s="47"/>
      <c r="G36" s="47"/>
      <c r="H36" s="47"/>
      <c r="I36" s="47"/>
      <c r="J36" s="51"/>
      <c r="K36" s="51"/>
      <c r="L36" s="51"/>
      <c r="M36" s="51"/>
      <c r="N36" s="51"/>
    </row>
    <row r="37" spans="1:14" s="24" customFormat="1" ht="12.75">
      <c r="A37" s="24" t="s">
        <v>205</v>
      </c>
      <c r="C37" s="53"/>
      <c r="D37" s="47"/>
      <c r="E37" s="47"/>
      <c r="F37" s="47"/>
      <c r="G37" s="47"/>
      <c r="H37" s="47"/>
      <c r="I37" s="47"/>
      <c r="J37" s="51"/>
      <c r="K37" s="51"/>
      <c r="L37" s="51"/>
      <c r="M37" s="51"/>
      <c r="N37" s="51"/>
    </row>
    <row r="38" spans="1:9" ht="12.75">
      <c r="A38" s="25" t="s">
        <v>94</v>
      </c>
      <c r="C38" s="31">
        <v>26</v>
      </c>
      <c r="D38" s="61">
        <f>+'explanatory notes'!E281</f>
        <v>-16.423482562299725</v>
      </c>
      <c r="E38" s="61">
        <f>+'explanatory notes'!F281</f>
        <v>1.6598220396988363</v>
      </c>
      <c r="F38" s="26">
        <f>'explanatory notes'!G277</f>
        <v>0</v>
      </c>
      <c r="G38" s="61">
        <f>+'explanatory notes'!G281</f>
        <v>-6.236194505802197</v>
      </c>
      <c r="H38" s="61">
        <f>+'explanatory notes'!H281</f>
        <v>4.792889276318862</v>
      </c>
      <c r="I38" s="42"/>
    </row>
    <row r="39" spans="1:9" ht="13.5" thickBot="1">
      <c r="A39" s="25" t="s">
        <v>95</v>
      </c>
      <c r="C39" s="31">
        <v>26</v>
      </c>
      <c r="D39" s="77">
        <f>+'explanatory notes'!E301</f>
        <v>-16.423482562299725</v>
      </c>
      <c r="E39" s="77">
        <f>+'explanatory notes'!F301</f>
        <v>1.6520608181339609</v>
      </c>
      <c r="F39" s="43">
        <f>'explanatory notes'!G295</f>
        <v>0</v>
      </c>
      <c r="G39" s="77">
        <f>+'explanatory notes'!G301</f>
        <v>-6.236194505802197</v>
      </c>
      <c r="H39" s="77">
        <f>+'explanatory notes'!H301</f>
        <v>4.751543209876543</v>
      </c>
      <c r="I39" s="43"/>
    </row>
    <row r="40" spans="4:9" ht="13.5" thickTop="1">
      <c r="D40" s="43"/>
      <c r="E40" s="43"/>
      <c r="F40" s="43"/>
      <c r="G40" s="43"/>
      <c r="H40" s="43"/>
      <c r="I40" s="43"/>
    </row>
    <row r="41" spans="4:9" ht="12.75">
      <c r="D41" s="43"/>
      <c r="E41" s="43"/>
      <c r="F41" s="43"/>
      <c r="G41" s="43"/>
      <c r="H41" s="43"/>
      <c r="I41" s="43"/>
    </row>
    <row r="42" spans="4:9" ht="12.75">
      <c r="D42" s="43"/>
      <c r="E42" s="43"/>
      <c r="F42" s="43"/>
      <c r="G42" s="43"/>
      <c r="H42" s="43"/>
      <c r="I42" s="43"/>
    </row>
    <row r="43" spans="4:9" ht="12.75">
      <c r="D43" s="43"/>
      <c r="E43" s="43"/>
      <c r="F43" s="43"/>
      <c r="G43" s="43"/>
      <c r="H43" s="43"/>
      <c r="I43" s="43"/>
    </row>
    <row r="44" spans="4:9" ht="12.75">
      <c r="D44" s="43"/>
      <c r="E44" s="43"/>
      <c r="F44" s="43"/>
      <c r="G44" s="43"/>
      <c r="H44" s="43"/>
      <c r="I44" s="43"/>
    </row>
    <row r="45" spans="4:9" ht="12.75">
      <c r="D45" s="43"/>
      <c r="E45" s="43"/>
      <c r="F45" s="43"/>
      <c r="G45" s="43"/>
      <c r="H45" s="43"/>
      <c r="I45" s="43"/>
    </row>
    <row r="46" spans="4:9" ht="12.75">
      <c r="D46" s="43"/>
      <c r="E46" s="43"/>
      <c r="F46" s="43"/>
      <c r="G46" s="43"/>
      <c r="H46" s="43"/>
      <c r="I46" s="43"/>
    </row>
    <row r="47" spans="4:9" ht="12.75">
      <c r="D47" s="43"/>
      <c r="E47" s="43"/>
      <c r="F47" s="43"/>
      <c r="G47" s="43"/>
      <c r="H47" s="43"/>
      <c r="I47" s="43"/>
    </row>
    <row r="48" spans="4:9" ht="12.75">
      <c r="D48" s="43"/>
      <c r="E48" s="43"/>
      <c r="F48" s="43"/>
      <c r="G48" s="43"/>
      <c r="H48" s="43"/>
      <c r="I48" s="43"/>
    </row>
    <row r="49" spans="4:9" ht="12.75">
      <c r="D49" s="43"/>
      <c r="E49" s="43"/>
      <c r="F49" s="43"/>
      <c r="G49" s="43"/>
      <c r="H49" s="43"/>
      <c r="I49" s="43"/>
    </row>
    <row r="50" spans="4:9" ht="12.75">
      <c r="D50" s="43"/>
      <c r="E50" s="43"/>
      <c r="F50" s="43"/>
      <c r="G50" s="43"/>
      <c r="H50" s="43"/>
      <c r="I50" s="43"/>
    </row>
    <row r="51" spans="4:9" ht="12.75">
      <c r="D51" s="43"/>
      <c r="E51" s="43"/>
      <c r="F51" s="43"/>
      <c r="G51" s="43"/>
      <c r="H51" s="43"/>
      <c r="I51" s="43"/>
    </row>
    <row r="52" spans="4:9" ht="12.75">
      <c r="D52" s="43"/>
      <c r="E52" s="43"/>
      <c r="F52" s="43"/>
      <c r="G52" s="43"/>
      <c r="H52" s="43"/>
      <c r="I52" s="43"/>
    </row>
    <row r="53" spans="4:9" ht="12.75">
      <c r="D53" s="43"/>
      <c r="E53" s="43"/>
      <c r="F53" s="43"/>
      <c r="G53" s="43"/>
      <c r="H53" s="43"/>
      <c r="I53" s="43"/>
    </row>
    <row r="54" spans="4:9" ht="12.75">
      <c r="D54" s="43"/>
      <c r="E54" s="43"/>
      <c r="F54" s="43"/>
      <c r="G54" s="43"/>
      <c r="H54" s="43"/>
      <c r="I54" s="43"/>
    </row>
    <row r="55" spans="4:9" ht="12.75">
      <c r="D55" s="43"/>
      <c r="E55" s="43"/>
      <c r="F55" s="43"/>
      <c r="G55" s="43"/>
      <c r="H55" s="43"/>
      <c r="I55" s="43"/>
    </row>
    <row r="56" spans="4:9" ht="12.75">
      <c r="D56" s="43"/>
      <c r="E56" s="43"/>
      <c r="F56" s="43"/>
      <c r="G56" s="43"/>
      <c r="H56" s="43"/>
      <c r="I56" s="43"/>
    </row>
    <row r="57" spans="4:9" ht="12.75">
      <c r="D57" s="43"/>
      <c r="E57" s="43"/>
      <c r="F57" s="43"/>
      <c r="G57" s="43"/>
      <c r="H57" s="43"/>
      <c r="I57" s="43"/>
    </row>
    <row r="58" spans="4:9" ht="12.75">
      <c r="D58" s="43"/>
      <c r="E58" s="43"/>
      <c r="F58" s="43"/>
      <c r="G58" s="43"/>
      <c r="H58" s="43"/>
      <c r="I58" s="43"/>
    </row>
    <row r="59" spans="1:9" ht="12.75">
      <c r="A59" s="25" t="s">
        <v>134</v>
      </c>
      <c r="D59" s="26"/>
      <c r="E59" s="26"/>
      <c r="F59" s="26"/>
      <c r="G59" s="26"/>
      <c r="H59" s="26"/>
      <c r="I59" s="26"/>
    </row>
    <row r="60" spans="1:9" ht="12.75">
      <c r="A60" s="25" t="s">
        <v>166</v>
      </c>
      <c r="D60" s="26"/>
      <c r="E60" s="26"/>
      <c r="F60" s="26"/>
      <c r="G60" s="26"/>
      <c r="H60" s="26"/>
      <c r="I60" s="26"/>
    </row>
    <row r="74" spans="3:5" ht="12.75">
      <c r="C74" s="63"/>
      <c r="D74" s="29"/>
      <c r="E74" s="44"/>
    </row>
  </sheetData>
  <mergeCells count="2">
    <mergeCell ref="D7:E7"/>
    <mergeCell ref="G7:H7"/>
  </mergeCells>
  <printOptions/>
  <pageMargins left="0.5" right="0.5" top="0.5" bottom="0.25" header="0.5" footer="0.5"/>
  <pageSetup fitToHeight="1" fitToWidth="1"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4"/>
  <sheetViews>
    <sheetView zoomScale="75" zoomScaleNormal="75" workbookViewId="0" topLeftCell="A1">
      <pane xSplit="6" ySplit="8" topLeftCell="G16" activePane="bottomRight" state="frozen"/>
      <selection pane="topLeft" activeCell="B18" sqref="B18"/>
      <selection pane="topRight" activeCell="B18" sqref="B18"/>
      <selection pane="bottomLeft" activeCell="B18" sqref="B18"/>
      <selection pane="bottomRight" activeCell="M13" sqref="M13"/>
    </sheetView>
  </sheetViews>
  <sheetFormatPr defaultColWidth="9.00390625" defaultRowHeight="16.5"/>
  <cols>
    <col min="1" max="1" width="4.625" style="52" customWidth="1"/>
    <col min="2" max="2" width="8.625" style="80" customWidth="1"/>
    <col min="3" max="5" width="9.00390625" style="49" customWidth="1"/>
    <col min="6" max="6" width="7.625" style="49" customWidth="1"/>
    <col min="7" max="7" width="9.50390625" style="52" customWidth="1"/>
    <col min="8" max="8" width="13.625" style="39" customWidth="1"/>
    <col min="9" max="9" width="2.00390625" style="49" customWidth="1"/>
    <col min="10" max="10" width="13.625" style="49" customWidth="1"/>
    <col min="11" max="16384" width="9.00390625" style="49" customWidth="1"/>
  </cols>
  <sheetData>
    <row r="1" spans="1:10" ht="15">
      <c r="A1" s="79" t="s">
        <v>0</v>
      </c>
      <c r="J1" s="52"/>
    </row>
    <row r="2" spans="1:10" ht="15">
      <c r="A2" s="79" t="s">
        <v>4</v>
      </c>
      <c r="H2" s="38"/>
      <c r="J2" s="81" t="s">
        <v>5</v>
      </c>
    </row>
    <row r="3" spans="1:10" ht="15">
      <c r="A3" s="79" t="s">
        <v>225</v>
      </c>
      <c r="H3" s="38" t="s">
        <v>6</v>
      </c>
      <c r="J3" s="81" t="s">
        <v>7</v>
      </c>
    </row>
    <row r="4" spans="8:10" ht="15">
      <c r="H4" s="38" t="s">
        <v>8</v>
      </c>
      <c r="J4" s="81" t="s">
        <v>9</v>
      </c>
    </row>
    <row r="5" spans="8:10" ht="15">
      <c r="H5" s="38" t="s">
        <v>10</v>
      </c>
      <c r="J5" s="81" t="s">
        <v>11</v>
      </c>
    </row>
    <row r="6" spans="7:10" ht="15">
      <c r="G6" s="81" t="s">
        <v>1</v>
      </c>
      <c r="H6" s="40">
        <v>39721</v>
      </c>
      <c r="J6" s="40">
        <v>39447</v>
      </c>
    </row>
    <row r="7" spans="8:10" ht="15">
      <c r="H7" s="38" t="s">
        <v>2</v>
      </c>
      <c r="J7" s="81" t="s">
        <v>2</v>
      </c>
    </row>
    <row r="8" spans="8:10" ht="15">
      <c r="H8" s="38"/>
      <c r="J8" s="81" t="s">
        <v>180</v>
      </c>
    </row>
    <row r="9" spans="2:10" ht="15">
      <c r="B9" s="79" t="s">
        <v>114</v>
      </c>
      <c r="H9" s="56"/>
      <c r="J9" s="52"/>
    </row>
    <row r="10" spans="2:10" ht="15">
      <c r="B10" s="79" t="s">
        <v>103</v>
      </c>
      <c r="H10" s="56"/>
      <c r="J10" s="52"/>
    </row>
    <row r="11" spans="2:10" ht="15">
      <c r="B11" s="80" t="s">
        <v>118</v>
      </c>
      <c r="G11" s="82" t="s">
        <v>173</v>
      </c>
      <c r="H11" s="124">
        <v>48067</v>
      </c>
      <c r="J11" s="83">
        <v>50192</v>
      </c>
    </row>
    <row r="12" spans="2:10" ht="15">
      <c r="B12" s="80" t="s">
        <v>150</v>
      </c>
      <c r="G12" s="82"/>
      <c r="H12" s="36">
        <v>4046</v>
      </c>
      <c r="J12" s="84">
        <v>3997</v>
      </c>
    </row>
    <row r="13" spans="2:10" ht="15">
      <c r="B13" s="80" t="s">
        <v>206</v>
      </c>
      <c r="G13" s="82"/>
      <c r="H13" s="36">
        <v>560</v>
      </c>
      <c r="J13" s="84">
        <v>560</v>
      </c>
    </row>
    <row r="14" spans="2:10" ht="15">
      <c r="B14" s="80" t="s">
        <v>152</v>
      </c>
      <c r="G14" s="82" t="s">
        <v>174</v>
      </c>
      <c r="H14" s="36">
        <v>7231</v>
      </c>
      <c r="J14" s="85">
        <v>13435</v>
      </c>
    </row>
    <row r="15" spans="7:10" ht="15">
      <c r="G15" s="82"/>
      <c r="H15" s="37">
        <f>SUM(H11:H14)</f>
        <v>59904</v>
      </c>
      <c r="J15" s="86">
        <f>SUM(J11:J14)</f>
        <v>68184</v>
      </c>
    </row>
    <row r="16" ht="15" customHeight="1">
      <c r="J16" s="87"/>
    </row>
    <row r="17" spans="2:10" ht="15">
      <c r="B17" s="79" t="s">
        <v>12</v>
      </c>
      <c r="J17" s="87"/>
    </row>
    <row r="18" spans="2:10" ht="15">
      <c r="B18" s="49" t="s">
        <v>108</v>
      </c>
      <c r="H18" s="124">
        <f>48173+1133</f>
        <v>49306</v>
      </c>
      <c r="J18" s="88">
        <v>65103</v>
      </c>
    </row>
    <row r="19" spans="2:10" ht="15">
      <c r="B19" s="49" t="s">
        <v>119</v>
      </c>
      <c r="H19" s="36">
        <v>71232</v>
      </c>
      <c r="J19" s="85">
        <v>81500</v>
      </c>
    </row>
    <row r="20" spans="2:10" ht="15">
      <c r="B20" s="49" t="s">
        <v>120</v>
      </c>
      <c r="H20" s="36">
        <f>34502+1+360</f>
        <v>34863</v>
      </c>
      <c r="J20" s="89">
        <v>21439</v>
      </c>
    </row>
    <row r="21" spans="2:10" ht="15">
      <c r="B21" s="49" t="s">
        <v>128</v>
      </c>
      <c r="H21" s="36">
        <v>1982</v>
      </c>
      <c r="J21" s="89">
        <v>2465</v>
      </c>
    </row>
    <row r="22" spans="2:10" ht="15">
      <c r="B22" s="49" t="s">
        <v>20</v>
      </c>
      <c r="H22" s="36">
        <v>29341</v>
      </c>
      <c r="J22" s="85">
        <v>36903</v>
      </c>
    </row>
    <row r="23" spans="8:10" ht="15">
      <c r="H23" s="37">
        <f>SUM(H18:H22)</f>
        <v>186724</v>
      </c>
      <c r="J23" s="37">
        <f>SUM(J18:J22)</f>
        <v>207410</v>
      </c>
    </row>
    <row r="24" spans="2:10" ht="15" customHeight="1">
      <c r="B24" s="79" t="s">
        <v>112</v>
      </c>
      <c r="H24" s="125">
        <f>H15+H23</f>
        <v>246628</v>
      </c>
      <c r="J24" s="90">
        <f>J15+J23</f>
        <v>275594</v>
      </c>
    </row>
    <row r="25" ht="15" customHeight="1">
      <c r="J25" s="87"/>
    </row>
    <row r="26" spans="2:10" ht="15">
      <c r="B26" s="79" t="s">
        <v>107</v>
      </c>
      <c r="H26" s="64"/>
      <c r="I26" s="91"/>
      <c r="J26" s="64"/>
    </row>
    <row r="27" spans="2:10" ht="15">
      <c r="B27" s="79" t="s">
        <v>121</v>
      </c>
      <c r="H27" s="64"/>
      <c r="I27" s="91"/>
      <c r="J27" s="64"/>
    </row>
    <row r="28" spans="2:10" ht="15">
      <c r="B28" s="80" t="s">
        <v>207</v>
      </c>
      <c r="H28" s="39">
        <v>64286</v>
      </c>
      <c r="J28" s="39">
        <v>64286</v>
      </c>
    </row>
    <row r="29" spans="2:10" ht="15">
      <c r="B29" s="49" t="s">
        <v>208</v>
      </c>
      <c r="H29" s="39">
        <v>1798</v>
      </c>
      <c r="J29" s="39">
        <v>1798</v>
      </c>
    </row>
    <row r="30" spans="2:10" ht="15">
      <c r="B30" s="49" t="s">
        <v>209</v>
      </c>
      <c r="H30" s="39">
        <v>1006</v>
      </c>
      <c r="J30" s="39">
        <v>59</v>
      </c>
    </row>
    <row r="31" spans="2:10" ht="15">
      <c r="B31" s="49" t="s">
        <v>210</v>
      </c>
      <c r="H31" s="39">
        <v>50</v>
      </c>
      <c r="J31" s="39">
        <v>47</v>
      </c>
    </row>
    <row r="32" spans="2:10" ht="15">
      <c r="B32" s="49" t="s">
        <v>211</v>
      </c>
      <c r="H32" s="39">
        <v>2536</v>
      </c>
      <c r="J32" s="39">
        <v>2536</v>
      </c>
    </row>
    <row r="33" spans="2:10" ht="15">
      <c r="B33" s="49" t="s">
        <v>122</v>
      </c>
      <c r="H33" s="65">
        <f>22305+1933</f>
        <v>24238</v>
      </c>
      <c r="I33" s="91"/>
      <c r="J33" s="65">
        <f>29273+2188</f>
        <v>31461</v>
      </c>
    </row>
    <row r="34" spans="2:10" ht="15">
      <c r="B34" s="79" t="s">
        <v>109</v>
      </c>
      <c r="H34" s="39">
        <f>SUM(H28:H33)</f>
        <v>93914</v>
      </c>
      <c r="I34" s="49">
        <f>SUM(I28:I33)</f>
        <v>0</v>
      </c>
      <c r="J34" s="39">
        <f>SUM(J28:J33)</f>
        <v>100187</v>
      </c>
    </row>
    <row r="36" spans="2:10" ht="15" customHeight="1">
      <c r="B36" s="79" t="s">
        <v>104</v>
      </c>
      <c r="J36" s="87"/>
    </row>
    <row r="37" spans="2:10" ht="15" customHeight="1">
      <c r="B37" s="79" t="s">
        <v>105</v>
      </c>
      <c r="J37" s="87"/>
    </row>
    <row r="38" spans="2:10" ht="15" customHeight="1">
      <c r="B38" s="80" t="s">
        <v>106</v>
      </c>
      <c r="G38" s="82" t="s">
        <v>175</v>
      </c>
      <c r="H38" s="124">
        <f>615+88</f>
        <v>703</v>
      </c>
      <c r="J38" s="88">
        <v>1538</v>
      </c>
    </row>
    <row r="39" spans="2:11" ht="15">
      <c r="B39" s="80" t="s">
        <v>123</v>
      </c>
      <c r="H39" s="36">
        <v>0</v>
      </c>
      <c r="I39" s="91"/>
      <c r="J39" s="36">
        <f>2188-2188</f>
        <v>0</v>
      </c>
      <c r="K39" s="91"/>
    </row>
    <row r="40" spans="8:11" ht="15">
      <c r="H40" s="37">
        <f>SUM(H38:H39)</f>
        <v>703</v>
      </c>
      <c r="I40" s="91"/>
      <c r="J40" s="37">
        <f>SUM(J38:J39)</f>
        <v>1538</v>
      </c>
      <c r="K40" s="91"/>
    </row>
    <row r="41" ht="15" customHeight="1">
      <c r="J41" s="87"/>
    </row>
    <row r="42" spans="2:10" ht="15" customHeight="1">
      <c r="B42" s="79" t="s">
        <v>13</v>
      </c>
      <c r="H42" s="65"/>
      <c r="J42" s="92"/>
    </row>
    <row r="43" spans="2:10" ht="14.25" customHeight="1">
      <c r="B43" s="49" t="s">
        <v>106</v>
      </c>
      <c r="G43" s="82" t="s">
        <v>175</v>
      </c>
      <c r="H43" s="124">
        <v>127779</v>
      </c>
      <c r="J43" s="88">
        <v>151753</v>
      </c>
    </row>
    <row r="44" spans="2:10" ht="15">
      <c r="B44" s="49" t="s">
        <v>125</v>
      </c>
      <c r="H44" s="36">
        <v>2880</v>
      </c>
      <c r="J44" s="85">
        <v>2280</v>
      </c>
    </row>
    <row r="45" spans="2:10" ht="15">
      <c r="B45" s="49" t="s">
        <v>124</v>
      </c>
      <c r="H45" s="36">
        <f>21792-440</f>
        <v>21352</v>
      </c>
      <c r="J45" s="85">
        <v>19836</v>
      </c>
    </row>
    <row r="46" spans="2:10" ht="15">
      <c r="B46" s="49" t="s">
        <v>142</v>
      </c>
      <c r="H46" s="36">
        <v>0</v>
      </c>
      <c r="J46" s="85">
        <v>0</v>
      </c>
    </row>
    <row r="47" spans="8:10" ht="15">
      <c r="H47" s="37">
        <f>SUM(H43:H46)</f>
        <v>152011</v>
      </c>
      <c r="J47" s="37">
        <f>SUM(J43:J46)</f>
        <v>173869</v>
      </c>
    </row>
    <row r="48" ht="15" customHeight="1">
      <c r="J48" s="87"/>
    </row>
    <row r="49" spans="2:10" ht="15" customHeight="1">
      <c r="B49" s="79" t="s">
        <v>110</v>
      </c>
      <c r="H49" s="39">
        <f>H40+H47</f>
        <v>152714</v>
      </c>
      <c r="J49" s="87">
        <f>J40+J47</f>
        <v>175407</v>
      </c>
    </row>
    <row r="50" spans="2:11" ht="15" customHeight="1" thickBot="1">
      <c r="B50" s="79" t="s">
        <v>111</v>
      </c>
      <c r="H50" s="66">
        <f>H34+H49</f>
        <v>246628</v>
      </c>
      <c r="I50" s="91"/>
      <c r="J50" s="66">
        <f>J34+J49</f>
        <v>275594</v>
      </c>
      <c r="K50" s="49">
        <f>+J50-J24</f>
        <v>0</v>
      </c>
    </row>
    <row r="51" spans="2:10" ht="15">
      <c r="B51" s="80" t="s">
        <v>127</v>
      </c>
      <c r="H51" s="67">
        <f>H34/H28</f>
        <v>1.4608779516535482</v>
      </c>
      <c r="I51" s="67"/>
      <c r="J51" s="67">
        <f>J34/J28</f>
        <v>1.5584575179665867</v>
      </c>
    </row>
    <row r="52" spans="8:10" ht="15">
      <c r="H52" s="49"/>
      <c r="J52" s="48"/>
    </row>
    <row r="53" spans="1:11" s="25" customFormat="1" ht="12.75">
      <c r="A53" s="25" t="s">
        <v>131</v>
      </c>
      <c r="D53" s="26"/>
      <c r="E53" s="26"/>
      <c r="F53" s="26"/>
      <c r="G53" s="29"/>
      <c r="H53" s="26"/>
      <c r="J53" s="71"/>
      <c r="K53" s="71"/>
    </row>
    <row r="54" spans="1:11" s="25" customFormat="1" ht="12.75">
      <c r="A54" s="25" t="s">
        <v>167</v>
      </c>
      <c r="G54" s="31"/>
      <c r="H54" s="26"/>
      <c r="J54" s="71"/>
      <c r="K54" s="71"/>
    </row>
  </sheetData>
  <printOptions/>
  <pageMargins left="0.75" right="0.75" top="0.5" bottom="0.75" header="0.5" footer="0.5"/>
  <pageSetup firstPageNumber="2" useFirstPageNumber="1" fitToHeight="1" fitToWidth="1" horizontalDpi="200" verticalDpi="200" orientation="portrait" paperSize="9" scale="98"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58"/>
  <sheetViews>
    <sheetView zoomScale="75" zoomScaleNormal="75" workbookViewId="0" topLeftCell="A1">
      <pane xSplit="4" ySplit="9" topLeftCell="E10" activePane="bottomRight" state="frozen"/>
      <selection pane="topLeft" activeCell="B18" sqref="B18"/>
      <selection pane="topRight" activeCell="B18" sqref="B18"/>
      <selection pane="bottomLeft" activeCell="B18" sqref="B18"/>
      <selection pane="bottomRight" activeCell="S12" sqref="S12"/>
    </sheetView>
  </sheetViews>
  <sheetFormatPr defaultColWidth="9.00390625" defaultRowHeight="16.5"/>
  <cols>
    <col min="1" max="1" width="9.875" style="11" customWidth="1"/>
    <col min="2" max="2" width="9.00390625" style="11" customWidth="1"/>
    <col min="3" max="3" width="11.625" style="11" customWidth="1"/>
    <col min="4" max="4" width="5.75390625" style="12" customWidth="1"/>
    <col min="5" max="5" width="8.125" style="11" customWidth="1"/>
    <col min="6" max="6" width="1.12109375" style="11" customWidth="1"/>
    <col min="7" max="7" width="7.875" style="11" customWidth="1"/>
    <col min="8" max="8" width="1.12109375" style="11" customWidth="1"/>
    <col min="9" max="9" width="8.75390625" style="11" customWidth="1"/>
    <col min="10" max="10" width="1.00390625" style="11" customWidth="1"/>
    <col min="11" max="11" width="7.25390625" style="11" customWidth="1"/>
    <col min="12" max="12" width="1.00390625" style="11" customWidth="1"/>
    <col min="13" max="13" width="7.125" style="11" customWidth="1"/>
    <col min="14" max="14" width="1.00390625" style="11" customWidth="1"/>
    <col min="15" max="15" width="9.25390625" style="11" customWidth="1"/>
    <col min="16" max="16" width="1.37890625" style="11" customWidth="1"/>
    <col min="17" max="17" width="8.375" style="11" customWidth="1"/>
    <col min="18" max="16384" width="9.00390625" style="45" customWidth="1"/>
  </cols>
  <sheetData>
    <row r="1" ht="16.5">
      <c r="A1" s="8" t="s">
        <v>0</v>
      </c>
    </row>
    <row r="2" ht="16.5">
      <c r="A2" s="8" t="s">
        <v>14</v>
      </c>
    </row>
    <row r="3" ht="16.5">
      <c r="A3" s="1" t="str">
        <f>+'income statement'!A3</f>
        <v>FOR THE THIRD QUARTER ENDED 30 SEPTEMBER 2008 </v>
      </c>
    </row>
    <row r="4" spans="1:17" ht="16.5">
      <c r="A4" s="13"/>
      <c r="E4" s="147" t="s">
        <v>129</v>
      </c>
      <c r="F4" s="148"/>
      <c r="G4" s="148"/>
      <c r="H4" s="148"/>
      <c r="I4" s="148"/>
      <c r="J4" s="148"/>
      <c r="K4" s="148"/>
      <c r="L4" s="148"/>
      <c r="M4" s="148"/>
      <c r="N4" s="148"/>
      <c r="O4" s="148"/>
      <c r="P4" s="148"/>
      <c r="Q4" s="148"/>
    </row>
    <row r="5" spans="1:13" ht="16.5">
      <c r="A5" s="13"/>
      <c r="F5" s="15"/>
      <c r="G5" s="147" t="s">
        <v>85</v>
      </c>
      <c r="H5" s="147"/>
      <c r="I5" s="147"/>
      <c r="J5" s="147"/>
      <c r="K5" s="147"/>
      <c r="L5" s="147"/>
      <c r="M5" s="147"/>
    </row>
    <row r="6" spans="1:15" ht="16.5">
      <c r="A6" s="13"/>
      <c r="E6" s="12"/>
      <c r="G6" s="15"/>
      <c r="H6" s="15"/>
      <c r="I6" s="15"/>
      <c r="J6" s="15"/>
      <c r="K6" s="15" t="s">
        <v>141</v>
      </c>
      <c r="L6" s="15"/>
      <c r="M6" s="15" t="s">
        <v>15</v>
      </c>
      <c r="O6" s="15" t="s">
        <v>126</v>
      </c>
    </row>
    <row r="7" spans="1:17" s="25" customFormat="1" ht="12.75">
      <c r="A7" s="4"/>
      <c r="B7" s="4"/>
      <c r="C7" s="4"/>
      <c r="D7" s="5"/>
      <c r="E7" s="15" t="s">
        <v>15</v>
      </c>
      <c r="F7" s="14"/>
      <c r="G7" s="15" t="s">
        <v>16</v>
      </c>
      <c r="H7" s="15"/>
      <c r="I7" s="15" t="s">
        <v>90</v>
      </c>
      <c r="J7" s="15"/>
      <c r="K7" s="15" t="s">
        <v>214</v>
      </c>
      <c r="L7" s="15"/>
      <c r="M7" s="15" t="s">
        <v>215</v>
      </c>
      <c r="N7" s="14"/>
      <c r="O7" s="15" t="s">
        <v>216</v>
      </c>
      <c r="P7" s="14"/>
      <c r="Q7" s="14"/>
    </row>
    <row r="8" spans="1:17" s="25" customFormat="1" ht="12.75">
      <c r="A8" s="4"/>
      <c r="B8" s="4"/>
      <c r="C8" s="4"/>
      <c r="D8" s="15"/>
      <c r="E8" s="15" t="s">
        <v>17</v>
      </c>
      <c r="F8" s="14"/>
      <c r="G8" s="15" t="s">
        <v>18</v>
      </c>
      <c r="H8" s="15"/>
      <c r="I8" s="15" t="s">
        <v>213</v>
      </c>
      <c r="J8" s="15"/>
      <c r="K8" s="15" t="s">
        <v>213</v>
      </c>
      <c r="L8" s="15"/>
      <c r="M8" s="15" t="s">
        <v>213</v>
      </c>
      <c r="N8" s="14"/>
      <c r="O8" s="15" t="s">
        <v>217</v>
      </c>
      <c r="P8" s="14"/>
      <c r="Q8" s="15" t="s">
        <v>19</v>
      </c>
    </row>
    <row r="9" spans="1:17" s="25" customFormat="1" ht="12.75">
      <c r="A9" s="4"/>
      <c r="B9" s="4"/>
      <c r="C9" s="4"/>
      <c r="D9" s="5"/>
      <c r="E9" s="15" t="s">
        <v>2</v>
      </c>
      <c r="F9" s="14"/>
      <c r="G9" s="15" t="str">
        <f>E9</f>
        <v>RM'000</v>
      </c>
      <c r="H9" s="15"/>
      <c r="I9" s="15" t="s">
        <v>2</v>
      </c>
      <c r="J9" s="15"/>
      <c r="K9" s="15" t="s">
        <v>2</v>
      </c>
      <c r="L9" s="15"/>
      <c r="M9" s="15" t="s">
        <v>2</v>
      </c>
      <c r="N9" s="14"/>
      <c r="O9" s="15" t="str">
        <f>G9</f>
        <v>RM'000</v>
      </c>
      <c r="P9" s="14"/>
      <c r="Q9" s="15" t="str">
        <f>O9</f>
        <v>RM'000</v>
      </c>
    </row>
    <row r="10" spans="1:18" s="25" customFormat="1" ht="12.75">
      <c r="A10" s="16"/>
      <c r="B10" s="4"/>
      <c r="C10" s="4"/>
      <c r="D10" s="5"/>
      <c r="E10" s="4"/>
      <c r="F10" s="4"/>
      <c r="G10" s="4"/>
      <c r="H10" s="4"/>
      <c r="I10" s="4"/>
      <c r="J10" s="4"/>
      <c r="K10" s="4"/>
      <c r="L10" s="4"/>
      <c r="M10" s="4"/>
      <c r="N10" s="4"/>
      <c r="O10" s="4"/>
      <c r="P10" s="4"/>
      <c r="Q10" s="4"/>
      <c r="R10" s="26"/>
    </row>
    <row r="11" spans="1:18" s="25" customFormat="1" ht="12.75">
      <c r="A11" s="16" t="s">
        <v>181</v>
      </c>
      <c r="B11" s="4"/>
      <c r="C11" s="4"/>
      <c r="D11" s="5"/>
      <c r="E11" s="4"/>
      <c r="F11" s="4"/>
      <c r="G11" s="4"/>
      <c r="H11" s="4"/>
      <c r="I11" s="4"/>
      <c r="J11" s="4"/>
      <c r="K11" s="4"/>
      <c r="L11" s="4"/>
      <c r="M11" s="4"/>
      <c r="N11" s="4"/>
      <c r="O11" s="4"/>
      <c r="P11" s="4"/>
      <c r="Q11" s="4"/>
      <c r="R11" s="26"/>
    </row>
    <row r="12" spans="1:18" s="25" customFormat="1" ht="12.75">
      <c r="A12" s="4" t="s">
        <v>115</v>
      </c>
      <c r="B12" s="4"/>
      <c r="C12" s="4"/>
      <c r="D12" s="5"/>
      <c r="E12" s="119">
        <v>64286</v>
      </c>
      <c r="F12" s="119"/>
      <c r="G12" s="119">
        <v>1798</v>
      </c>
      <c r="H12" s="119"/>
      <c r="I12" s="119">
        <v>2536</v>
      </c>
      <c r="J12" s="119"/>
      <c r="K12" s="119">
        <v>59</v>
      </c>
      <c r="L12" s="119"/>
      <c r="M12" s="119">
        <v>47</v>
      </c>
      <c r="N12" s="119"/>
      <c r="O12" s="119">
        <v>29273</v>
      </c>
      <c r="P12" s="119"/>
      <c r="Q12" s="119">
        <v>97999</v>
      </c>
      <c r="R12" s="26"/>
    </row>
    <row r="13" spans="1:18" s="25" customFormat="1" ht="12.75">
      <c r="A13" s="16"/>
      <c r="B13" s="4"/>
      <c r="C13" s="4"/>
      <c r="D13" s="5"/>
      <c r="E13" s="33"/>
      <c r="F13" s="33"/>
      <c r="G13" s="33"/>
      <c r="H13" s="33"/>
      <c r="I13" s="33"/>
      <c r="J13" s="33"/>
      <c r="K13" s="33"/>
      <c r="L13" s="33"/>
      <c r="M13" s="33"/>
      <c r="N13" s="33"/>
      <c r="O13" s="33"/>
      <c r="P13" s="33"/>
      <c r="Q13" s="33"/>
      <c r="R13" s="26"/>
    </row>
    <row r="14" spans="1:18" s="25" customFormat="1" ht="12.75">
      <c r="A14" s="4" t="s">
        <v>138</v>
      </c>
      <c r="B14" s="4"/>
      <c r="C14" s="4"/>
      <c r="D14" s="5"/>
      <c r="E14" s="33"/>
      <c r="F14" s="33"/>
      <c r="G14" s="33"/>
      <c r="H14" s="33"/>
      <c r="I14" s="33"/>
      <c r="J14" s="33"/>
      <c r="K14" s="33"/>
      <c r="L14" s="33"/>
      <c r="M14" s="33"/>
      <c r="N14" s="33"/>
      <c r="O14" s="33"/>
      <c r="P14" s="33"/>
      <c r="Q14" s="33"/>
      <c r="R14" s="26"/>
    </row>
    <row r="15" spans="1:18" s="25" customFormat="1" ht="12.75">
      <c r="A15" s="25" t="s">
        <v>212</v>
      </c>
      <c r="B15" s="4"/>
      <c r="C15" s="4"/>
      <c r="D15" s="31"/>
      <c r="E15" s="120">
        <v>0</v>
      </c>
      <c r="F15" s="35">
        <v>0</v>
      </c>
      <c r="G15" s="120">
        <v>0</v>
      </c>
      <c r="H15" s="120"/>
      <c r="I15" s="120">
        <v>0</v>
      </c>
      <c r="J15" s="120"/>
      <c r="K15" s="120">
        <v>0</v>
      </c>
      <c r="L15" s="120"/>
      <c r="M15" s="120">
        <v>0</v>
      </c>
      <c r="N15" s="120"/>
      <c r="O15" s="120">
        <v>2188</v>
      </c>
      <c r="P15" s="35"/>
      <c r="Q15" s="120">
        <f>SUM(E15:O15)</f>
        <v>2188</v>
      </c>
      <c r="R15" s="26"/>
    </row>
    <row r="16" spans="1:18" s="25" customFormat="1" ht="12.75">
      <c r="A16" s="16" t="s">
        <v>182</v>
      </c>
      <c r="B16" s="4"/>
      <c r="C16" s="4"/>
      <c r="D16" s="5"/>
      <c r="E16" s="119">
        <f>SUM(E12:E15)</f>
        <v>64286</v>
      </c>
      <c r="F16" s="119"/>
      <c r="G16" s="119">
        <f aca="true" t="shared" si="0" ref="G16:Q16">SUM(G12:G15)</f>
        <v>1798</v>
      </c>
      <c r="H16" s="119"/>
      <c r="I16" s="119">
        <f t="shared" si="0"/>
        <v>2536</v>
      </c>
      <c r="J16" s="119"/>
      <c r="K16" s="119">
        <f t="shared" si="0"/>
        <v>59</v>
      </c>
      <c r="L16" s="119"/>
      <c r="M16" s="119">
        <f t="shared" si="0"/>
        <v>47</v>
      </c>
      <c r="N16" s="119"/>
      <c r="O16" s="119">
        <f t="shared" si="0"/>
        <v>31461</v>
      </c>
      <c r="P16" s="119"/>
      <c r="Q16" s="119">
        <f t="shared" si="0"/>
        <v>100187</v>
      </c>
      <c r="R16" s="26"/>
    </row>
    <row r="17" spans="1:18" s="25" customFormat="1" ht="12.75">
      <c r="A17" s="4"/>
      <c r="B17" s="4"/>
      <c r="C17" s="4"/>
      <c r="D17" s="5"/>
      <c r="E17" s="119"/>
      <c r="F17" s="34"/>
      <c r="G17" s="119"/>
      <c r="H17" s="119"/>
      <c r="I17" s="119"/>
      <c r="J17" s="119"/>
      <c r="K17" s="119"/>
      <c r="L17" s="119"/>
      <c r="M17" s="119"/>
      <c r="N17" s="119"/>
      <c r="O17" s="119"/>
      <c r="P17" s="34"/>
      <c r="Q17" s="119"/>
      <c r="R17" s="26"/>
    </row>
    <row r="18" spans="1:17" s="25" customFormat="1" ht="12.75">
      <c r="A18" s="30" t="s">
        <v>143</v>
      </c>
      <c r="D18" s="31"/>
      <c r="E18" s="34">
        <v>0</v>
      </c>
      <c r="F18" s="34"/>
      <c r="G18" s="34">
        <v>0</v>
      </c>
      <c r="H18" s="34"/>
      <c r="I18" s="34">
        <v>0</v>
      </c>
      <c r="J18" s="34"/>
      <c r="K18" s="34">
        <v>947</v>
      </c>
      <c r="L18" s="34"/>
      <c r="M18" s="34">
        <v>0</v>
      </c>
      <c r="N18" s="34"/>
      <c r="O18" s="34">
        <v>0</v>
      </c>
      <c r="P18" s="34"/>
      <c r="Q18" s="34">
        <f>SUM(E18:O18)</f>
        <v>947</v>
      </c>
    </row>
    <row r="19" spans="1:17" s="25" customFormat="1" ht="12.75">
      <c r="A19" s="30"/>
      <c r="D19" s="31"/>
      <c r="E19" s="34"/>
      <c r="F19" s="34"/>
      <c r="G19" s="34"/>
      <c r="H19" s="34"/>
      <c r="I19" s="34"/>
      <c r="J19" s="34"/>
      <c r="K19" s="34"/>
      <c r="L19" s="34"/>
      <c r="M19" s="34"/>
      <c r="N19" s="34"/>
      <c r="O19" s="34"/>
      <c r="P19" s="34"/>
      <c r="Q19" s="34"/>
    </row>
    <row r="20" spans="1:18" s="25" customFormat="1" ht="12.75">
      <c r="A20" s="25" t="s">
        <v>170</v>
      </c>
      <c r="D20" s="31"/>
      <c r="E20" s="26">
        <v>0</v>
      </c>
      <c r="F20" s="26"/>
      <c r="G20" s="26">
        <v>0</v>
      </c>
      <c r="H20" s="26"/>
      <c r="I20" s="26">
        <v>0</v>
      </c>
      <c r="J20" s="26"/>
      <c r="K20" s="26">
        <v>0</v>
      </c>
      <c r="L20" s="26"/>
      <c r="M20" s="26">
        <v>0</v>
      </c>
      <c r="N20" s="26"/>
      <c r="O20" s="26">
        <f>+'income statement'!G32</f>
        <v>-4009</v>
      </c>
      <c r="P20" s="26"/>
      <c r="Q20" s="26">
        <f>SUM(E20:O20)</f>
        <v>-4009</v>
      </c>
      <c r="R20" s="26"/>
    </row>
    <row r="21" spans="4:18" s="25" customFormat="1" ht="12.75">
      <c r="D21" s="31"/>
      <c r="E21" s="26"/>
      <c r="F21" s="26"/>
      <c r="G21" s="26"/>
      <c r="H21" s="26"/>
      <c r="I21" s="26"/>
      <c r="J21" s="26"/>
      <c r="K21" s="26"/>
      <c r="L21" s="26"/>
      <c r="M21" s="26"/>
      <c r="N21" s="26"/>
      <c r="O21" s="26"/>
      <c r="P21" s="26"/>
      <c r="Q21" s="26"/>
      <c r="R21" s="26"/>
    </row>
    <row r="22" spans="1:18" s="25" customFormat="1" ht="12.75">
      <c r="A22" s="4" t="s">
        <v>237</v>
      </c>
      <c r="D22" s="31"/>
      <c r="E22" s="26"/>
      <c r="F22" s="26"/>
      <c r="G22" s="26"/>
      <c r="H22" s="26"/>
      <c r="I22" s="26"/>
      <c r="J22" s="26"/>
      <c r="K22" s="26"/>
      <c r="L22" s="26"/>
      <c r="M22" s="26"/>
      <c r="N22" s="26"/>
      <c r="O22" s="26"/>
      <c r="P22" s="26"/>
      <c r="Q22" s="26"/>
      <c r="R22" s="26"/>
    </row>
    <row r="23" spans="1:18" s="25" customFormat="1" ht="12.75">
      <c r="A23" s="126" t="s">
        <v>238</v>
      </c>
      <c r="D23" s="31"/>
      <c r="E23" s="26"/>
      <c r="F23" s="26"/>
      <c r="G23" s="26"/>
      <c r="H23" s="26"/>
      <c r="I23" s="26"/>
      <c r="J23" s="26"/>
      <c r="K23" s="26"/>
      <c r="L23" s="26"/>
      <c r="M23" s="26"/>
      <c r="N23" s="26"/>
      <c r="O23" s="26">
        <v>-3214</v>
      </c>
      <c r="P23" s="26"/>
      <c r="Q23" s="26">
        <f>SUM(E23:O23)</f>
        <v>-3214</v>
      </c>
      <c r="R23" s="26"/>
    </row>
    <row r="24" spans="1:18" s="25" customFormat="1" ht="12.75">
      <c r="A24" s="4"/>
      <c r="B24" s="4"/>
      <c r="C24" s="4"/>
      <c r="D24" s="5"/>
      <c r="E24" s="119"/>
      <c r="F24" s="119"/>
      <c r="G24" s="119"/>
      <c r="H24" s="119"/>
      <c r="I24" s="119"/>
      <c r="J24" s="119"/>
      <c r="K24" s="119"/>
      <c r="L24" s="119"/>
      <c r="M24" s="119"/>
      <c r="N24" s="119"/>
      <c r="O24" s="119"/>
      <c r="P24" s="119"/>
      <c r="Q24" s="119"/>
      <c r="R24" s="34"/>
    </row>
    <row r="25" spans="1:17" s="25" customFormat="1" ht="12.75">
      <c r="A25" s="30" t="s">
        <v>144</v>
      </c>
      <c r="D25" s="31"/>
      <c r="E25" s="26">
        <v>0</v>
      </c>
      <c r="F25" s="26"/>
      <c r="G25" s="32">
        <v>0</v>
      </c>
      <c r="H25" s="33"/>
      <c r="I25" s="33">
        <v>0</v>
      </c>
      <c r="J25" s="33"/>
      <c r="K25" s="33">
        <v>0</v>
      </c>
      <c r="L25" s="33"/>
      <c r="M25" s="33">
        <v>3</v>
      </c>
      <c r="N25" s="33"/>
      <c r="O25" s="33">
        <v>0</v>
      </c>
      <c r="P25" s="26"/>
      <c r="Q25" s="26">
        <f>SUM(E25:O25)</f>
        <v>3</v>
      </c>
    </row>
    <row r="26" spans="4:18" s="25" customFormat="1" ht="12.75">
      <c r="D26" s="31"/>
      <c r="E26" s="26"/>
      <c r="F26" s="26"/>
      <c r="G26" s="26"/>
      <c r="H26" s="26"/>
      <c r="I26" s="26"/>
      <c r="J26" s="26"/>
      <c r="K26" s="26"/>
      <c r="L26" s="26"/>
      <c r="M26" s="26"/>
      <c r="N26" s="26"/>
      <c r="O26" s="26"/>
      <c r="P26" s="26"/>
      <c r="Q26" s="26"/>
      <c r="R26" s="26"/>
    </row>
    <row r="27" spans="1:18" s="25" customFormat="1" ht="13.5" thickBot="1">
      <c r="A27" s="16" t="s">
        <v>228</v>
      </c>
      <c r="B27" s="4"/>
      <c r="C27" s="4"/>
      <c r="D27" s="5"/>
      <c r="E27" s="54">
        <f>SUM(E16:E26)</f>
        <v>64286</v>
      </c>
      <c r="F27" s="54"/>
      <c r="G27" s="54">
        <f>SUM(G16:G26)</f>
        <v>1798</v>
      </c>
      <c r="H27" s="54"/>
      <c r="I27" s="54">
        <f>SUM(I16:I26)</f>
        <v>2536</v>
      </c>
      <c r="J27" s="54"/>
      <c r="K27" s="54">
        <f>SUM(K16:K26)</f>
        <v>1006</v>
      </c>
      <c r="L27" s="54"/>
      <c r="M27" s="54">
        <f>SUM(M16:M26)</f>
        <v>50</v>
      </c>
      <c r="N27" s="54"/>
      <c r="O27" s="54">
        <f>SUM(O16:O26)</f>
        <v>24238</v>
      </c>
      <c r="P27" s="54"/>
      <c r="Q27" s="54">
        <f>SUM(Q16:Q26)</f>
        <v>93914</v>
      </c>
      <c r="R27" s="26"/>
    </row>
    <row r="28" spans="1:17" s="25" customFormat="1" ht="13.5" thickTop="1">
      <c r="A28" s="4"/>
      <c r="B28" s="4"/>
      <c r="C28" s="4"/>
      <c r="D28" s="5"/>
      <c r="E28" s="15"/>
      <c r="F28" s="14"/>
      <c r="G28" s="15"/>
      <c r="H28" s="15"/>
      <c r="I28" s="15"/>
      <c r="J28" s="15"/>
      <c r="K28" s="15"/>
      <c r="L28" s="15"/>
      <c r="M28" s="15"/>
      <c r="N28" s="14"/>
      <c r="O28" s="15"/>
      <c r="P28" s="14"/>
      <c r="Q28" s="15"/>
    </row>
    <row r="29" spans="1:18" s="25" customFormat="1" ht="12.75">
      <c r="A29" s="16" t="s">
        <v>169</v>
      </c>
      <c r="B29" s="4"/>
      <c r="C29" s="4"/>
      <c r="D29" s="5"/>
      <c r="E29" s="21">
        <v>64154</v>
      </c>
      <c r="F29" s="21"/>
      <c r="G29" s="21">
        <v>1778</v>
      </c>
      <c r="H29" s="21"/>
      <c r="I29" s="21">
        <v>2536</v>
      </c>
      <c r="J29" s="21"/>
      <c r="K29" s="21">
        <v>-636</v>
      </c>
      <c r="L29" s="21"/>
      <c r="M29" s="21">
        <v>41</v>
      </c>
      <c r="N29" s="21"/>
      <c r="O29" s="21">
        <v>38377</v>
      </c>
      <c r="P29" s="21"/>
      <c r="Q29" s="21">
        <f>SUM(E29:O29)</f>
        <v>106250</v>
      </c>
      <c r="R29" s="26"/>
    </row>
    <row r="30" spans="1:18" s="25" customFormat="1" ht="12.75">
      <c r="A30" s="16"/>
      <c r="B30" s="4"/>
      <c r="C30" s="4"/>
      <c r="D30" s="5"/>
      <c r="E30" s="21"/>
      <c r="F30" s="21"/>
      <c r="G30" s="21"/>
      <c r="H30" s="21"/>
      <c r="I30" s="21"/>
      <c r="J30" s="21"/>
      <c r="K30" s="21"/>
      <c r="L30" s="21"/>
      <c r="M30" s="21"/>
      <c r="N30" s="21"/>
      <c r="O30" s="21"/>
      <c r="P30" s="21"/>
      <c r="Q30" s="21"/>
      <c r="R30" s="26"/>
    </row>
    <row r="31" spans="1:18" s="25" customFormat="1" ht="12.75">
      <c r="A31" s="4" t="s">
        <v>138</v>
      </c>
      <c r="B31" s="4"/>
      <c r="C31" s="4"/>
      <c r="D31" s="5"/>
      <c r="E31" s="18"/>
      <c r="F31" s="18"/>
      <c r="G31" s="18"/>
      <c r="H31" s="18"/>
      <c r="I31" s="18"/>
      <c r="J31" s="18"/>
      <c r="K31" s="18"/>
      <c r="L31" s="18"/>
      <c r="M31" s="18"/>
      <c r="N31" s="18"/>
      <c r="O31" s="18"/>
      <c r="P31" s="18"/>
      <c r="Q31" s="18"/>
      <c r="R31" s="26"/>
    </row>
    <row r="32" spans="1:18" s="25" customFormat="1" ht="12.75">
      <c r="A32" s="25" t="s">
        <v>233</v>
      </c>
      <c r="B32" s="4"/>
      <c r="C32" s="4"/>
      <c r="D32" s="5"/>
      <c r="E32" s="78">
        <v>0</v>
      </c>
      <c r="F32" s="7">
        <v>0</v>
      </c>
      <c r="G32" s="78">
        <v>0</v>
      </c>
      <c r="H32" s="78"/>
      <c r="I32" s="78">
        <v>0</v>
      </c>
      <c r="J32" s="78"/>
      <c r="K32" s="78">
        <v>0</v>
      </c>
      <c r="L32" s="78"/>
      <c r="M32" s="78">
        <v>0</v>
      </c>
      <c r="N32" s="78"/>
      <c r="O32" s="78">
        <v>-204</v>
      </c>
      <c r="P32" s="7"/>
      <c r="Q32" s="78">
        <f>SUM(E32:O32)</f>
        <v>-204</v>
      </c>
      <c r="R32" s="26"/>
    </row>
    <row r="33" spans="1:18" s="25" customFormat="1" ht="12.75">
      <c r="A33" s="16" t="s">
        <v>234</v>
      </c>
      <c r="B33" s="4"/>
      <c r="C33" s="4"/>
      <c r="D33" s="5"/>
      <c r="E33" s="21">
        <f>SUM(E29:E32)</f>
        <v>64154</v>
      </c>
      <c r="F33" s="21"/>
      <c r="G33" s="21">
        <f aca="true" t="shared" si="1" ref="G33:Q33">SUM(G29:G32)</f>
        <v>1778</v>
      </c>
      <c r="H33" s="21"/>
      <c r="I33" s="21">
        <f t="shared" si="1"/>
        <v>2536</v>
      </c>
      <c r="J33" s="21"/>
      <c r="K33" s="21">
        <f t="shared" si="1"/>
        <v>-636</v>
      </c>
      <c r="L33" s="21"/>
      <c r="M33" s="21">
        <f t="shared" si="1"/>
        <v>41</v>
      </c>
      <c r="N33" s="21"/>
      <c r="O33" s="21">
        <f t="shared" si="1"/>
        <v>38173</v>
      </c>
      <c r="P33" s="21"/>
      <c r="Q33" s="21">
        <f t="shared" si="1"/>
        <v>106046</v>
      </c>
      <c r="R33" s="26"/>
    </row>
    <row r="34" spans="1:18" s="25" customFormat="1" ht="12.75">
      <c r="A34" s="16"/>
      <c r="B34" s="4"/>
      <c r="C34" s="4"/>
      <c r="D34" s="5"/>
      <c r="E34" s="21"/>
      <c r="F34" s="21"/>
      <c r="G34" s="21"/>
      <c r="H34" s="21"/>
      <c r="I34" s="21"/>
      <c r="J34" s="21"/>
      <c r="K34" s="21"/>
      <c r="L34" s="21"/>
      <c r="M34" s="21"/>
      <c r="N34" s="21"/>
      <c r="O34" s="21"/>
      <c r="P34" s="21"/>
      <c r="Q34" s="21"/>
      <c r="R34" s="26"/>
    </row>
    <row r="35" spans="1:17" s="25" customFormat="1" ht="12.75">
      <c r="A35" s="30" t="s">
        <v>143</v>
      </c>
      <c r="D35" s="31"/>
      <c r="E35" s="34">
        <v>0</v>
      </c>
      <c r="F35" s="34"/>
      <c r="G35" s="34">
        <v>0</v>
      </c>
      <c r="H35" s="34"/>
      <c r="I35" s="34">
        <v>0</v>
      </c>
      <c r="J35" s="34"/>
      <c r="K35" s="34">
        <v>113</v>
      </c>
      <c r="L35" s="34"/>
      <c r="M35" s="34">
        <v>0</v>
      </c>
      <c r="N35" s="34"/>
      <c r="O35" s="34">
        <v>0</v>
      </c>
      <c r="P35" s="34"/>
      <c r="Q35" s="34">
        <f>SUM(E35:O35)</f>
        <v>113</v>
      </c>
    </row>
    <row r="36" spans="1:17" s="25" customFormat="1" ht="12.75">
      <c r="A36" s="30"/>
      <c r="D36" s="31"/>
      <c r="E36" s="34"/>
      <c r="F36" s="34"/>
      <c r="G36" s="34"/>
      <c r="H36" s="34"/>
      <c r="I36" s="34"/>
      <c r="J36" s="34"/>
      <c r="K36" s="34"/>
      <c r="L36" s="34"/>
      <c r="M36" s="34"/>
      <c r="N36" s="34"/>
      <c r="O36" s="34"/>
      <c r="P36" s="34"/>
      <c r="Q36" s="34"/>
    </row>
    <row r="37" spans="1:18" s="25" customFormat="1" ht="12.75">
      <c r="A37" s="25" t="s">
        <v>171</v>
      </c>
      <c r="D37" s="31"/>
      <c r="E37" s="26">
        <v>0</v>
      </c>
      <c r="F37" s="26"/>
      <c r="G37" s="26">
        <v>0</v>
      </c>
      <c r="H37" s="26"/>
      <c r="I37" s="26">
        <v>0</v>
      </c>
      <c r="J37" s="26"/>
      <c r="K37" s="26">
        <v>0</v>
      </c>
      <c r="L37" s="26"/>
      <c r="M37" s="26">
        <v>0</v>
      </c>
      <c r="N37" s="26"/>
      <c r="O37" s="26">
        <f>+'income statement'!H32</f>
        <v>3079</v>
      </c>
      <c r="P37" s="26"/>
      <c r="Q37" s="26">
        <f>SUM(E37:O37)</f>
        <v>3079</v>
      </c>
      <c r="R37" s="26"/>
    </row>
    <row r="38" spans="4:18" s="25" customFormat="1" ht="12.75">
      <c r="D38" s="31"/>
      <c r="E38" s="26"/>
      <c r="F38" s="26"/>
      <c r="G38" s="26"/>
      <c r="H38" s="26"/>
      <c r="I38" s="26"/>
      <c r="J38" s="26"/>
      <c r="K38" s="26"/>
      <c r="L38" s="26"/>
      <c r="M38" s="26"/>
      <c r="N38" s="26"/>
      <c r="O38" s="26"/>
      <c r="P38" s="26"/>
      <c r="Q38" s="26"/>
      <c r="R38" s="26"/>
    </row>
    <row r="39" spans="1:6" s="25" customFormat="1" ht="12.75">
      <c r="A39" s="30" t="s">
        <v>151</v>
      </c>
      <c r="D39" s="31"/>
      <c r="E39" s="50"/>
      <c r="F39" s="50"/>
    </row>
    <row r="40" spans="1:17" s="25" customFormat="1" ht="12.75">
      <c r="A40" s="30" t="s">
        <v>161</v>
      </c>
      <c r="D40" s="31"/>
      <c r="E40" s="50"/>
      <c r="F40" s="50"/>
      <c r="G40" s="50"/>
      <c r="H40" s="42"/>
      <c r="I40" s="42"/>
      <c r="J40" s="42"/>
      <c r="K40" s="42"/>
      <c r="L40" s="42"/>
      <c r="M40" s="42"/>
      <c r="N40" s="42"/>
      <c r="O40" s="42"/>
      <c r="Q40" s="26"/>
    </row>
    <row r="41" spans="1:17" s="25" customFormat="1" ht="12.75">
      <c r="A41" s="25" t="s">
        <v>162</v>
      </c>
      <c r="D41" s="31"/>
      <c r="E41" s="50">
        <v>130</v>
      </c>
      <c r="F41" s="50"/>
      <c r="G41" s="32">
        <v>7</v>
      </c>
      <c r="H41" s="33"/>
      <c r="I41" s="33">
        <v>0</v>
      </c>
      <c r="J41" s="33"/>
      <c r="K41" s="33">
        <v>0</v>
      </c>
      <c r="L41" s="33"/>
      <c r="M41" s="33">
        <v>0</v>
      </c>
      <c r="N41" s="33"/>
      <c r="O41" s="33">
        <v>0</v>
      </c>
      <c r="P41" s="26"/>
      <c r="Q41" s="26">
        <f>SUM(E41:O41)</f>
        <v>137</v>
      </c>
    </row>
    <row r="42" spans="1:17" s="25" customFormat="1" ht="12.75">
      <c r="A42" s="30"/>
      <c r="D42" s="31"/>
      <c r="E42" s="26"/>
      <c r="F42" s="26"/>
      <c r="G42" s="32"/>
      <c r="H42" s="33"/>
      <c r="I42" s="33"/>
      <c r="J42" s="33"/>
      <c r="K42" s="33"/>
      <c r="L42" s="33"/>
      <c r="M42" s="33"/>
      <c r="N42" s="33"/>
      <c r="O42" s="33"/>
      <c r="P42" s="26"/>
      <c r="Q42" s="26"/>
    </row>
    <row r="43" spans="1:17" s="25" customFormat="1" ht="12.75">
      <c r="A43" s="30" t="s">
        <v>144</v>
      </c>
      <c r="D43" s="31"/>
      <c r="E43" s="26">
        <v>0</v>
      </c>
      <c r="F43" s="26"/>
      <c r="G43" s="32">
        <v>13</v>
      </c>
      <c r="H43" s="33"/>
      <c r="I43" s="33">
        <v>0</v>
      </c>
      <c r="J43" s="33"/>
      <c r="K43" s="33">
        <v>0</v>
      </c>
      <c r="L43" s="33"/>
      <c r="M43" s="33">
        <v>1</v>
      </c>
      <c r="N43" s="33"/>
      <c r="O43" s="33">
        <v>0</v>
      </c>
      <c r="P43" s="26"/>
      <c r="Q43" s="26">
        <f>SUM(E43:O43)</f>
        <v>14</v>
      </c>
    </row>
    <row r="44" spans="4:18" s="25" customFormat="1" ht="12.75">
      <c r="D44" s="31"/>
      <c r="E44" s="26"/>
      <c r="F44" s="26"/>
      <c r="G44" s="26"/>
      <c r="H44" s="26"/>
      <c r="I44" s="26"/>
      <c r="J44" s="26"/>
      <c r="K44" s="26"/>
      <c r="L44" s="26"/>
      <c r="M44" s="26"/>
      <c r="N44" s="26"/>
      <c r="O44" s="26"/>
      <c r="P44" s="26"/>
      <c r="Q44" s="26"/>
      <c r="R44" s="26"/>
    </row>
    <row r="45" spans="1:18" s="25" customFormat="1" ht="13.5" thickBot="1">
      <c r="A45" s="16" t="s">
        <v>229</v>
      </c>
      <c r="B45" s="4"/>
      <c r="C45" s="4"/>
      <c r="D45" s="5"/>
      <c r="E45" s="54">
        <f>SUM(E33:E43)</f>
        <v>64284</v>
      </c>
      <c r="F45" s="54">
        <f aca="true" t="shared" si="2" ref="F45:P45">SUM(F29:F43)</f>
        <v>0</v>
      </c>
      <c r="G45" s="54">
        <f>SUM(G33:G43)</f>
        <v>1798</v>
      </c>
      <c r="H45" s="54">
        <f t="shared" si="2"/>
        <v>0</v>
      </c>
      <c r="I45" s="54">
        <f>SUM(I33:I43)</f>
        <v>2536</v>
      </c>
      <c r="J45" s="54">
        <f t="shared" si="2"/>
        <v>0</v>
      </c>
      <c r="K45" s="54">
        <f>SUM(K33:K43)</f>
        <v>-523</v>
      </c>
      <c r="L45" s="54">
        <f t="shared" si="2"/>
        <v>0</v>
      </c>
      <c r="M45" s="54">
        <f>SUM(M33:M43)</f>
        <v>42</v>
      </c>
      <c r="N45" s="54">
        <f t="shared" si="2"/>
        <v>0</v>
      </c>
      <c r="O45" s="54">
        <f>SUM(O33:O43)</f>
        <v>41252</v>
      </c>
      <c r="P45" s="17">
        <f t="shared" si="2"/>
        <v>0</v>
      </c>
      <c r="Q45" s="54">
        <f>SUM(Q33:Q43)</f>
        <v>109389</v>
      </c>
      <c r="R45" s="26"/>
    </row>
    <row r="46" spans="1:17" s="25" customFormat="1" ht="13.5" thickTop="1">
      <c r="A46" s="4"/>
      <c r="B46" s="4"/>
      <c r="C46" s="4"/>
      <c r="D46" s="5"/>
      <c r="E46" s="14"/>
      <c r="F46" s="14"/>
      <c r="G46" s="14"/>
      <c r="H46" s="14"/>
      <c r="I46" s="14"/>
      <c r="J46" s="14"/>
      <c r="K46" s="14"/>
      <c r="L46" s="14"/>
      <c r="M46" s="14"/>
      <c r="N46" s="14"/>
      <c r="O46" s="46"/>
      <c r="P46" s="14"/>
      <c r="Q46" s="46"/>
    </row>
    <row r="47" spans="1:18" s="25" customFormat="1" ht="12.75">
      <c r="A47" s="16"/>
      <c r="B47" s="4"/>
      <c r="C47" s="4"/>
      <c r="D47" s="5"/>
      <c r="E47" s="6"/>
      <c r="F47" s="6"/>
      <c r="G47" s="6"/>
      <c r="H47" s="6"/>
      <c r="I47" s="6"/>
      <c r="J47" s="6"/>
      <c r="K47" s="6"/>
      <c r="L47" s="6"/>
      <c r="M47" s="6"/>
      <c r="N47" s="6"/>
      <c r="O47" s="6"/>
      <c r="P47" s="6"/>
      <c r="Q47" s="6"/>
      <c r="R47" s="26"/>
    </row>
    <row r="48" spans="1:18" s="25" customFormat="1" ht="12.75">
      <c r="A48" s="16"/>
      <c r="B48" s="4"/>
      <c r="C48" s="4"/>
      <c r="D48" s="5"/>
      <c r="E48" s="6"/>
      <c r="F48" s="6"/>
      <c r="G48" s="6"/>
      <c r="H48" s="6"/>
      <c r="I48" s="6"/>
      <c r="J48" s="6"/>
      <c r="K48" s="6"/>
      <c r="L48" s="6"/>
      <c r="M48" s="6"/>
      <c r="N48" s="6"/>
      <c r="O48" s="6"/>
      <c r="P48" s="6"/>
      <c r="Q48" s="6"/>
      <c r="R48" s="26"/>
    </row>
    <row r="49" spans="1:18" s="25" customFormat="1" ht="12.75">
      <c r="A49" s="16"/>
      <c r="B49" s="4"/>
      <c r="C49" s="4"/>
      <c r="D49" s="5"/>
      <c r="E49" s="6"/>
      <c r="F49" s="6"/>
      <c r="G49" s="6"/>
      <c r="H49" s="6"/>
      <c r="I49" s="6"/>
      <c r="J49" s="6"/>
      <c r="K49" s="6"/>
      <c r="L49" s="6"/>
      <c r="M49" s="6"/>
      <c r="N49" s="6"/>
      <c r="O49" s="6"/>
      <c r="P49" s="6"/>
      <c r="Q49" s="6"/>
      <c r="R49" s="26"/>
    </row>
    <row r="50" spans="1:18" s="25" customFormat="1" ht="12.75">
      <c r="A50" s="16"/>
      <c r="B50" s="4"/>
      <c r="C50" s="4"/>
      <c r="D50" s="5"/>
      <c r="E50" s="6"/>
      <c r="F50" s="6"/>
      <c r="G50" s="6"/>
      <c r="H50" s="6"/>
      <c r="I50" s="6"/>
      <c r="J50" s="6"/>
      <c r="K50" s="6"/>
      <c r="L50" s="6"/>
      <c r="M50" s="6"/>
      <c r="N50" s="6"/>
      <c r="O50" s="6"/>
      <c r="P50" s="6"/>
      <c r="Q50" s="6"/>
      <c r="R50" s="26"/>
    </row>
    <row r="51" spans="1:18" s="25" customFormat="1" ht="12.75">
      <c r="A51" s="16"/>
      <c r="B51" s="4"/>
      <c r="C51" s="4"/>
      <c r="D51" s="5"/>
      <c r="E51" s="6"/>
      <c r="F51" s="6"/>
      <c r="G51" s="6"/>
      <c r="H51" s="6"/>
      <c r="I51" s="6"/>
      <c r="J51" s="6"/>
      <c r="K51" s="6"/>
      <c r="L51" s="6"/>
      <c r="M51" s="6"/>
      <c r="N51" s="6"/>
      <c r="O51" s="6"/>
      <c r="P51" s="6"/>
      <c r="Q51" s="6"/>
      <c r="R51" s="26"/>
    </row>
    <row r="52" spans="1:18" s="25" customFormat="1" ht="12.75">
      <c r="A52" s="16"/>
      <c r="B52" s="4"/>
      <c r="C52" s="4"/>
      <c r="D52" s="5"/>
      <c r="E52" s="6"/>
      <c r="F52" s="6"/>
      <c r="G52" s="6"/>
      <c r="H52" s="6"/>
      <c r="I52" s="6"/>
      <c r="J52" s="6"/>
      <c r="K52" s="6"/>
      <c r="L52" s="6"/>
      <c r="M52" s="6"/>
      <c r="N52" s="6"/>
      <c r="O52" s="6"/>
      <c r="P52" s="6"/>
      <c r="Q52" s="6"/>
      <c r="R52" s="26"/>
    </row>
    <row r="53" spans="1:18" s="25" customFormat="1" ht="12.75">
      <c r="A53" s="16"/>
      <c r="B53" s="4"/>
      <c r="C53" s="4"/>
      <c r="D53" s="5"/>
      <c r="E53" s="6"/>
      <c r="F53" s="6"/>
      <c r="G53" s="6"/>
      <c r="H53" s="6"/>
      <c r="I53" s="6"/>
      <c r="J53" s="6"/>
      <c r="K53" s="6"/>
      <c r="L53" s="6"/>
      <c r="M53" s="6"/>
      <c r="N53" s="6"/>
      <c r="O53" s="6"/>
      <c r="P53" s="6"/>
      <c r="Q53" s="6"/>
      <c r="R53" s="26"/>
    </row>
    <row r="54" spans="1:18" s="25" customFormat="1" ht="12.75">
      <c r="A54" s="16"/>
      <c r="B54" s="4"/>
      <c r="C54" s="4"/>
      <c r="D54" s="5"/>
      <c r="E54" s="6"/>
      <c r="F54" s="6"/>
      <c r="G54" s="6"/>
      <c r="H54" s="6"/>
      <c r="I54" s="6"/>
      <c r="J54" s="6"/>
      <c r="K54" s="6"/>
      <c r="L54" s="6"/>
      <c r="M54" s="6"/>
      <c r="N54" s="6"/>
      <c r="O54" s="6"/>
      <c r="P54" s="6"/>
      <c r="Q54" s="6"/>
      <c r="R54" s="26"/>
    </row>
    <row r="55" spans="1:18" s="25" customFormat="1" ht="12.75">
      <c r="A55" s="16"/>
      <c r="B55" s="4"/>
      <c r="C55" s="4"/>
      <c r="D55" s="5"/>
      <c r="E55" s="6"/>
      <c r="F55" s="6"/>
      <c r="G55" s="6"/>
      <c r="H55" s="6"/>
      <c r="I55" s="6"/>
      <c r="J55" s="6"/>
      <c r="K55" s="6"/>
      <c r="L55" s="6"/>
      <c r="M55" s="6"/>
      <c r="N55" s="6"/>
      <c r="O55" s="6"/>
      <c r="P55" s="6"/>
      <c r="Q55" s="6"/>
      <c r="R55" s="26"/>
    </row>
    <row r="56" spans="1:17" s="25" customFormat="1" ht="12.75">
      <c r="A56" s="4" t="s">
        <v>130</v>
      </c>
      <c r="B56" s="4"/>
      <c r="C56" s="4"/>
      <c r="D56" s="5"/>
      <c r="E56" s="4"/>
      <c r="F56" s="4"/>
      <c r="G56" s="4"/>
      <c r="H56" s="4"/>
      <c r="I56" s="4"/>
      <c r="J56" s="4"/>
      <c r="K56" s="4"/>
      <c r="L56" s="4"/>
      <c r="M56" s="4"/>
      <c r="N56" s="4"/>
      <c r="O56" s="4"/>
      <c r="P56" s="4"/>
      <c r="Q56" s="4"/>
    </row>
    <row r="57" spans="1:17" s="25" customFormat="1" ht="12.75">
      <c r="A57" s="4" t="s">
        <v>168</v>
      </c>
      <c r="B57" s="4"/>
      <c r="C57" s="4"/>
      <c r="D57" s="5"/>
      <c r="E57" s="4"/>
      <c r="F57" s="4"/>
      <c r="G57" s="4"/>
      <c r="H57" s="4"/>
      <c r="I57" s="4"/>
      <c r="J57" s="4"/>
      <c r="K57" s="4"/>
      <c r="L57" s="4"/>
      <c r="M57" s="4"/>
      <c r="N57" s="4"/>
      <c r="O57" s="4"/>
      <c r="P57" s="4"/>
      <c r="Q57" s="4"/>
    </row>
    <row r="58" spans="1:17" s="25" customFormat="1" ht="12.75">
      <c r="A58" s="4"/>
      <c r="B58" s="4"/>
      <c r="C58" s="4"/>
      <c r="D58" s="5"/>
      <c r="E58" s="4"/>
      <c r="F58" s="4"/>
      <c r="G58" s="4"/>
      <c r="H58" s="4"/>
      <c r="I58" s="4"/>
      <c r="J58" s="4"/>
      <c r="K58" s="4"/>
      <c r="L58" s="4"/>
      <c r="M58" s="4"/>
      <c r="N58" s="4"/>
      <c r="O58" s="4"/>
      <c r="P58" s="4"/>
      <c r="Q58" s="4"/>
    </row>
  </sheetData>
  <mergeCells count="2">
    <mergeCell ref="G5:M5"/>
    <mergeCell ref="E4:Q4"/>
  </mergeCells>
  <printOptions/>
  <pageMargins left="0.25" right="0.25" top="0.25" bottom="0.25" header="0.5" footer="0.5"/>
  <pageSetup firstPageNumber="3" useFirstPageNumber="1" fitToHeight="1" fitToWidth="1" horizontalDpi="600" verticalDpi="600" orientation="portrait" paperSize="9" scale="99"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G48"/>
  <sheetViews>
    <sheetView zoomScale="75" zoomScaleNormal="75" workbookViewId="0" topLeftCell="A1">
      <selection activeCell="D19" sqref="D19"/>
    </sheetView>
  </sheetViews>
  <sheetFormatPr defaultColWidth="9.00390625" defaultRowHeight="16.5"/>
  <cols>
    <col min="1" max="1" width="5.50390625" style="19" customWidth="1"/>
    <col min="2" max="2" width="7.125" style="19" customWidth="1"/>
    <col min="3" max="3" width="14.375" style="19" customWidth="1"/>
    <col min="4" max="4" width="29.75390625" style="19" customWidth="1"/>
    <col min="5" max="5" width="15.625" style="19" customWidth="1"/>
    <col min="6" max="6" width="3.50390625" style="19" customWidth="1"/>
    <col min="7" max="7" width="14.625" style="19" customWidth="1"/>
    <col min="8" max="8" width="10.625" style="19" customWidth="1"/>
    <col min="9" max="16384" width="9.00390625" style="19" customWidth="1"/>
  </cols>
  <sheetData>
    <row r="1" ht="15.75">
      <c r="A1" s="8" t="s">
        <v>0</v>
      </c>
    </row>
    <row r="2" ht="15.75">
      <c r="A2" s="8" t="s">
        <v>88</v>
      </c>
    </row>
    <row r="3" ht="15.75">
      <c r="A3" s="8" t="str">
        <f>+'income statement'!A3</f>
        <v>FOR THE THIRD QUARTER ENDED 30 SEPTEMBER 2008 </v>
      </c>
    </row>
    <row r="5" spans="5:7" ht="15.75">
      <c r="E5" s="27" t="s">
        <v>227</v>
      </c>
      <c r="F5" s="28"/>
      <c r="G5" s="27" t="str">
        <f>+E5</f>
        <v>9 months ended</v>
      </c>
    </row>
    <row r="6" spans="5:7" ht="15.75">
      <c r="E6" s="70">
        <v>39721</v>
      </c>
      <c r="F6" s="28"/>
      <c r="G6" s="70">
        <v>39355</v>
      </c>
    </row>
    <row r="7" spans="5:7" ht="15.75">
      <c r="E7" s="28" t="s">
        <v>2</v>
      </c>
      <c r="F7" s="28"/>
      <c r="G7" s="28" t="s">
        <v>2</v>
      </c>
    </row>
    <row r="8" spans="1:7" ht="15.75">
      <c r="A8" s="3"/>
      <c r="B8" s="2"/>
      <c r="C8" s="9"/>
      <c r="D8" s="9"/>
      <c r="E8" s="22"/>
      <c r="F8" s="69"/>
      <c r="G8" s="22"/>
    </row>
    <row r="9" spans="1:7" ht="15.75">
      <c r="A9" s="2" t="s">
        <v>236</v>
      </c>
      <c r="B9" s="2"/>
      <c r="C9" s="9"/>
      <c r="D9" s="9"/>
      <c r="E9" s="64">
        <f>13640-4</f>
        <v>13636</v>
      </c>
      <c r="F9" s="23"/>
      <c r="G9" s="22">
        <v>10717</v>
      </c>
    </row>
    <row r="10" spans="1:7" ht="15.75">
      <c r="A10" s="3"/>
      <c r="B10" s="2"/>
      <c r="C10" s="9"/>
      <c r="D10" s="9"/>
      <c r="E10" s="64"/>
      <c r="F10" s="23"/>
      <c r="G10" s="22"/>
    </row>
    <row r="11" spans="1:7" ht="15.75">
      <c r="A11" s="2" t="s">
        <v>255</v>
      </c>
      <c r="B11" s="2"/>
      <c r="C11" s="9"/>
      <c r="D11" s="9"/>
      <c r="E11" s="64">
        <v>5505</v>
      </c>
      <c r="F11" s="23"/>
      <c r="G11" s="22">
        <v>-7427</v>
      </c>
    </row>
    <row r="12" spans="1:7" ht="15.75">
      <c r="A12" s="3"/>
      <c r="B12" s="2"/>
      <c r="C12" s="9"/>
      <c r="D12" s="9"/>
      <c r="E12" s="64"/>
      <c r="F12" s="23"/>
      <c r="G12" s="22"/>
    </row>
    <row r="13" spans="1:7" ht="15.75">
      <c r="A13" s="2" t="s">
        <v>251</v>
      </c>
      <c r="B13" s="2"/>
      <c r="C13" s="9"/>
      <c r="D13" s="9"/>
      <c r="E13" s="65">
        <f>-24810</f>
        <v>-24810</v>
      </c>
      <c r="F13" s="23"/>
      <c r="G13" s="10">
        <v>-11248</v>
      </c>
    </row>
    <row r="14" spans="1:7" ht="15.75">
      <c r="A14" s="3"/>
      <c r="B14" s="2"/>
      <c r="C14" s="9"/>
      <c r="D14" s="9"/>
      <c r="E14" s="64"/>
      <c r="F14" s="23"/>
      <c r="G14" s="22"/>
    </row>
    <row r="15" spans="1:7" ht="15.75">
      <c r="A15" s="2" t="s">
        <v>252</v>
      </c>
      <c r="B15" s="2"/>
      <c r="C15" s="9"/>
      <c r="D15" s="9"/>
      <c r="E15" s="39">
        <f>E9+E11+E13</f>
        <v>-5669</v>
      </c>
      <c r="G15" s="2">
        <f>G9+G11+G13</f>
        <v>-7958</v>
      </c>
    </row>
    <row r="16" spans="1:7" ht="15.75">
      <c r="A16" s="2" t="s">
        <v>193</v>
      </c>
      <c r="B16" s="2"/>
      <c r="C16" s="9"/>
      <c r="D16" s="9"/>
      <c r="E16" s="39">
        <f>+'balance sheet'!J22</f>
        <v>36903</v>
      </c>
      <c r="G16" s="2">
        <v>26540</v>
      </c>
    </row>
    <row r="17" spans="1:7" ht="15.75">
      <c r="A17" s="2" t="s">
        <v>132</v>
      </c>
      <c r="B17" s="2"/>
      <c r="C17" s="9"/>
      <c r="D17" s="9"/>
      <c r="E17" s="39">
        <v>-1893</v>
      </c>
      <c r="G17" s="2">
        <v>222</v>
      </c>
    </row>
    <row r="18" spans="1:7" ht="16.5" thickBot="1">
      <c r="A18" s="2" t="s">
        <v>186</v>
      </c>
      <c r="B18" s="2"/>
      <c r="C18" s="9"/>
      <c r="D18" s="9"/>
      <c r="E18" s="121">
        <f>SUM(E15:E17)</f>
        <v>29341</v>
      </c>
      <c r="G18" s="75">
        <f>SUM(G15:G17)</f>
        <v>18804</v>
      </c>
    </row>
    <row r="19" spans="1:7" ht="16.5" thickTop="1">
      <c r="A19" s="2"/>
      <c r="B19" s="2"/>
      <c r="C19" s="9"/>
      <c r="D19" s="9"/>
      <c r="E19" s="39"/>
      <c r="G19" s="2"/>
    </row>
    <row r="20" spans="1:7" ht="15.75">
      <c r="A20" s="2" t="s">
        <v>149</v>
      </c>
      <c r="B20" s="2"/>
      <c r="C20" s="9"/>
      <c r="D20" s="9"/>
      <c r="E20" s="39"/>
      <c r="G20" s="2"/>
    </row>
    <row r="21" spans="1:7" ht="16.5" thickBot="1">
      <c r="A21" s="2" t="s">
        <v>20</v>
      </c>
      <c r="B21" s="2"/>
      <c r="C21" s="9"/>
      <c r="D21" s="9"/>
      <c r="E21" s="122">
        <f>+'balance sheet'!H22</f>
        <v>29341</v>
      </c>
      <c r="F21" s="23"/>
      <c r="G21" s="105">
        <f>+G18</f>
        <v>18804</v>
      </c>
    </row>
    <row r="22" spans="1:7" ht="16.5" thickTop="1">
      <c r="A22" s="2"/>
      <c r="B22" s="2"/>
      <c r="C22" s="9"/>
      <c r="D22" s="9"/>
      <c r="E22" s="2"/>
      <c r="G22" s="2"/>
    </row>
    <row r="23" spans="1:7" ht="15.75">
      <c r="A23" s="2"/>
      <c r="B23" s="2"/>
      <c r="C23" s="9"/>
      <c r="D23" s="9"/>
      <c r="E23" s="2"/>
      <c r="G23" s="2"/>
    </row>
    <row r="24" spans="1:7" ht="15.75">
      <c r="A24" s="2"/>
      <c r="B24" s="2"/>
      <c r="C24" s="9"/>
      <c r="D24" s="9"/>
      <c r="E24" s="2"/>
      <c r="G24" s="2"/>
    </row>
    <row r="25" spans="1:7" ht="15.75">
      <c r="A25" s="2"/>
      <c r="B25" s="2"/>
      <c r="C25" s="9"/>
      <c r="D25" s="9"/>
      <c r="E25" s="2"/>
      <c r="G25" s="2"/>
    </row>
    <row r="26" spans="1:7" ht="15.75">
      <c r="A26" s="2"/>
      <c r="B26" s="2"/>
      <c r="C26" s="9"/>
      <c r="D26" s="9"/>
      <c r="E26" s="2"/>
      <c r="G26" s="2"/>
    </row>
    <row r="27" spans="1:7" ht="15.75">
      <c r="A27" s="2"/>
      <c r="B27" s="2"/>
      <c r="C27" s="9"/>
      <c r="D27" s="9"/>
      <c r="E27" s="2"/>
      <c r="G27" s="2"/>
    </row>
    <row r="28" spans="1:7" ht="15.75">
      <c r="A28" s="2"/>
      <c r="B28" s="2"/>
      <c r="C28" s="9"/>
      <c r="D28" s="9"/>
      <c r="E28" s="2"/>
      <c r="G28" s="2"/>
    </row>
    <row r="29" spans="1:7" ht="15.75">
      <c r="A29" s="2"/>
      <c r="B29" s="2"/>
      <c r="C29" s="9"/>
      <c r="D29" s="9"/>
      <c r="E29" s="2"/>
      <c r="G29" s="2"/>
    </row>
    <row r="30" spans="1:7" ht="15.75">
      <c r="A30" s="2"/>
      <c r="B30" s="2"/>
      <c r="C30" s="9"/>
      <c r="D30" s="9"/>
      <c r="E30" s="2"/>
      <c r="G30" s="2"/>
    </row>
    <row r="31" spans="1:7" ht="15.75">
      <c r="A31" s="2"/>
      <c r="B31" s="2"/>
      <c r="C31" s="9"/>
      <c r="D31" s="9"/>
      <c r="E31" s="2"/>
      <c r="G31" s="2"/>
    </row>
    <row r="32" spans="1:7" ht="15.75">
      <c r="A32" s="2"/>
      <c r="B32" s="2"/>
      <c r="C32" s="9"/>
      <c r="D32" s="9"/>
      <c r="E32" s="2"/>
      <c r="G32" s="2"/>
    </row>
    <row r="33" spans="1:7" ht="15.75">
      <c r="A33" s="2"/>
      <c r="B33" s="2"/>
      <c r="C33" s="9"/>
      <c r="D33" s="9"/>
      <c r="E33" s="2"/>
      <c r="G33" s="2"/>
    </row>
    <row r="34" spans="1:7" ht="15.75">
      <c r="A34" s="2"/>
      <c r="B34" s="2"/>
      <c r="C34" s="9"/>
      <c r="D34" s="9"/>
      <c r="E34" s="2"/>
      <c r="G34" s="2"/>
    </row>
    <row r="35" spans="1:7" ht="15.75">
      <c r="A35" s="2"/>
      <c r="B35" s="2"/>
      <c r="C35" s="9"/>
      <c r="D35" s="9"/>
      <c r="E35" s="2"/>
      <c r="G35" s="2"/>
    </row>
    <row r="36" spans="1:7" ht="15.75">
      <c r="A36" s="2"/>
      <c r="B36" s="2"/>
      <c r="C36" s="9"/>
      <c r="D36" s="9"/>
      <c r="E36" s="2"/>
      <c r="G36" s="2"/>
    </row>
    <row r="37" spans="1:7" ht="15.75">
      <c r="A37" s="2"/>
      <c r="B37" s="2"/>
      <c r="C37" s="9"/>
      <c r="D37" s="9"/>
      <c r="E37" s="2"/>
      <c r="G37" s="2"/>
    </row>
    <row r="38" spans="1:7" ht="15.75">
      <c r="A38" s="2"/>
      <c r="B38" s="2"/>
      <c r="C38" s="9"/>
      <c r="D38" s="9"/>
      <c r="E38" s="2"/>
      <c r="G38" s="2"/>
    </row>
    <row r="39" spans="1:7" ht="15.75">
      <c r="A39" s="2"/>
      <c r="B39" s="2"/>
      <c r="C39" s="9"/>
      <c r="D39" s="9"/>
      <c r="E39" s="2"/>
      <c r="G39" s="2"/>
    </row>
    <row r="40" spans="1:7" ht="15.75">
      <c r="A40" s="2"/>
      <c r="B40" s="2"/>
      <c r="C40" s="9"/>
      <c r="D40" s="9"/>
      <c r="E40" s="2"/>
      <c r="G40" s="2"/>
    </row>
    <row r="41" spans="1:7" ht="15.75">
      <c r="A41" s="2"/>
      <c r="B41" s="2"/>
      <c r="C41" s="9"/>
      <c r="D41" s="9"/>
      <c r="E41" s="2"/>
      <c r="G41" s="2"/>
    </row>
    <row r="42" spans="1:7" ht="15.75">
      <c r="A42" s="2"/>
      <c r="B42" s="2"/>
      <c r="C42" s="9"/>
      <c r="D42" s="9"/>
      <c r="E42" s="2"/>
      <c r="G42" s="2"/>
    </row>
    <row r="43" spans="1:7" ht="15.75">
      <c r="A43" s="2"/>
      <c r="B43" s="2"/>
      <c r="C43" s="9"/>
      <c r="D43" s="9"/>
      <c r="E43" s="2"/>
      <c r="G43" s="2"/>
    </row>
    <row r="44" spans="1:7" ht="15.75">
      <c r="A44" s="2"/>
      <c r="B44" s="2"/>
      <c r="C44" s="9"/>
      <c r="D44" s="9"/>
      <c r="E44" s="2"/>
      <c r="G44" s="2"/>
    </row>
    <row r="45" spans="1:7" ht="15.75">
      <c r="A45" s="2"/>
      <c r="B45" s="2"/>
      <c r="C45" s="9"/>
      <c r="D45" s="9"/>
      <c r="E45" s="2"/>
      <c r="G45" s="2"/>
    </row>
    <row r="46" ht="15.75">
      <c r="A46" s="20" t="s">
        <v>66</v>
      </c>
    </row>
    <row r="47" ht="15.75">
      <c r="A47" s="20" t="s">
        <v>176</v>
      </c>
    </row>
    <row r="48" ht="15.75">
      <c r="A48" s="20" t="s">
        <v>21</v>
      </c>
    </row>
  </sheetData>
  <printOptions/>
  <pageMargins left="0.5" right="0.5" top="0.5" bottom="0.25" header="0.5" footer="0.5"/>
  <pageSetup firstPageNumber="4" useFirstPageNumber="1" horizontalDpi="600" verticalDpi="600" orientation="portrait" paperSize="9"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dimension ref="A1:J607"/>
  <sheetViews>
    <sheetView zoomScale="75" zoomScaleNormal="75" zoomScaleSheetLayoutView="75" workbookViewId="0" topLeftCell="A1">
      <selection activeCell="A228" sqref="A228"/>
    </sheetView>
  </sheetViews>
  <sheetFormatPr defaultColWidth="9.00390625" defaultRowHeight="16.5"/>
  <cols>
    <col min="1" max="1" width="2.875" style="25" customWidth="1"/>
    <col min="2" max="2" width="3.50390625" style="25" customWidth="1"/>
    <col min="3" max="3" width="3.00390625" style="25" customWidth="1"/>
    <col min="4" max="4" width="30.25390625" style="25" customWidth="1"/>
    <col min="5" max="5" width="12.625" style="25" customWidth="1"/>
    <col min="6" max="6" width="11.75390625" style="25" customWidth="1"/>
    <col min="7" max="7" width="13.75390625" style="26" customWidth="1"/>
    <col min="8" max="8" width="13.75390625" style="25" customWidth="1"/>
    <col min="9" max="16384" width="9.00390625" style="25" customWidth="1"/>
  </cols>
  <sheetData>
    <row r="1" ht="14.25">
      <c r="A1" s="55" t="s">
        <v>22</v>
      </c>
    </row>
    <row r="2" ht="14.25">
      <c r="A2" s="55" t="s">
        <v>226</v>
      </c>
    </row>
    <row r="3" ht="14.25">
      <c r="A3" s="55"/>
    </row>
    <row r="4" ht="14.25">
      <c r="A4" s="127" t="s">
        <v>96</v>
      </c>
    </row>
    <row r="5" ht="14.25">
      <c r="A5" s="127"/>
    </row>
    <row r="6" spans="1:5" ht="12.75">
      <c r="A6" s="68" t="s">
        <v>23</v>
      </c>
      <c r="B6" s="24" t="s">
        <v>24</v>
      </c>
      <c r="E6" s="128"/>
    </row>
    <row r="7" ht="12.75">
      <c r="A7" s="24"/>
    </row>
    <row r="8" ht="12.75">
      <c r="A8" s="24"/>
    </row>
    <row r="9" ht="11.25" customHeight="1">
      <c r="A9" s="24"/>
    </row>
    <row r="10" ht="12.75">
      <c r="A10" s="24"/>
    </row>
    <row r="11" ht="12.75">
      <c r="A11" s="24"/>
    </row>
    <row r="12" ht="12.75">
      <c r="A12" s="24"/>
    </row>
    <row r="13" ht="12.75">
      <c r="A13" s="24"/>
    </row>
    <row r="14" ht="12.75">
      <c r="A14" s="24"/>
    </row>
    <row r="15" ht="12.75">
      <c r="A15" s="24"/>
    </row>
    <row r="16" ht="12.75">
      <c r="A16" s="24"/>
    </row>
    <row r="17" ht="12.75">
      <c r="A17" s="24"/>
    </row>
    <row r="18" ht="12.75">
      <c r="A18" s="24"/>
    </row>
    <row r="19" ht="12.75">
      <c r="A19" s="24"/>
    </row>
    <row r="20" spans="1:5" ht="12.75">
      <c r="A20" s="68" t="s">
        <v>25</v>
      </c>
      <c r="B20" s="24" t="s">
        <v>140</v>
      </c>
      <c r="E20" s="128"/>
    </row>
    <row r="21" spans="1:5" ht="12.75">
      <c r="A21" s="68"/>
      <c r="B21" s="24"/>
      <c r="E21" s="128"/>
    </row>
    <row r="22" spans="1:5" ht="12.75">
      <c r="A22" s="68"/>
      <c r="B22" s="24"/>
      <c r="E22" s="128"/>
    </row>
    <row r="23" spans="1:5" ht="12.75">
      <c r="A23" s="68"/>
      <c r="B23" s="24"/>
      <c r="E23" s="128"/>
    </row>
    <row r="24" spans="1:5" ht="12.75">
      <c r="A24" s="68"/>
      <c r="B24" s="24"/>
      <c r="E24" s="128"/>
    </row>
    <row r="25" spans="1:5" ht="12.75">
      <c r="A25" s="68"/>
      <c r="B25" s="24"/>
      <c r="E25" s="128"/>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spans="1:7" ht="12.75">
      <c r="A39" s="24"/>
      <c r="E39" s="101" t="s">
        <v>197</v>
      </c>
      <c r="F39" s="76" t="s">
        <v>201</v>
      </c>
      <c r="G39" s="129"/>
    </row>
    <row r="40" spans="1:7" ht="12.75">
      <c r="A40" s="24"/>
      <c r="E40" s="101" t="s">
        <v>198</v>
      </c>
      <c r="F40" s="76" t="s">
        <v>199</v>
      </c>
      <c r="G40" s="129" t="s">
        <v>200</v>
      </c>
    </row>
    <row r="41" spans="1:7" ht="12.75">
      <c r="A41" s="24"/>
      <c r="E41" s="101" t="s">
        <v>2</v>
      </c>
      <c r="F41" s="101" t="s">
        <v>2</v>
      </c>
      <c r="G41" s="101" t="s">
        <v>2</v>
      </c>
    </row>
    <row r="42" spans="1:2" ht="12.75">
      <c r="A42" s="24"/>
      <c r="B42" s="24" t="s">
        <v>194</v>
      </c>
    </row>
    <row r="43" spans="1:2" ht="12.75">
      <c r="A43" s="24"/>
      <c r="B43" s="24"/>
    </row>
    <row r="44" spans="1:7" ht="12.75">
      <c r="A44" s="24"/>
      <c r="B44" s="25" t="s">
        <v>195</v>
      </c>
      <c r="E44" s="50">
        <v>29273</v>
      </c>
      <c r="F44" s="50">
        <v>2188</v>
      </c>
      <c r="G44" s="50">
        <v>31461</v>
      </c>
    </row>
    <row r="45" spans="1:7" ht="13.5" thickBot="1">
      <c r="A45" s="24"/>
      <c r="B45" s="25" t="s">
        <v>196</v>
      </c>
      <c r="E45" s="130">
        <v>2188</v>
      </c>
      <c r="F45" s="131">
        <f>-F44</f>
        <v>-2188</v>
      </c>
      <c r="G45" s="130">
        <v>0</v>
      </c>
    </row>
    <row r="46" ht="13.5" thickTop="1">
      <c r="A46" s="24"/>
    </row>
    <row r="47" ht="12.75">
      <c r="A47" s="24"/>
    </row>
    <row r="48" spans="1:2" ht="12.75">
      <c r="A48" s="132" t="s">
        <v>27</v>
      </c>
      <c r="B48" s="24" t="s">
        <v>28</v>
      </c>
    </row>
    <row r="49" ht="12.75">
      <c r="A49" s="30"/>
    </row>
    <row r="50" ht="14.25">
      <c r="A50" s="127"/>
    </row>
    <row r="51" ht="14.25">
      <c r="A51" s="127"/>
    </row>
    <row r="52" spans="1:2" ht="14.25">
      <c r="A52" s="133" t="s">
        <v>29</v>
      </c>
      <c r="B52" s="24" t="s">
        <v>30</v>
      </c>
    </row>
    <row r="57" spans="1:2" ht="12.75">
      <c r="A57" s="68" t="s">
        <v>31</v>
      </c>
      <c r="B57" s="24" t="s">
        <v>32</v>
      </c>
    </row>
    <row r="61" spans="1:2" ht="12.75">
      <c r="A61" s="68" t="s">
        <v>33</v>
      </c>
      <c r="B61" s="24" t="s">
        <v>34</v>
      </c>
    </row>
    <row r="62" ht="12.75">
      <c r="A62" s="24"/>
    </row>
    <row r="63" ht="12.75">
      <c r="A63" s="24"/>
    </row>
    <row r="64" ht="12.75">
      <c r="A64" s="24"/>
    </row>
    <row r="65" ht="12.75">
      <c r="A65" s="24"/>
    </row>
    <row r="66" ht="12.75">
      <c r="A66" s="24"/>
    </row>
    <row r="67" ht="12.75">
      <c r="A67" s="24"/>
    </row>
    <row r="68" spans="1:2" ht="12.75">
      <c r="A68" s="68" t="s">
        <v>35</v>
      </c>
      <c r="B68" s="24" t="s">
        <v>36</v>
      </c>
    </row>
    <row r="73" ht="12.75">
      <c r="E73" s="25" t="s">
        <v>91</v>
      </c>
    </row>
    <row r="74" spans="1:7" ht="12.75">
      <c r="A74" s="68" t="s">
        <v>37</v>
      </c>
      <c r="B74" s="24" t="s">
        <v>38</v>
      </c>
      <c r="E74" s="24"/>
      <c r="G74" s="25"/>
    </row>
    <row r="75" spans="1:8" ht="15.75" customHeight="1">
      <c r="A75" s="68"/>
      <c r="B75" s="24"/>
      <c r="E75" s="149" t="s">
        <v>3</v>
      </c>
      <c r="F75" s="149"/>
      <c r="G75" s="149" t="s">
        <v>185</v>
      </c>
      <c r="H75" s="149"/>
    </row>
    <row r="76" spans="2:8" ht="12.75">
      <c r="B76" s="24" t="s">
        <v>39</v>
      </c>
      <c r="E76" s="53" t="s">
        <v>230</v>
      </c>
      <c r="F76" s="53" t="s">
        <v>231</v>
      </c>
      <c r="G76" s="53" t="s">
        <v>230</v>
      </c>
      <c r="H76" s="53" t="s">
        <v>231</v>
      </c>
    </row>
    <row r="77" spans="5:8" ht="12.75">
      <c r="E77" s="53" t="s">
        <v>172</v>
      </c>
      <c r="F77" s="53" t="s">
        <v>172</v>
      </c>
      <c r="G77" s="53" t="s">
        <v>172</v>
      </c>
      <c r="H77" s="53" t="s">
        <v>172</v>
      </c>
    </row>
    <row r="78" spans="4:8" ht="12.75">
      <c r="D78" s="134"/>
      <c r="E78" s="53" t="str">
        <f>F78</f>
        <v>RM'000</v>
      </c>
      <c r="F78" s="53" t="s">
        <v>2</v>
      </c>
      <c r="G78" s="53" t="s">
        <v>2</v>
      </c>
      <c r="H78" s="53" t="s">
        <v>2</v>
      </c>
    </row>
    <row r="79" spans="2:10" ht="12.75">
      <c r="B79" s="25" t="s">
        <v>40</v>
      </c>
      <c r="E79" s="108">
        <f>143933+136177+136431</f>
        <v>416541</v>
      </c>
      <c r="F79" s="108">
        <v>353347</v>
      </c>
      <c r="G79" s="108">
        <f>33-35-129-10011+2320+3450-27-58</f>
        <v>-4457</v>
      </c>
      <c r="H79" s="108">
        <v>-783</v>
      </c>
      <c r="J79" s="134"/>
    </row>
    <row r="80" spans="2:10" ht="12.75">
      <c r="B80" s="25" t="s">
        <v>86</v>
      </c>
      <c r="E80" s="108">
        <f>19217+26284+17895</f>
        <v>63396</v>
      </c>
      <c r="F80" s="108">
        <v>50141</v>
      </c>
      <c r="G80" s="108">
        <f>-4324+1167-1207-142-64+134-64+140+191-64+148+585+360+1133</f>
        <v>-2007</v>
      </c>
      <c r="H80" s="108">
        <v>-168</v>
      </c>
      <c r="J80" s="134"/>
    </row>
    <row r="81" spans="2:10" ht="12.75">
      <c r="B81" s="25" t="s">
        <v>92</v>
      </c>
      <c r="E81" s="108">
        <v>0</v>
      </c>
      <c r="F81" s="108">
        <v>0</v>
      </c>
      <c r="G81" s="108">
        <f>97+117+84-585</f>
        <v>-287</v>
      </c>
      <c r="H81" s="108">
        <v>-44</v>
      </c>
      <c r="J81" s="134"/>
    </row>
    <row r="82" spans="2:10" ht="12.75">
      <c r="B82" s="25" t="s">
        <v>41</v>
      </c>
      <c r="E82" s="35">
        <f>27002+27061+20281-17354-23088-19315</f>
        <v>14587</v>
      </c>
      <c r="F82" s="35">
        <v>85410</v>
      </c>
      <c r="G82" s="35">
        <f>880+975+229-294+512+440</f>
        <v>2742</v>
      </c>
      <c r="H82" s="35">
        <v>-641</v>
      </c>
      <c r="J82" s="134"/>
    </row>
    <row r="83" spans="5:8" ht="13.5" thickBot="1">
      <c r="E83" s="54">
        <f>SUM(E79:E82)</f>
        <v>494524</v>
      </c>
      <c r="F83" s="54">
        <f>SUM(F79:F82)</f>
        <v>488898</v>
      </c>
      <c r="G83" s="54">
        <f>SUM(G79:G82)</f>
        <v>-4009</v>
      </c>
      <c r="H83" s="54">
        <f>SUM(H79:H82)</f>
        <v>-1636</v>
      </c>
    </row>
    <row r="84" spans="5:8" ht="13.5" thickTop="1">
      <c r="E84" s="34"/>
      <c r="F84" s="34"/>
      <c r="G84" s="34"/>
      <c r="H84" s="34"/>
    </row>
    <row r="85" spans="1:2" ht="12.75">
      <c r="A85" s="68" t="s">
        <v>42</v>
      </c>
      <c r="B85" s="24" t="s">
        <v>43</v>
      </c>
    </row>
    <row r="86" spans="1:2" ht="12.75">
      <c r="A86" s="68"/>
      <c r="B86" s="24"/>
    </row>
    <row r="89" spans="1:2" ht="12.75">
      <c r="A89" s="68"/>
      <c r="B89" s="24"/>
    </row>
    <row r="90" spans="1:2" ht="12.75">
      <c r="A90" s="68"/>
      <c r="B90" s="24"/>
    </row>
    <row r="91" spans="1:2" ht="12.75">
      <c r="A91" s="68" t="s">
        <v>44</v>
      </c>
      <c r="B91" s="24" t="s">
        <v>45</v>
      </c>
    </row>
    <row r="92" ht="12.75">
      <c r="A92" s="24"/>
    </row>
    <row r="93" spans="1:2" ht="12.75">
      <c r="A93" s="24"/>
      <c r="B93" s="25" t="s">
        <v>91</v>
      </c>
    </row>
    <row r="94" ht="12.75">
      <c r="A94" s="24"/>
    </row>
    <row r="95" ht="12.75">
      <c r="A95" s="24"/>
    </row>
    <row r="96" spans="1:2" ht="12.75">
      <c r="A96" s="68" t="s">
        <v>46</v>
      </c>
      <c r="B96" s="24" t="s">
        <v>47</v>
      </c>
    </row>
    <row r="97" ht="12.75">
      <c r="A97" s="24"/>
    </row>
    <row r="98" ht="12.75">
      <c r="A98" s="24"/>
    </row>
    <row r="99" ht="12.75">
      <c r="A99" s="24"/>
    </row>
    <row r="100" ht="12.75">
      <c r="A100" s="24"/>
    </row>
    <row r="101" ht="12.75">
      <c r="A101" s="24"/>
    </row>
    <row r="102" spans="1:2" ht="12.75">
      <c r="A102" s="68" t="s">
        <v>48</v>
      </c>
      <c r="B102" s="24" t="s">
        <v>87</v>
      </c>
    </row>
    <row r="107" spans="1:2" ht="13.5" customHeight="1">
      <c r="A107" s="68" t="s">
        <v>67</v>
      </c>
      <c r="B107" s="24" t="s">
        <v>68</v>
      </c>
    </row>
    <row r="108" spans="1:2" ht="13.5" customHeight="1">
      <c r="A108" s="68"/>
      <c r="B108" s="24"/>
    </row>
    <row r="109" spans="1:2" ht="13.5" customHeight="1">
      <c r="A109" s="68"/>
      <c r="B109" s="24"/>
    </row>
    <row r="110" spans="1:2" ht="13.5" customHeight="1">
      <c r="A110" s="68"/>
      <c r="B110" s="24"/>
    </row>
    <row r="111" ht="13.5" customHeight="1">
      <c r="A111" s="127" t="s">
        <v>244</v>
      </c>
    </row>
    <row r="112" ht="13.5" customHeight="1">
      <c r="A112" s="127" t="s">
        <v>245</v>
      </c>
    </row>
    <row r="113" ht="13.5" customHeight="1">
      <c r="A113" s="127" t="s">
        <v>91</v>
      </c>
    </row>
    <row r="114" spans="1:2" ht="12.75">
      <c r="A114" s="68" t="s">
        <v>69</v>
      </c>
      <c r="B114" s="24" t="s">
        <v>49</v>
      </c>
    </row>
    <row r="115" spans="7:8" ht="12.75">
      <c r="G115" s="76" t="s">
        <v>184</v>
      </c>
      <c r="H115" s="76" t="s">
        <v>187</v>
      </c>
    </row>
    <row r="116" spans="1:8" ht="12.75">
      <c r="A116" s="24"/>
      <c r="G116" s="76" t="s">
        <v>230</v>
      </c>
      <c r="H116" s="76" t="s">
        <v>230</v>
      </c>
    </row>
    <row r="117" spans="7:8" ht="12.75">
      <c r="G117" s="76" t="s">
        <v>2</v>
      </c>
      <c r="H117" s="76" t="s">
        <v>2</v>
      </c>
    </row>
    <row r="118" spans="2:8" ht="12.75">
      <c r="B118" s="25" t="s">
        <v>50</v>
      </c>
      <c r="G118" s="26">
        <f>+'income statement'!D12</f>
        <v>172797</v>
      </c>
      <c r="H118" s="26">
        <f>+'income statement'!G12</f>
        <v>494524</v>
      </c>
    </row>
    <row r="119" spans="2:8" ht="12.75">
      <c r="B119" s="25" t="s">
        <v>257</v>
      </c>
      <c r="G119" s="26">
        <f>+'income statement'!D24</f>
        <v>-8753</v>
      </c>
      <c r="H119" s="26">
        <f>+'income statement'!G24</f>
        <v>411</v>
      </c>
    </row>
    <row r="120" spans="2:8" ht="12.75">
      <c r="B120" s="25" t="s">
        <v>253</v>
      </c>
      <c r="G120" s="26">
        <f>+'income statement'!D28</f>
        <v>-10569</v>
      </c>
      <c r="H120" s="26">
        <f>+'income statement'!G28</f>
        <v>-4009</v>
      </c>
    </row>
    <row r="121" spans="2:8" ht="12.75">
      <c r="B121" s="25" t="s">
        <v>254</v>
      </c>
      <c r="G121" s="26">
        <f>+'income statement'!D32</f>
        <v>-10558</v>
      </c>
      <c r="H121" s="26">
        <f>+'income statement'!G32</f>
        <v>-4009</v>
      </c>
    </row>
    <row r="122" spans="5:6" ht="12.75">
      <c r="E122" s="26"/>
      <c r="F122" s="26"/>
    </row>
    <row r="123" spans="5:6" ht="12.75">
      <c r="E123" s="26"/>
      <c r="F123" s="26"/>
    </row>
    <row r="124" spans="5:6" ht="12.75">
      <c r="E124" s="26"/>
      <c r="F124" s="26"/>
    </row>
    <row r="125" spans="5:6" ht="12.75">
      <c r="E125" s="26"/>
      <c r="F125" s="26"/>
    </row>
    <row r="126" spans="5:6" ht="12.75">
      <c r="E126" s="26"/>
      <c r="F126" s="26"/>
    </row>
    <row r="127" spans="5:6" ht="12.75">
      <c r="E127" s="26"/>
      <c r="F127" s="26"/>
    </row>
    <row r="128" spans="5:6" ht="12.75">
      <c r="E128" s="26"/>
      <c r="F128" s="26"/>
    </row>
    <row r="129" spans="5:6" ht="12.75">
      <c r="E129" s="26"/>
      <c r="F129" s="26"/>
    </row>
    <row r="130" spans="5:6" ht="12.75">
      <c r="E130" s="26"/>
      <c r="F130" s="26"/>
    </row>
    <row r="131" spans="1:2" ht="14.25" customHeight="1">
      <c r="A131" s="68" t="s">
        <v>70</v>
      </c>
      <c r="B131" s="24" t="s">
        <v>179</v>
      </c>
    </row>
    <row r="132" ht="14.25" customHeight="1"/>
    <row r="133" spans="5:7" ht="14.25" customHeight="1">
      <c r="E133" s="149" t="s">
        <v>84</v>
      </c>
      <c r="F133" s="149"/>
      <c r="G133" s="129" t="s">
        <v>177</v>
      </c>
    </row>
    <row r="134" spans="5:8" ht="12.75">
      <c r="E134" s="76" t="s">
        <v>230</v>
      </c>
      <c r="F134" s="76" t="s">
        <v>183</v>
      </c>
      <c r="G134" s="129" t="s">
        <v>178</v>
      </c>
      <c r="H134" s="76" t="s">
        <v>51</v>
      </c>
    </row>
    <row r="135" spans="5:8" ht="12.75">
      <c r="E135" s="76" t="s">
        <v>2</v>
      </c>
      <c r="F135" s="76" t="s">
        <v>2</v>
      </c>
      <c r="G135" s="76" t="s">
        <v>2</v>
      </c>
      <c r="H135" s="76" t="s">
        <v>52</v>
      </c>
    </row>
    <row r="136" spans="2:8" ht="12.75">
      <c r="B136" s="25" t="s">
        <v>3</v>
      </c>
      <c r="E136" s="110">
        <f>'income statement'!D12</f>
        <v>172797</v>
      </c>
      <c r="F136" s="33">
        <v>166434</v>
      </c>
      <c r="G136" s="26">
        <f>+E136-F136</f>
        <v>6363</v>
      </c>
      <c r="H136" s="135">
        <f>(E136-F136)/F136*100</f>
        <v>3.823137099390749</v>
      </c>
    </row>
    <row r="137" spans="2:8" ht="12.75">
      <c r="B137" s="25" t="s">
        <v>241</v>
      </c>
      <c r="E137" s="110">
        <f>'income statement'!D28</f>
        <v>-10569</v>
      </c>
      <c r="F137" s="34">
        <v>3071</v>
      </c>
      <c r="G137" s="26">
        <f>+E137-F137</f>
        <v>-13640</v>
      </c>
      <c r="H137" s="34">
        <f>(E137-F137)/F137*100</f>
        <v>-444.1549983718659</v>
      </c>
    </row>
    <row r="138" spans="5:6" ht="12.75">
      <c r="E138" s="136"/>
      <c r="F138" s="136"/>
    </row>
    <row r="143" spans="1:2" ht="12.75">
      <c r="A143" s="68" t="s">
        <v>71</v>
      </c>
      <c r="B143" s="24" t="s">
        <v>53</v>
      </c>
    </row>
    <row r="144" ht="12.75">
      <c r="A144" s="24"/>
    </row>
    <row r="145" ht="12.75">
      <c r="A145" s="24"/>
    </row>
    <row r="146" ht="12.75">
      <c r="A146" s="24"/>
    </row>
    <row r="147" ht="12.75">
      <c r="A147" s="24"/>
    </row>
    <row r="148" ht="12.75">
      <c r="A148" s="24"/>
    </row>
    <row r="149" ht="12.75">
      <c r="A149" s="24"/>
    </row>
    <row r="150" spans="1:2" ht="12.75">
      <c r="A150" s="68" t="s">
        <v>72</v>
      </c>
      <c r="B150" s="24" t="s">
        <v>54</v>
      </c>
    </row>
    <row r="152" ht="12" customHeight="1"/>
    <row r="153" ht="12" customHeight="1"/>
    <row r="155" spans="1:8" ht="12.75">
      <c r="A155" s="68" t="s">
        <v>73</v>
      </c>
      <c r="B155" s="24" t="s">
        <v>135</v>
      </c>
      <c r="E155" s="149" t="s">
        <v>84</v>
      </c>
      <c r="F155" s="149"/>
      <c r="G155" s="149" t="s">
        <v>227</v>
      </c>
      <c r="H155" s="149"/>
    </row>
    <row r="156" spans="1:8" ht="12.75">
      <c r="A156" s="24"/>
      <c r="E156" s="76" t="s">
        <v>230</v>
      </c>
      <c r="F156" s="76" t="s">
        <v>231</v>
      </c>
      <c r="G156" s="76" t="str">
        <f>+E156</f>
        <v>30.09.2008</v>
      </c>
      <c r="H156" s="76" t="str">
        <f>+F156</f>
        <v>30.09.2007</v>
      </c>
    </row>
    <row r="157" spans="5:8" ht="12.75">
      <c r="E157" s="76" t="s">
        <v>2</v>
      </c>
      <c r="F157" s="76" t="s">
        <v>2</v>
      </c>
      <c r="G157" s="76" t="s">
        <v>2</v>
      </c>
      <c r="H157" s="76" t="s">
        <v>2</v>
      </c>
    </row>
    <row r="158" spans="5:7" ht="12.75">
      <c r="E158" s="93"/>
      <c r="G158" s="34"/>
    </row>
    <row r="159" spans="5:9" ht="12.75">
      <c r="E159" s="99"/>
      <c r="F159" s="99"/>
      <c r="G159" s="99"/>
      <c r="H159" s="94"/>
      <c r="I159" s="100"/>
    </row>
    <row r="160" spans="2:8" ht="12.75">
      <c r="B160" s="25" t="s">
        <v>159</v>
      </c>
      <c r="E160" s="94"/>
      <c r="F160" s="94"/>
      <c r="G160" s="94"/>
      <c r="H160" s="94"/>
    </row>
    <row r="161" spans="2:8" ht="12.75">
      <c r="B161" s="25" t="s">
        <v>192</v>
      </c>
      <c r="E161" s="99">
        <f>-'income statement'!D30</f>
        <v>-11</v>
      </c>
      <c r="F161" s="99">
        <v>29</v>
      </c>
      <c r="G161" s="94">
        <v>0</v>
      </c>
      <c r="H161" s="50">
        <v>29</v>
      </c>
    </row>
    <row r="162" spans="2:8" ht="12.75">
      <c r="B162" s="25" t="s">
        <v>160</v>
      </c>
      <c r="E162" s="94">
        <v>0</v>
      </c>
      <c r="F162" s="99">
        <v>-281</v>
      </c>
      <c r="G162" s="94">
        <v>0</v>
      </c>
      <c r="H162" s="111">
        <v>-281</v>
      </c>
    </row>
    <row r="163" spans="5:8" ht="12.75">
      <c r="E163" s="99"/>
      <c r="F163" s="99"/>
      <c r="G163" s="99"/>
      <c r="H163" s="50"/>
    </row>
    <row r="164" spans="2:8" ht="12.75">
      <c r="B164" s="25" t="s">
        <v>55</v>
      </c>
      <c r="E164" s="94"/>
      <c r="F164" s="111"/>
      <c r="G164" s="94"/>
      <c r="H164" s="111"/>
    </row>
    <row r="165" spans="2:7" ht="12.75">
      <c r="B165" s="25" t="s">
        <v>246</v>
      </c>
      <c r="G165" s="25"/>
    </row>
    <row r="166" spans="3:8" ht="12.75">
      <c r="C166" s="25" t="s">
        <v>247</v>
      </c>
      <c r="E166" s="94">
        <v>0</v>
      </c>
      <c r="F166" s="94">
        <v>0</v>
      </c>
      <c r="G166" s="94">
        <v>0</v>
      </c>
      <c r="H166" s="26">
        <v>-4163</v>
      </c>
    </row>
    <row r="167" spans="2:8" ht="12.75">
      <c r="B167" s="25" t="s">
        <v>160</v>
      </c>
      <c r="E167" s="94">
        <v>0</v>
      </c>
      <c r="F167" s="99">
        <v>-290</v>
      </c>
      <c r="G167" s="94">
        <v>0</v>
      </c>
      <c r="H167" s="99">
        <v>-300</v>
      </c>
    </row>
    <row r="168" spans="2:8" ht="13.5" thickBot="1">
      <c r="B168" s="25" t="s">
        <v>248</v>
      </c>
      <c r="E168" s="112">
        <f>SUM(E161:E167)</f>
        <v>-11</v>
      </c>
      <c r="F168" s="112">
        <f>SUM(F161:F167)</f>
        <v>-542</v>
      </c>
      <c r="G168" s="118">
        <f>SUM(G161:G167)</f>
        <v>0</v>
      </c>
      <c r="H168" s="145">
        <f>SUM(H161:H167)</f>
        <v>-4715</v>
      </c>
    </row>
    <row r="169" spans="5:8" ht="12.75">
      <c r="E169" s="111"/>
      <c r="F169" s="99"/>
      <c r="G169" s="111"/>
      <c r="H169" s="99"/>
    </row>
    <row r="170" ht="12.75">
      <c r="I170" s="100"/>
    </row>
    <row r="174" spans="1:2" ht="12.75">
      <c r="A174" s="68" t="s">
        <v>74</v>
      </c>
      <c r="B174" s="24" t="s">
        <v>56</v>
      </c>
    </row>
    <row r="180" spans="1:2" ht="12.75">
      <c r="A180" s="68" t="s">
        <v>75</v>
      </c>
      <c r="B180" s="24" t="s">
        <v>152</v>
      </c>
    </row>
    <row r="181" spans="5:8" ht="12.75">
      <c r="E181" s="106"/>
      <c r="F181" s="106"/>
      <c r="G181" s="101" t="s">
        <v>188</v>
      </c>
      <c r="H181" s="101" t="s">
        <v>188</v>
      </c>
    </row>
    <row r="182" spans="5:8" ht="12.75">
      <c r="E182" s="106"/>
      <c r="F182" s="106"/>
      <c r="G182" s="101" t="s">
        <v>230</v>
      </c>
      <c r="H182" s="101" t="s">
        <v>191</v>
      </c>
    </row>
    <row r="183" spans="5:8" ht="12.75">
      <c r="E183" s="106"/>
      <c r="F183" s="106"/>
      <c r="G183" s="101" t="s">
        <v>2</v>
      </c>
      <c r="H183" s="101" t="s">
        <v>2</v>
      </c>
    </row>
    <row r="184" spans="2:7" ht="12.75">
      <c r="B184" s="25" t="s">
        <v>218</v>
      </c>
      <c r="E184" s="44"/>
      <c r="F184" s="71"/>
      <c r="G184" s="31"/>
    </row>
    <row r="185" spans="2:8" ht="12.75">
      <c r="B185" s="25" t="s">
        <v>219</v>
      </c>
      <c r="E185" s="34"/>
      <c r="F185" s="107"/>
      <c r="G185" s="113">
        <v>48</v>
      </c>
      <c r="H185" s="102">
        <v>48</v>
      </c>
    </row>
    <row r="186" spans="2:8" ht="12.75">
      <c r="B186" s="25" t="s">
        <v>83</v>
      </c>
      <c r="E186" s="34"/>
      <c r="F186" s="99"/>
      <c r="G186" s="114">
        <v>-35</v>
      </c>
      <c r="H186" s="103">
        <v>-29</v>
      </c>
    </row>
    <row r="187" spans="5:8" ht="12.75">
      <c r="E187" s="34"/>
      <c r="F187" s="104"/>
      <c r="G187" s="104">
        <f>SUM(G185:G186)</f>
        <v>13</v>
      </c>
      <c r="H187" s="104">
        <f>SUM(H185:H186)</f>
        <v>19</v>
      </c>
    </row>
    <row r="188" spans="2:8" ht="12.75">
      <c r="B188" s="25" t="s">
        <v>223</v>
      </c>
      <c r="E188" s="34"/>
      <c r="F188" s="107"/>
      <c r="G188" s="104"/>
      <c r="H188" s="102"/>
    </row>
    <row r="189" spans="2:9" ht="12.75">
      <c r="B189" s="25" t="s">
        <v>153</v>
      </c>
      <c r="E189" s="34"/>
      <c r="F189" s="94"/>
      <c r="G189" s="104">
        <v>354</v>
      </c>
      <c r="H189" s="50">
        <v>0</v>
      </c>
      <c r="I189" s="24"/>
    </row>
    <row r="190" spans="5:9" ht="12.75">
      <c r="E190" s="34"/>
      <c r="F190" s="94"/>
      <c r="G190" s="104"/>
      <c r="H190" s="50"/>
      <c r="I190" s="24"/>
    </row>
    <row r="191" spans="2:9" ht="12.75">
      <c r="B191" s="25" t="s">
        <v>235</v>
      </c>
      <c r="E191" s="34"/>
      <c r="F191" s="94"/>
      <c r="G191" s="104"/>
      <c r="H191" s="50"/>
      <c r="I191" s="24"/>
    </row>
    <row r="192" spans="2:9" ht="12.75">
      <c r="B192" s="25" t="s">
        <v>153</v>
      </c>
      <c r="E192" s="34"/>
      <c r="F192" s="94"/>
      <c r="G192" s="104">
        <v>6864</v>
      </c>
      <c r="H192" s="50">
        <v>13416</v>
      </c>
      <c r="I192" s="24"/>
    </row>
    <row r="193" spans="5:8" ht="12.75">
      <c r="E193" s="34"/>
      <c r="F193" s="94"/>
      <c r="G193" s="94"/>
      <c r="H193" s="50"/>
    </row>
    <row r="194" spans="5:8" ht="13.5" thickBot="1">
      <c r="E194" s="34"/>
      <c r="F194" s="94"/>
      <c r="G194" s="95">
        <f>SUM(G187:G193)</f>
        <v>7231</v>
      </c>
      <c r="H194" s="95">
        <f>SUM(H187:H193)</f>
        <v>13435</v>
      </c>
    </row>
    <row r="195" spans="5:6" ht="13.5" thickTop="1">
      <c r="E195" s="71"/>
      <c r="F195" s="71"/>
    </row>
    <row r="196" spans="2:8" ht="13.5" thickBot="1">
      <c r="B196" s="25" t="s">
        <v>220</v>
      </c>
      <c r="E196" s="71"/>
      <c r="F196" s="71"/>
      <c r="G196" s="41">
        <f>10+329+6458</f>
        <v>6797</v>
      </c>
      <c r="H196" s="130">
        <v>13728</v>
      </c>
    </row>
    <row r="197" spans="5:6" ht="13.5" thickTop="1">
      <c r="E197" s="71"/>
      <c r="F197" s="71"/>
    </row>
    <row r="198" spans="5:8" ht="15">
      <c r="E198" s="137"/>
      <c r="H198" s="26"/>
    </row>
    <row r="199" spans="1:2" ht="12.75">
      <c r="A199" s="68" t="s">
        <v>76</v>
      </c>
      <c r="B199" s="24" t="s">
        <v>57</v>
      </c>
    </row>
    <row r="200" spans="1:8" ht="12.75">
      <c r="A200" s="68"/>
      <c r="B200" s="24"/>
      <c r="H200" s="138"/>
    </row>
    <row r="201" spans="1:2" ht="12.75">
      <c r="A201" s="24"/>
      <c r="B201" s="24" t="s">
        <v>58</v>
      </c>
    </row>
    <row r="202" spans="1:2" ht="12.75">
      <c r="A202" s="24"/>
      <c r="B202" s="24"/>
    </row>
    <row r="203" ht="12.75">
      <c r="A203" s="24"/>
    </row>
    <row r="204" spans="1:2" ht="12.75">
      <c r="A204" s="68" t="s">
        <v>77</v>
      </c>
      <c r="B204" s="24" t="s">
        <v>59</v>
      </c>
    </row>
    <row r="205" spans="1:8" ht="12.75">
      <c r="A205" s="68"/>
      <c r="B205" s="24"/>
      <c r="G205" s="101" t="s">
        <v>188</v>
      </c>
      <c r="H205" s="101" t="s">
        <v>188</v>
      </c>
    </row>
    <row r="206" spans="1:8" ht="12.75">
      <c r="A206" s="68"/>
      <c r="B206" s="24"/>
      <c r="G206" s="101" t="s">
        <v>232</v>
      </c>
      <c r="H206" s="101" t="s">
        <v>191</v>
      </c>
    </row>
    <row r="207" spans="1:8" ht="12.75">
      <c r="A207" s="68"/>
      <c r="B207" s="24"/>
      <c r="G207" s="101" t="s">
        <v>189</v>
      </c>
      <c r="H207" s="101" t="s">
        <v>190</v>
      </c>
    </row>
    <row r="208" spans="1:2" ht="12.75">
      <c r="A208" s="68"/>
      <c r="B208" s="24" t="s">
        <v>221</v>
      </c>
    </row>
    <row r="209" spans="1:8" ht="12.75">
      <c r="A209" s="68"/>
      <c r="B209" s="25" t="s">
        <v>60</v>
      </c>
      <c r="G209" s="26">
        <f>1030+127</f>
        <v>1157</v>
      </c>
      <c r="H209" s="26">
        <v>5110</v>
      </c>
    </row>
    <row r="210" spans="1:8" ht="12.75">
      <c r="A210" s="68"/>
      <c r="B210" s="25" t="s">
        <v>61</v>
      </c>
      <c r="G210" s="26">
        <f>114360+12262</f>
        <v>126622</v>
      </c>
      <c r="H210" s="26">
        <v>146643</v>
      </c>
    </row>
    <row r="211" spans="1:8" ht="12.75">
      <c r="A211" s="68"/>
      <c r="B211" s="24"/>
      <c r="G211" s="109">
        <f>SUM(G209:G210)</f>
        <v>127779</v>
      </c>
      <c r="H211" s="109">
        <f>SUM(H209:H210)</f>
        <v>151753</v>
      </c>
    </row>
    <row r="212" spans="1:8" ht="12.75">
      <c r="A212" s="68"/>
      <c r="B212" s="24"/>
      <c r="H212" s="26"/>
    </row>
    <row r="213" spans="1:8" ht="12.75">
      <c r="A213" s="68"/>
      <c r="B213" s="24" t="s">
        <v>222</v>
      </c>
      <c r="H213" s="26"/>
    </row>
    <row r="214" spans="1:8" ht="12.75">
      <c r="A214" s="68"/>
      <c r="B214" s="25" t="s">
        <v>60</v>
      </c>
      <c r="G214" s="26">
        <v>703</v>
      </c>
      <c r="H214" s="26">
        <v>1538</v>
      </c>
    </row>
    <row r="215" spans="1:8" ht="13.5" thickBot="1">
      <c r="A215" s="68"/>
      <c r="G215" s="54">
        <f>G214+G211</f>
        <v>128482</v>
      </c>
      <c r="H215" s="54">
        <f>H214+H211</f>
        <v>153291</v>
      </c>
    </row>
    <row r="216" spans="1:7" ht="13.5" thickTop="1">
      <c r="A216" s="68"/>
      <c r="B216" s="24"/>
      <c r="G216" s="25"/>
    </row>
    <row r="217" spans="2:7" ht="12.75">
      <c r="B217" s="25" t="s">
        <v>137</v>
      </c>
      <c r="G217" s="53" t="s">
        <v>141</v>
      </c>
    </row>
    <row r="218" spans="7:8" ht="12.75">
      <c r="G218" s="115" t="s">
        <v>154</v>
      </c>
      <c r="H218" s="53" t="s">
        <v>2</v>
      </c>
    </row>
    <row r="219" spans="7:8" ht="12.75">
      <c r="G219" s="116" t="s">
        <v>249</v>
      </c>
      <c r="H219" s="117" t="s">
        <v>136</v>
      </c>
    </row>
    <row r="220" spans="7:8" ht="12.75">
      <c r="G220" s="117"/>
      <c r="H220" s="117"/>
    </row>
    <row r="221" spans="2:8" ht="12.75">
      <c r="B221" s="24" t="s">
        <v>61</v>
      </c>
      <c r="G221" s="117"/>
      <c r="H221" s="117"/>
    </row>
    <row r="222" spans="2:8" ht="12.75">
      <c r="B222" s="25" t="s">
        <v>156</v>
      </c>
      <c r="G222" s="94">
        <f>+H222/0.51</f>
        <v>4547.058823529412</v>
      </c>
      <c r="H222" s="94">
        <v>2319</v>
      </c>
    </row>
    <row r="223" spans="2:8" ht="12.75">
      <c r="B223" s="25" t="s">
        <v>155</v>
      </c>
      <c r="G223" s="94">
        <f>+H223/0.44</f>
        <v>22595.454545454544</v>
      </c>
      <c r="H223" s="94">
        <f>3069+6873</f>
        <v>9942</v>
      </c>
    </row>
    <row r="224" spans="7:8" ht="12.75">
      <c r="G224" s="94"/>
      <c r="H224" s="94"/>
    </row>
    <row r="225" spans="2:8" ht="13.5" thickBot="1">
      <c r="B225" s="25" t="s">
        <v>19</v>
      </c>
      <c r="G225" s="94"/>
      <c r="H225" s="95">
        <f>SUM(H222:H223)</f>
        <v>12261</v>
      </c>
    </row>
    <row r="226" spans="7:8" ht="13.5" thickTop="1">
      <c r="G226" s="94"/>
      <c r="H226" s="94"/>
    </row>
    <row r="227" spans="7:8" ht="12.75">
      <c r="G227" s="94"/>
      <c r="H227" s="94"/>
    </row>
    <row r="228" spans="1:2" ht="12.75">
      <c r="A228" s="68" t="s">
        <v>78</v>
      </c>
      <c r="B228" s="24" t="s">
        <v>62</v>
      </c>
    </row>
    <row r="257" spans="1:2" ht="12.75">
      <c r="A257" s="68" t="s">
        <v>79</v>
      </c>
      <c r="B257" s="24" t="s">
        <v>63</v>
      </c>
    </row>
    <row r="258" ht="12.75">
      <c r="A258" s="24"/>
    </row>
    <row r="259" ht="12.75">
      <c r="A259" s="24"/>
    </row>
    <row r="260" ht="12.75">
      <c r="A260" s="24"/>
    </row>
    <row r="261" spans="1:2" ht="13.5" customHeight="1">
      <c r="A261" s="68" t="s">
        <v>80</v>
      </c>
      <c r="B261" s="24" t="s">
        <v>64</v>
      </c>
    </row>
    <row r="262" ht="13.5" customHeight="1"/>
    <row r="263" ht="13.5" customHeight="1"/>
    <row r="264" ht="13.5" customHeight="1"/>
    <row r="265" ht="13.5" customHeight="1"/>
    <row r="266" spans="1:2" ht="13.5" customHeight="1">
      <c r="A266" s="68" t="s">
        <v>81</v>
      </c>
      <c r="B266" s="24" t="s">
        <v>97</v>
      </c>
    </row>
    <row r="267" spans="5:8" ht="13.5" customHeight="1">
      <c r="E267" s="39"/>
      <c r="F267" s="39"/>
      <c r="G267" s="39"/>
      <c r="H267" s="58"/>
    </row>
    <row r="268" spans="2:8" ht="13.5" customHeight="1">
      <c r="B268" s="24" t="s">
        <v>89</v>
      </c>
      <c r="C268" s="24" t="s">
        <v>98</v>
      </c>
      <c r="G268" s="76"/>
      <c r="H268" s="76"/>
    </row>
    <row r="269" spans="3:8" ht="13.5" customHeight="1">
      <c r="C269" s="25" t="s">
        <v>164</v>
      </c>
      <c r="G269" s="139"/>
      <c r="H269" s="139"/>
    </row>
    <row r="270" spans="3:8" ht="13.5" customHeight="1">
      <c r="C270" s="25" t="s">
        <v>165</v>
      </c>
      <c r="G270" s="139"/>
      <c r="H270" s="139"/>
    </row>
    <row r="271" spans="7:8" ht="13.5" customHeight="1">
      <c r="G271" s="76"/>
      <c r="H271" s="76"/>
    </row>
    <row r="272" spans="5:8" ht="13.5" customHeight="1">
      <c r="E272" s="150" t="s">
        <v>84</v>
      </c>
      <c r="F272" s="150"/>
      <c r="G272" s="150" t="s">
        <v>227</v>
      </c>
      <c r="H272" s="150"/>
    </row>
    <row r="273" spans="5:8" ht="13.5" customHeight="1">
      <c r="E273" s="98">
        <v>39721</v>
      </c>
      <c r="F273" s="98">
        <v>39355</v>
      </c>
      <c r="G273" s="98">
        <f>E273</f>
        <v>39721</v>
      </c>
      <c r="H273" s="98">
        <f>F273</f>
        <v>39355</v>
      </c>
    </row>
    <row r="274" spans="7:8" ht="13.5" customHeight="1">
      <c r="G274" s="76"/>
      <c r="H274" s="76"/>
    </row>
    <row r="275" spans="3:8" ht="13.5" customHeight="1">
      <c r="C275" s="25" t="s">
        <v>250</v>
      </c>
      <c r="G275" s="76"/>
      <c r="H275" s="76"/>
    </row>
    <row r="276" spans="3:8" ht="13.5" customHeight="1">
      <c r="C276" s="25" t="s">
        <v>163</v>
      </c>
      <c r="E276" s="96">
        <f>'income statement'!D32</f>
        <v>-10558</v>
      </c>
      <c r="F276" s="96">
        <f>'income statement'!E32</f>
        <v>1067</v>
      </c>
      <c r="G276" s="96">
        <f>'income statement'!G32</f>
        <v>-4009</v>
      </c>
      <c r="H276" s="96">
        <f>'income statement'!H32</f>
        <v>3079</v>
      </c>
    </row>
    <row r="277" spans="5:8" ht="13.5" customHeight="1">
      <c r="E277" s="97"/>
      <c r="F277" s="50"/>
      <c r="G277" s="50"/>
      <c r="H277" s="50"/>
    </row>
    <row r="278" spans="3:8" ht="13.5" customHeight="1">
      <c r="C278" s="25" t="s">
        <v>145</v>
      </c>
      <c r="E278" s="97"/>
      <c r="F278" s="50"/>
      <c r="G278" s="50"/>
      <c r="H278" s="50"/>
    </row>
    <row r="279" spans="3:8" ht="13.5" customHeight="1">
      <c r="C279" s="25" t="s">
        <v>146</v>
      </c>
      <c r="E279" s="26">
        <v>64286</v>
      </c>
      <c r="F279" s="26">
        <v>64284</v>
      </c>
      <c r="G279" s="26">
        <f>+E279</f>
        <v>64286</v>
      </c>
      <c r="H279" s="50">
        <v>64241</v>
      </c>
    </row>
    <row r="280" spans="5:8" ht="13.5" customHeight="1">
      <c r="E280" s="26"/>
      <c r="F280" s="26"/>
      <c r="H280" s="50"/>
    </row>
    <row r="281" spans="3:8" ht="13.5" customHeight="1" thickBot="1">
      <c r="C281" s="24" t="s">
        <v>101</v>
      </c>
      <c r="E281" s="77">
        <f>E276/E279*100</f>
        <v>-16.423482562299725</v>
      </c>
      <c r="F281" s="77">
        <f>F276/F279*100</f>
        <v>1.6598220396988363</v>
      </c>
      <c r="G281" s="77">
        <f>G276/G279*100</f>
        <v>-6.236194505802197</v>
      </c>
      <c r="H281" s="77">
        <f>H276/H279*100</f>
        <v>4.792889276318862</v>
      </c>
    </row>
    <row r="282" spans="5:8" ht="13.5" customHeight="1" thickTop="1">
      <c r="E282" s="42"/>
      <c r="F282" s="42"/>
      <c r="G282" s="42"/>
      <c r="H282" s="42"/>
    </row>
    <row r="283" spans="2:8" ht="13.5" customHeight="1">
      <c r="B283" s="24" t="s">
        <v>100</v>
      </c>
      <c r="C283" s="24" t="s">
        <v>99</v>
      </c>
      <c r="G283" s="76"/>
      <c r="H283" s="76"/>
    </row>
    <row r="284" spans="3:8" ht="13.5" customHeight="1">
      <c r="C284" s="25" t="s">
        <v>157</v>
      </c>
      <c r="G284" s="76"/>
      <c r="H284" s="76"/>
    </row>
    <row r="285" spans="3:8" ht="13.5" customHeight="1">
      <c r="C285" s="25" t="s">
        <v>158</v>
      </c>
      <c r="G285" s="76"/>
      <c r="H285" s="76"/>
    </row>
    <row r="286" spans="7:8" ht="12.75" customHeight="1">
      <c r="G286" s="76"/>
      <c r="H286" s="76"/>
    </row>
    <row r="287" spans="5:8" ht="12.75" customHeight="1">
      <c r="E287" s="150" t="str">
        <f>+E272</f>
        <v>3 months ended</v>
      </c>
      <c r="F287" s="150"/>
      <c r="G287" s="150" t="str">
        <f>+G272</f>
        <v>9 months ended</v>
      </c>
      <c r="H287" s="150"/>
    </row>
    <row r="288" spans="5:8" ht="12.75" customHeight="1">
      <c r="E288" s="98">
        <f>+E273</f>
        <v>39721</v>
      </c>
      <c r="F288" s="98">
        <f>+F273</f>
        <v>39355</v>
      </c>
      <c r="G288" s="98">
        <f>+G273</f>
        <v>39721</v>
      </c>
      <c r="H288" s="98">
        <f>+H273</f>
        <v>39355</v>
      </c>
    </row>
    <row r="289" spans="7:8" ht="12.75" customHeight="1">
      <c r="G289" s="76"/>
      <c r="H289" s="76"/>
    </row>
    <row r="290" spans="3:8" ht="12.75" customHeight="1">
      <c r="C290" s="25" t="s">
        <v>250</v>
      </c>
      <c r="G290" s="76"/>
      <c r="H290" s="76"/>
    </row>
    <row r="291" spans="3:8" ht="13.5" customHeight="1">
      <c r="C291" s="25" t="s">
        <v>163</v>
      </c>
      <c r="E291" s="96">
        <f>E276</f>
        <v>-10558</v>
      </c>
      <c r="F291" s="96">
        <f>F276</f>
        <v>1067</v>
      </c>
      <c r="G291" s="96">
        <f>G276</f>
        <v>-4009</v>
      </c>
      <c r="H291" s="96">
        <f>H276</f>
        <v>3079</v>
      </c>
    </row>
    <row r="292" spans="5:8" ht="13.5" customHeight="1">
      <c r="E292" s="97"/>
      <c r="F292" s="50"/>
      <c r="G292" s="50"/>
      <c r="H292" s="50"/>
    </row>
    <row r="293" spans="3:8" ht="13.5" customHeight="1">
      <c r="C293" s="25" t="s">
        <v>145</v>
      </c>
      <c r="E293" s="97"/>
      <c r="F293" s="50"/>
      <c r="G293" s="50"/>
      <c r="H293" s="50"/>
    </row>
    <row r="294" spans="3:8" ht="13.5" customHeight="1">
      <c r="C294" s="25" t="s">
        <v>146</v>
      </c>
      <c r="E294" s="50">
        <f>E279</f>
        <v>64286</v>
      </c>
      <c r="F294" s="26">
        <f>+F279</f>
        <v>64284</v>
      </c>
      <c r="G294" s="50">
        <f>G279</f>
        <v>64286</v>
      </c>
      <c r="H294" s="50">
        <f>+H279</f>
        <v>64241</v>
      </c>
    </row>
    <row r="295" spans="5:8" ht="13.5" customHeight="1">
      <c r="E295" s="26"/>
      <c r="F295" s="26"/>
      <c r="H295" s="50"/>
    </row>
    <row r="296" spans="3:8" ht="13.5" customHeight="1">
      <c r="C296" s="25" t="s">
        <v>93</v>
      </c>
      <c r="E296" s="26">
        <v>0</v>
      </c>
      <c r="F296" s="26">
        <v>302</v>
      </c>
      <c r="G296" s="26">
        <v>0</v>
      </c>
      <c r="H296" s="50">
        <v>560</v>
      </c>
    </row>
    <row r="297" spans="5:8" ht="13.5" customHeight="1">
      <c r="E297" s="26"/>
      <c r="F297" s="26"/>
      <c r="H297" s="50"/>
    </row>
    <row r="298" spans="3:8" ht="13.5" customHeight="1">
      <c r="C298" s="25" t="s">
        <v>147</v>
      </c>
      <c r="E298" s="26"/>
      <c r="F298" s="26"/>
      <c r="H298" s="50"/>
    </row>
    <row r="299" spans="3:8" ht="13.5" customHeight="1">
      <c r="C299" s="25" t="s">
        <v>148</v>
      </c>
      <c r="E299" s="109">
        <f>SUM(E294:E298)</f>
        <v>64286</v>
      </c>
      <c r="F299" s="109">
        <f>SUM(F294:F298)</f>
        <v>64586</v>
      </c>
      <c r="G299" s="109">
        <f>SUM(G294:G298)</f>
        <v>64286</v>
      </c>
      <c r="H299" s="109">
        <f>SUM(H294:H298)-1</f>
        <v>64800</v>
      </c>
    </row>
    <row r="300" spans="5:8" ht="13.5" customHeight="1">
      <c r="E300" s="26"/>
      <c r="F300" s="26"/>
      <c r="H300" s="50"/>
    </row>
    <row r="301" spans="3:8" ht="13.5" customHeight="1" thickBot="1">
      <c r="C301" s="24" t="s">
        <v>102</v>
      </c>
      <c r="E301" s="77">
        <f>E291/E299*100</f>
        <v>-16.423482562299725</v>
      </c>
      <c r="F301" s="77">
        <f>F291/F299*100</f>
        <v>1.6520608181339609</v>
      </c>
      <c r="G301" s="77">
        <f>G291/G299*100</f>
        <v>-6.236194505802197</v>
      </c>
      <c r="H301" s="77">
        <f>H291/H299*100</f>
        <v>4.751543209876543</v>
      </c>
    </row>
    <row r="302" spans="3:8" ht="13.5" customHeight="1" thickTop="1">
      <c r="C302" s="24"/>
      <c r="E302" s="43"/>
      <c r="F302" s="43"/>
      <c r="G302" s="43"/>
      <c r="H302" s="43"/>
    </row>
    <row r="303" spans="3:8" ht="13.5" customHeight="1">
      <c r="C303" s="24"/>
      <c r="E303" s="43"/>
      <c r="F303" s="43"/>
      <c r="G303" s="43"/>
      <c r="H303" s="43"/>
    </row>
    <row r="304" spans="1:2" ht="12.75">
      <c r="A304" s="68" t="s">
        <v>82</v>
      </c>
      <c r="B304" s="24" t="s">
        <v>26</v>
      </c>
    </row>
    <row r="305" ht="12.75">
      <c r="A305" s="24"/>
    </row>
    <row r="306" ht="12.75">
      <c r="A306" s="24"/>
    </row>
    <row r="307" ht="12.75">
      <c r="A307" s="24"/>
    </row>
    <row r="308" spans="3:8" ht="13.5" customHeight="1">
      <c r="C308" s="24"/>
      <c r="E308" s="43"/>
      <c r="F308" s="43"/>
      <c r="G308" s="43"/>
      <c r="H308" s="43"/>
    </row>
    <row r="309" spans="1:7" ht="13.5" customHeight="1">
      <c r="A309" s="68" t="s">
        <v>139</v>
      </c>
      <c r="B309" s="24" t="s">
        <v>65</v>
      </c>
      <c r="G309" s="140"/>
    </row>
    <row r="310" spans="1:7" ht="13.5" customHeight="1">
      <c r="A310" s="68"/>
      <c r="B310" s="24"/>
      <c r="G310" s="140"/>
    </row>
    <row r="311" ht="13.5" customHeight="1"/>
    <row r="312" ht="13.5" customHeight="1"/>
    <row r="313" ht="13.5" customHeight="1"/>
    <row r="335" ht="15">
      <c r="E335" s="137"/>
    </row>
    <row r="424" s="71" customFormat="1" ht="12.75">
      <c r="G424" s="34"/>
    </row>
    <row r="425" spans="1:7" s="71" customFormat="1" ht="12.75">
      <c r="A425" s="141"/>
      <c r="G425" s="34"/>
    </row>
    <row r="426" s="71" customFormat="1" ht="12.75">
      <c r="G426" s="34"/>
    </row>
    <row r="427" s="71" customFormat="1" ht="12.75">
      <c r="G427" s="34"/>
    </row>
    <row r="428" s="71" customFormat="1" ht="12.75">
      <c r="G428" s="34"/>
    </row>
    <row r="429" s="71" customFormat="1" ht="12.75">
      <c r="G429" s="34"/>
    </row>
    <row r="430" spans="1:7" s="71" customFormat="1" ht="12.75">
      <c r="A430" s="141"/>
      <c r="G430" s="34"/>
    </row>
    <row r="431" s="71" customFormat="1" ht="12.75">
      <c r="G431" s="34"/>
    </row>
    <row r="432" s="71" customFormat="1" ht="12.75">
      <c r="G432" s="34"/>
    </row>
    <row r="433" s="71" customFormat="1" ht="12.75">
      <c r="G433" s="34"/>
    </row>
    <row r="434" spans="1:7" s="71" customFormat="1" ht="12.75">
      <c r="A434" s="141"/>
      <c r="G434" s="34"/>
    </row>
    <row r="435" spans="1:7" s="71" customFormat="1" ht="12.75">
      <c r="A435" s="141"/>
      <c r="E435" s="142"/>
      <c r="F435" s="142"/>
      <c r="G435" s="34"/>
    </row>
    <row r="436" spans="5:7" s="71" customFormat="1" ht="12.75">
      <c r="E436" s="143"/>
      <c r="F436" s="143"/>
      <c r="G436" s="34"/>
    </row>
    <row r="437" spans="5:7" s="71" customFormat="1" ht="12.75">
      <c r="E437" s="93"/>
      <c r="F437" s="34"/>
      <c r="G437" s="34"/>
    </row>
    <row r="438" s="71" customFormat="1" ht="12.75">
      <c r="G438" s="34"/>
    </row>
    <row r="439" s="71" customFormat="1" ht="12.75">
      <c r="G439" s="34"/>
    </row>
    <row r="440" s="71" customFormat="1" ht="12.75">
      <c r="G440" s="34"/>
    </row>
    <row r="441" s="71" customFormat="1" ht="12.75">
      <c r="G441" s="34"/>
    </row>
    <row r="442" s="71" customFormat="1" ht="12.75">
      <c r="G442" s="34"/>
    </row>
    <row r="443" s="71" customFormat="1" ht="12.75">
      <c r="G443" s="34"/>
    </row>
    <row r="444" s="71" customFormat="1" ht="12.75">
      <c r="G444" s="34"/>
    </row>
    <row r="445" s="71" customFormat="1" ht="12.75">
      <c r="G445" s="34"/>
    </row>
    <row r="446" s="71" customFormat="1" ht="12.75">
      <c r="G446" s="34"/>
    </row>
    <row r="447" s="71" customFormat="1" ht="12.75">
      <c r="G447" s="34"/>
    </row>
    <row r="448" s="71" customFormat="1" ht="12.75">
      <c r="G448" s="34"/>
    </row>
    <row r="449" s="71" customFormat="1" ht="12.75">
      <c r="G449" s="34"/>
    </row>
    <row r="450" s="71" customFormat="1" ht="12.75">
      <c r="G450" s="34"/>
    </row>
    <row r="451" s="71" customFormat="1" ht="12.75">
      <c r="G451" s="34"/>
    </row>
    <row r="452" s="71" customFormat="1" ht="12.75">
      <c r="G452" s="34"/>
    </row>
    <row r="453" s="71" customFormat="1" ht="12.75">
      <c r="G453" s="34"/>
    </row>
    <row r="454" s="71" customFormat="1" ht="12.75">
      <c r="G454" s="34"/>
    </row>
    <row r="455" s="71" customFormat="1" ht="12.75">
      <c r="G455" s="34"/>
    </row>
    <row r="456" s="71" customFormat="1" ht="12.75">
      <c r="G456" s="34"/>
    </row>
    <row r="457" spans="1:7" s="71" customFormat="1" ht="12.75">
      <c r="A457" s="141"/>
      <c r="G457" s="34"/>
    </row>
    <row r="458" s="71" customFormat="1" ht="12.75">
      <c r="G458" s="34"/>
    </row>
    <row r="459" spans="1:7" s="71" customFormat="1" ht="12.75">
      <c r="A459" s="141"/>
      <c r="G459" s="34"/>
    </row>
    <row r="460" spans="1:7" s="71" customFormat="1" ht="12.75">
      <c r="A460" s="141"/>
      <c r="G460" s="34"/>
    </row>
    <row r="461" s="71" customFormat="1" ht="12.75">
      <c r="G461" s="34"/>
    </row>
    <row r="462" s="71" customFormat="1" ht="12.75">
      <c r="G462" s="34"/>
    </row>
    <row r="463" spans="6:7" s="71" customFormat="1" ht="12.75">
      <c r="F463" s="143"/>
      <c r="G463" s="34"/>
    </row>
    <row r="464" s="71" customFormat="1" ht="12.75">
      <c r="G464" s="34"/>
    </row>
    <row r="465" spans="1:7" s="71" customFormat="1" ht="12.75">
      <c r="A465" s="141"/>
      <c r="G465" s="34"/>
    </row>
    <row r="466" s="71" customFormat="1" ht="12.75">
      <c r="G466" s="34"/>
    </row>
    <row r="467" s="71" customFormat="1" ht="12.75">
      <c r="G467" s="34"/>
    </row>
    <row r="468" s="71" customFormat="1" ht="12.75">
      <c r="G468" s="34"/>
    </row>
    <row r="469" s="71" customFormat="1" ht="12.75">
      <c r="G469" s="34"/>
    </row>
    <row r="470" s="71" customFormat="1" ht="12.75">
      <c r="G470" s="34"/>
    </row>
    <row r="471" s="71" customFormat="1" ht="12.75">
      <c r="G471" s="34"/>
    </row>
    <row r="472" s="71" customFormat="1" ht="12.75">
      <c r="G472" s="34"/>
    </row>
    <row r="473" s="71" customFormat="1" ht="12.75">
      <c r="G473" s="34"/>
    </row>
    <row r="474" s="71" customFormat="1" ht="12.75">
      <c r="G474" s="34"/>
    </row>
    <row r="475" s="71" customFormat="1" ht="12.75">
      <c r="G475" s="34"/>
    </row>
    <row r="476" s="71" customFormat="1" ht="12.75">
      <c r="G476" s="34"/>
    </row>
    <row r="477" s="71" customFormat="1" ht="12.75">
      <c r="G477" s="34"/>
    </row>
    <row r="478" s="71" customFormat="1" ht="12.75">
      <c r="G478" s="34"/>
    </row>
    <row r="479" s="71" customFormat="1" ht="12.75">
      <c r="G479" s="34"/>
    </row>
    <row r="480" spans="1:7" s="71" customFormat="1" ht="12.75">
      <c r="A480" s="141"/>
      <c r="G480" s="34"/>
    </row>
    <row r="481" spans="6:7" s="71" customFormat="1" ht="12.75">
      <c r="F481" s="143"/>
      <c r="G481" s="34"/>
    </row>
    <row r="482" s="71" customFormat="1" ht="12.75">
      <c r="G482" s="34"/>
    </row>
    <row r="483" s="71" customFormat="1" ht="12.75">
      <c r="G483" s="34"/>
    </row>
    <row r="484" s="71" customFormat="1" ht="12.75">
      <c r="G484" s="34"/>
    </row>
    <row r="485" spans="4:7" s="71" customFormat="1" ht="12.75">
      <c r="D485" s="142"/>
      <c r="E485" s="142"/>
      <c r="F485" s="142"/>
      <c r="G485" s="34"/>
    </row>
    <row r="486" spans="4:7" s="71" customFormat="1" ht="12.75">
      <c r="D486" s="142"/>
      <c r="E486" s="142"/>
      <c r="F486" s="142"/>
      <c r="G486" s="34"/>
    </row>
    <row r="487" spans="1:7" s="71" customFormat="1" ht="12.75">
      <c r="A487" s="144"/>
      <c r="D487" s="34"/>
      <c r="E487" s="34"/>
      <c r="F487" s="74"/>
      <c r="G487" s="34"/>
    </row>
    <row r="488" spans="1:8" s="71" customFormat="1" ht="12.75">
      <c r="A488" s="144"/>
      <c r="D488" s="34"/>
      <c r="E488" s="34"/>
      <c r="F488" s="74"/>
      <c r="G488" s="34"/>
      <c r="H488" s="74"/>
    </row>
    <row r="489" spans="1:8" s="71" customFormat="1" ht="12.75">
      <c r="A489" s="144"/>
      <c r="D489" s="34"/>
      <c r="E489" s="34"/>
      <c r="F489" s="74"/>
      <c r="G489" s="34"/>
      <c r="H489" s="74"/>
    </row>
    <row r="490" spans="1:7" s="71" customFormat="1" ht="12.75">
      <c r="A490" s="144"/>
      <c r="D490" s="34"/>
      <c r="E490" s="34"/>
      <c r="F490" s="74"/>
      <c r="G490" s="34"/>
    </row>
    <row r="491" spans="1:8" s="71" customFormat="1" ht="12.75">
      <c r="A491" s="144"/>
      <c r="D491" s="34"/>
      <c r="E491" s="34"/>
      <c r="F491" s="34"/>
      <c r="G491" s="34"/>
      <c r="H491" s="74"/>
    </row>
    <row r="492" spans="1:7" s="71" customFormat="1" ht="12.75">
      <c r="A492" s="144"/>
      <c r="D492" s="144"/>
      <c r="E492" s="93"/>
      <c r="F492" s="34"/>
      <c r="G492" s="34"/>
    </row>
    <row r="493" spans="4:7" s="71" customFormat="1" ht="12.75">
      <c r="D493" s="34"/>
      <c r="E493" s="74"/>
      <c r="F493" s="34"/>
      <c r="G493" s="34"/>
    </row>
    <row r="494" spans="4:7" s="71" customFormat="1" ht="12.75">
      <c r="D494" s="74"/>
      <c r="G494" s="34"/>
    </row>
    <row r="495" spans="4:7" s="71" customFormat="1" ht="12.75">
      <c r="D495" s="74"/>
      <c r="G495" s="34"/>
    </row>
    <row r="496" spans="1:7" s="71" customFormat="1" ht="12.75">
      <c r="A496" s="144"/>
      <c r="D496" s="74"/>
      <c r="F496" s="74"/>
      <c r="G496" s="34"/>
    </row>
    <row r="497" spans="4:7" s="71" customFormat="1" ht="12.75">
      <c r="D497" s="74"/>
      <c r="E497" s="74"/>
      <c r="F497" s="74"/>
      <c r="G497" s="34"/>
    </row>
    <row r="498" spans="4:7" s="71" customFormat="1" ht="12.75">
      <c r="D498" s="74"/>
      <c r="E498" s="74"/>
      <c r="F498" s="74"/>
      <c r="G498" s="34"/>
    </row>
    <row r="499" spans="6:7" s="71" customFormat="1" ht="12.75">
      <c r="F499" s="74"/>
      <c r="G499" s="34"/>
    </row>
    <row r="500" spans="6:7" s="71" customFormat="1" ht="12.75">
      <c r="F500" s="74"/>
      <c r="G500" s="34"/>
    </row>
    <row r="501" spans="6:7" s="71" customFormat="1" ht="12.75">
      <c r="F501" s="74"/>
      <c r="G501" s="34"/>
    </row>
    <row r="502" spans="6:7" s="71" customFormat="1" ht="12.75">
      <c r="F502" s="74"/>
      <c r="G502" s="34"/>
    </row>
    <row r="503" s="71" customFormat="1" ht="12.75">
      <c r="G503" s="34"/>
    </row>
    <row r="504" s="71" customFormat="1" ht="12.75">
      <c r="G504" s="34"/>
    </row>
    <row r="505" s="71" customFormat="1" ht="12.75">
      <c r="G505" s="34"/>
    </row>
    <row r="506" s="71" customFormat="1" ht="12.75">
      <c r="G506" s="34"/>
    </row>
    <row r="507" s="71" customFormat="1" ht="12.75">
      <c r="G507" s="34"/>
    </row>
    <row r="508" s="71" customFormat="1" ht="12.75">
      <c r="G508" s="34"/>
    </row>
    <row r="509" s="71" customFormat="1" ht="12.75">
      <c r="G509" s="34"/>
    </row>
    <row r="510" s="71" customFormat="1" ht="12.75">
      <c r="G510" s="34"/>
    </row>
    <row r="511" s="71" customFormat="1" ht="12.75">
      <c r="G511" s="34"/>
    </row>
    <row r="512" s="71" customFormat="1" ht="12.75">
      <c r="G512" s="34"/>
    </row>
    <row r="513" s="71" customFormat="1" ht="12.75">
      <c r="G513" s="34"/>
    </row>
    <row r="514" s="71" customFormat="1" ht="12.75">
      <c r="G514" s="34"/>
    </row>
    <row r="515" s="71" customFormat="1" ht="12.75">
      <c r="G515" s="34"/>
    </row>
    <row r="516" s="71" customFormat="1" ht="12.75">
      <c r="G516" s="34"/>
    </row>
    <row r="517" s="71" customFormat="1" ht="12.75">
      <c r="G517" s="34"/>
    </row>
    <row r="518" s="71" customFormat="1" ht="12.75">
      <c r="G518" s="34"/>
    </row>
    <row r="519" s="71" customFormat="1" ht="12.75">
      <c r="G519" s="34"/>
    </row>
    <row r="520" s="71" customFormat="1" ht="12.75">
      <c r="G520" s="34"/>
    </row>
    <row r="521" s="71" customFormat="1" ht="12.75">
      <c r="G521" s="34"/>
    </row>
    <row r="522" s="71" customFormat="1" ht="12.75">
      <c r="G522" s="34"/>
    </row>
    <row r="523" s="71" customFormat="1" ht="12.75">
      <c r="G523" s="34"/>
    </row>
    <row r="524" s="71" customFormat="1" ht="12.75">
      <c r="G524" s="34"/>
    </row>
    <row r="525" s="71" customFormat="1" ht="12.75">
      <c r="G525" s="34"/>
    </row>
    <row r="526" spans="4:7" s="71" customFormat="1" ht="12.75">
      <c r="D526" s="34"/>
      <c r="E526" s="34"/>
      <c r="F526" s="34"/>
      <c r="G526" s="34"/>
    </row>
    <row r="527" spans="4:7" s="71" customFormat="1" ht="12.75">
      <c r="D527" s="34"/>
      <c r="E527" s="119"/>
      <c r="F527" s="34"/>
      <c r="G527" s="34"/>
    </row>
    <row r="528" spans="1:7" s="71" customFormat="1" ht="12.75">
      <c r="A528" s="141"/>
      <c r="G528" s="34"/>
    </row>
    <row r="529" s="71" customFormat="1" ht="12.75">
      <c r="G529" s="34"/>
    </row>
    <row r="530" spans="4:7" s="71" customFormat="1" ht="12.75">
      <c r="D530" s="143"/>
      <c r="E530" s="143"/>
      <c r="F530" s="143"/>
      <c r="G530" s="34"/>
    </row>
    <row r="531" spans="4:7" s="71" customFormat="1" ht="12.75">
      <c r="D531" s="143"/>
      <c r="E531" s="143"/>
      <c r="F531" s="143"/>
      <c r="G531" s="34"/>
    </row>
    <row r="532" spans="4:7" s="71" customFormat="1" ht="12.75">
      <c r="D532" s="34"/>
      <c r="E532" s="34"/>
      <c r="F532" s="72"/>
      <c r="G532" s="34"/>
    </row>
    <row r="533" s="71" customFormat="1" ht="12.75">
      <c r="G533" s="34"/>
    </row>
    <row r="534" s="71" customFormat="1" ht="12.75">
      <c r="G534" s="34"/>
    </row>
    <row r="535" s="71" customFormat="1" ht="12.75">
      <c r="G535" s="34"/>
    </row>
    <row r="536" s="71" customFormat="1" ht="12.75">
      <c r="G536" s="34"/>
    </row>
    <row r="537" s="71" customFormat="1" ht="12.75">
      <c r="G537" s="34"/>
    </row>
    <row r="538" s="71" customFormat="1" ht="12.75">
      <c r="G538" s="34"/>
    </row>
    <row r="539" s="71" customFormat="1" ht="12.75">
      <c r="G539" s="34"/>
    </row>
    <row r="540" s="71" customFormat="1" ht="12.75">
      <c r="G540" s="34"/>
    </row>
    <row r="541" s="71" customFormat="1" ht="12.75">
      <c r="G541" s="34"/>
    </row>
    <row r="542" s="71" customFormat="1" ht="12.75">
      <c r="G542" s="34"/>
    </row>
    <row r="543" spans="1:7" s="71" customFormat="1" ht="12.75">
      <c r="A543" s="141"/>
      <c r="G543" s="34"/>
    </row>
    <row r="544" spans="5:7" s="71" customFormat="1" ht="12.75">
      <c r="E544" s="143"/>
      <c r="F544" s="143"/>
      <c r="G544" s="34"/>
    </row>
    <row r="545" spans="1:7" s="71" customFormat="1" ht="12.75">
      <c r="A545" s="141"/>
      <c r="E545" s="143"/>
      <c r="F545" s="143"/>
      <c r="G545" s="34"/>
    </row>
    <row r="546" spans="5:7" s="71" customFormat="1" ht="12.75">
      <c r="E546" s="143"/>
      <c r="F546" s="143"/>
      <c r="G546" s="34"/>
    </row>
    <row r="547" spans="5:7" s="71" customFormat="1" ht="12.75">
      <c r="E547" s="34"/>
      <c r="F547" s="34"/>
      <c r="G547" s="34"/>
    </row>
    <row r="548" s="71" customFormat="1" ht="12.75">
      <c r="G548" s="34"/>
    </row>
    <row r="549" s="71" customFormat="1" ht="12.75">
      <c r="G549" s="34"/>
    </row>
    <row r="550" spans="5:7" s="71" customFormat="1" ht="12.75">
      <c r="E550" s="34"/>
      <c r="F550" s="34"/>
      <c r="G550" s="34"/>
    </row>
    <row r="551" spans="5:7" s="71" customFormat="1" ht="12.75">
      <c r="E551" s="34"/>
      <c r="F551" s="34"/>
      <c r="G551" s="34"/>
    </row>
    <row r="552" spans="5:7" s="71" customFormat="1" ht="12.75">
      <c r="E552" s="34"/>
      <c r="F552" s="34"/>
      <c r="G552" s="34"/>
    </row>
    <row r="553" s="71" customFormat="1" ht="12.75">
      <c r="G553" s="34"/>
    </row>
    <row r="554" s="71" customFormat="1" ht="12.75">
      <c r="G554" s="34"/>
    </row>
    <row r="555" s="71" customFormat="1" ht="12.75">
      <c r="G555" s="34"/>
    </row>
    <row r="556" s="71" customFormat="1" ht="12.75">
      <c r="G556" s="34"/>
    </row>
    <row r="557" s="71" customFormat="1" ht="12.75">
      <c r="G557" s="34"/>
    </row>
    <row r="558" s="71" customFormat="1" ht="12.75">
      <c r="G558" s="34"/>
    </row>
    <row r="559" s="71" customFormat="1" ht="12.75">
      <c r="G559" s="34"/>
    </row>
    <row r="560" s="71" customFormat="1" ht="12.75">
      <c r="G560" s="34"/>
    </row>
    <row r="561" s="71" customFormat="1" ht="12.75">
      <c r="G561" s="34"/>
    </row>
    <row r="562" spans="1:7" s="71" customFormat="1" ht="12.75">
      <c r="A562" s="141"/>
      <c r="G562" s="34"/>
    </row>
    <row r="563" s="71" customFormat="1" ht="12.75">
      <c r="G563" s="34"/>
    </row>
    <row r="564" s="71" customFormat="1" ht="12.75">
      <c r="G564" s="34"/>
    </row>
    <row r="565" s="71" customFormat="1" ht="12.75">
      <c r="G565" s="34"/>
    </row>
    <row r="566" s="71" customFormat="1" ht="12.75">
      <c r="G566" s="34"/>
    </row>
    <row r="567" s="71" customFormat="1" ht="12.75">
      <c r="G567" s="34"/>
    </row>
    <row r="568" spans="1:7" s="71" customFormat="1" ht="12.75">
      <c r="A568" s="141"/>
      <c r="G568" s="34"/>
    </row>
    <row r="569" spans="1:7" s="71" customFormat="1" ht="12.75">
      <c r="A569" s="141"/>
      <c r="G569" s="34"/>
    </row>
    <row r="570" s="71" customFormat="1" ht="12.75">
      <c r="G570" s="34"/>
    </row>
    <row r="571" s="71" customFormat="1" ht="12.75">
      <c r="G571" s="34"/>
    </row>
    <row r="572" s="71" customFormat="1" ht="12.75">
      <c r="G572" s="34"/>
    </row>
    <row r="573" s="71" customFormat="1" ht="12.75">
      <c r="G573" s="34"/>
    </row>
    <row r="574" s="71" customFormat="1" ht="12.75">
      <c r="G574" s="34"/>
    </row>
    <row r="575" spans="1:7" s="71" customFormat="1" ht="12.75">
      <c r="A575" s="141"/>
      <c r="G575" s="34"/>
    </row>
    <row r="576" s="71" customFormat="1" ht="12.75">
      <c r="G576" s="34"/>
    </row>
    <row r="577" s="71" customFormat="1" ht="12.75">
      <c r="G577" s="34"/>
    </row>
    <row r="578" s="71" customFormat="1" ht="12.75">
      <c r="G578" s="34"/>
    </row>
    <row r="579" s="71" customFormat="1" ht="12.75">
      <c r="G579" s="34"/>
    </row>
    <row r="580" s="71" customFormat="1" ht="12.75">
      <c r="G580" s="34"/>
    </row>
    <row r="581" s="71" customFormat="1" ht="12.75">
      <c r="G581" s="34"/>
    </row>
    <row r="582" s="71" customFormat="1" ht="12.75">
      <c r="G582" s="34"/>
    </row>
    <row r="583" s="71" customFormat="1" ht="12.75">
      <c r="G583" s="34"/>
    </row>
    <row r="584" spans="1:7" s="71" customFormat="1" ht="12.75">
      <c r="A584" s="141"/>
      <c r="G584" s="34"/>
    </row>
    <row r="585" s="71" customFormat="1" ht="12.75">
      <c r="G585" s="34"/>
    </row>
    <row r="586" s="71" customFormat="1" ht="12.75">
      <c r="G586" s="34"/>
    </row>
    <row r="587" s="71" customFormat="1" ht="12.75">
      <c r="G587" s="34"/>
    </row>
    <row r="588" s="71" customFormat="1" ht="12.75">
      <c r="G588" s="34"/>
    </row>
    <row r="589" spans="1:7" s="71" customFormat="1" ht="12.75">
      <c r="A589" s="141"/>
      <c r="G589" s="34"/>
    </row>
    <row r="590" spans="1:7" s="71" customFormat="1" ht="12.75">
      <c r="A590" s="141"/>
      <c r="G590" s="34"/>
    </row>
    <row r="591" s="71" customFormat="1" ht="12.75">
      <c r="G591" s="34"/>
    </row>
    <row r="592" s="71" customFormat="1" ht="12.75">
      <c r="G592" s="34"/>
    </row>
    <row r="593" s="71" customFormat="1" ht="12.75">
      <c r="G593" s="34"/>
    </row>
    <row r="594" s="71" customFormat="1" ht="12.75">
      <c r="G594" s="34"/>
    </row>
    <row r="595" s="71" customFormat="1" ht="12.75">
      <c r="G595" s="34"/>
    </row>
    <row r="596" s="71" customFormat="1" ht="12.75">
      <c r="G596" s="34"/>
    </row>
    <row r="597" s="71" customFormat="1" ht="12.75">
      <c r="G597" s="34"/>
    </row>
    <row r="598" s="71" customFormat="1" ht="12.75">
      <c r="G598" s="34"/>
    </row>
    <row r="599" s="71" customFormat="1" ht="12.75">
      <c r="G599" s="34"/>
    </row>
    <row r="600" s="71" customFormat="1" ht="12.75">
      <c r="G600" s="34"/>
    </row>
    <row r="601" s="71" customFormat="1" ht="12.75">
      <c r="G601" s="34"/>
    </row>
    <row r="602" s="71" customFormat="1" ht="12.75">
      <c r="G602" s="34"/>
    </row>
    <row r="603" s="71" customFormat="1" ht="12.75">
      <c r="G603" s="34"/>
    </row>
    <row r="604" s="71" customFormat="1" ht="12.75">
      <c r="G604" s="34"/>
    </row>
    <row r="605" s="71" customFormat="1" ht="12.75">
      <c r="G605" s="34"/>
    </row>
    <row r="606" spans="1:7" s="71" customFormat="1" ht="12.75">
      <c r="A606" s="141"/>
      <c r="G606" s="34"/>
    </row>
    <row r="607" s="71" customFormat="1" ht="12.75">
      <c r="G607" s="34"/>
    </row>
  </sheetData>
  <mergeCells count="9">
    <mergeCell ref="E133:F133"/>
    <mergeCell ref="E287:F287"/>
    <mergeCell ref="G287:H287"/>
    <mergeCell ref="E75:F75"/>
    <mergeCell ref="G75:H75"/>
    <mergeCell ref="E272:F272"/>
    <mergeCell ref="G272:H272"/>
    <mergeCell ref="E155:F155"/>
    <mergeCell ref="G155:H155"/>
  </mergeCells>
  <printOptions/>
  <pageMargins left="0.5" right="0.38" top="0.5" bottom="0.5" header="0.25" footer="0.25"/>
  <pageSetup firstPageNumber="5" useFirstPageNumber="1" fitToHeight="5" fitToWidth="5" horizontalDpi="600" verticalDpi="600" orientation="portrait" paperSize="9" scale="93" r:id="rId2"/>
  <headerFooter alignWithMargins="0">
    <oddFooter>&amp;C&amp;"Times New Roman,標準"&amp;P</oddFooter>
  </headerFooter>
  <rowBreaks count="4" manualBreakCount="4">
    <brk id="67" max="255" man="1"/>
    <brk id="129" max="8" man="1"/>
    <brk id="179" max="8" man="1"/>
    <brk id="2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2008-11-25T08:10:11Z</cp:lastPrinted>
  <dcterms:created xsi:type="dcterms:W3CDTF">2004-06-09T09:00:43Z</dcterms:created>
  <dcterms:modified xsi:type="dcterms:W3CDTF">2008-11-25T08:44:09Z</dcterms:modified>
  <cp:category/>
  <cp:version/>
  <cp:contentType/>
  <cp:contentStatus/>
</cp:coreProperties>
</file>