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tabRatio="740" firstSheet="2" activeTab="4"/>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sheet'!$A$1:$J$54</definedName>
    <definedName name="_xlnm.Print_Area" localSheetId="3">'cash flows statements'!$A:$IV</definedName>
    <definedName name="_xlnm.Print_Area" localSheetId="4">'explanatory notes'!$A$1:$H$386</definedName>
    <definedName name="_xlnm.Print_Area" localSheetId="2">'statement of changes in equ'!$A$1:$Q$62</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<sst xmlns="http://schemas.openxmlformats.org/spreadsheetml/2006/main" count="372" uniqueCount="280">
  <si>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</si>
  <si>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</si>
  <si>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</si>
  <si>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</si>
  <si>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</si>
  <si>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</si>
  <si>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</si>
  <si>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</si>
  <si>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</si>
  <si>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</si>
  <si>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</si>
  <si>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</si>
  <si>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</si>
  <si>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</si>
  <si>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</si>
  <si>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</si>
  <si>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</si>
  <si>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</si>
  <si>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</si>
  <si>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</si>
  <si>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Net cash used in investing activities</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</si>
  <si>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</si>
  <si>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</si>
  <si>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</si>
  <si>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</si>
  <si>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</si>
  <si>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</si>
  <si>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</si>
  <si>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</si>
  <si>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</si>
  <si>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</si>
  <si>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</si>
  <si>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</si>
  <si>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</si>
  <si>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</si>
  <si>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</si>
  <si>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</si>
  <si>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</si>
  <si>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</si>
  <si>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</si>
  <si>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</si>
  <si>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</si>
  <si>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</si>
  <si>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</si>
  <si>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</si>
  <si>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</si>
  <si>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</si>
  <si>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</si>
  <si>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</si>
  <si>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</si>
  <si>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</si>
  <si>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</si>
  <si>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</si>
  <si>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 xml:space="preserve">    (RM'000)</t>
  </si>
  <si>
    <t xml:space="preserve">      (RM'000)</t>
  </si>
  <si>
    <t xml:space="preserve">   Revenue</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</si>
  <si>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</si>
  <si>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</si>
  <si>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</si>
  <si>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</si>
  <si>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</si>
  <si>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</si>
  <si>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</si>
  <si>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</si>
  <si>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</si>
  <si>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</si>
  <si>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</si>
  <si>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</si>
  <si>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</si>
  <si>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</si>
  <si>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</si>
  <si>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</si>
  <si>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</si>
  <si>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</si>
  <si>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</si>
  <si>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Authorisation for Issue</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</si>
  <si>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</si>
  <si>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</si>
  <si>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</si>
  <si>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</si>
  <si>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</si>
  <si>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</si>
  <si>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</si>
  <si>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</si>
  <si>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</si>
  <si>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</si>
  <si>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</si>
  <si>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</si>
  <si>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</si>
  <si>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</si>
  <si>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</si>
  <si>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</si>
  <si>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</si>
  <si>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Less: Provision for diminution in value</t>
  </si>
  <si>
    <t>Investment in quoted securities:</t>
  </si>
  <si>
    <t>At cost</t>
  </si>
  <si>
    <t>3 months ended</t>
  </si>
  <si>
    <t>At book value</t>
  </si>
  <si>
    <t>At market value</t>
  </si>
  <si>
    <t xml:space="preserve">Non-Distributable </t>
  </si>
  <si>
    <t>3 months ended</t>
  </si>
  <si>
    <t>People's Republic of China</t>
  </si>
  <si>
    <t>Changes in Contingent Liabilities and Contingent Assets</t>
  </si>
  <si>
    <t>CONDENSED CONSOLIDATED CASH FLOW STATEMENT</t>
  </si>
  <si>
    <t>(a)</t>
  </si>
  <si>
    <t>Revaluation</t>
  </si>
  <si>
    <t xml:space="preserve"> </t>
  </si>
  <si>
    <t>Republic of Mauritius</t>
  </si>
  <si>
    <t>Breakdown of group borrowings is as follow:</t>
  </si>
  <si>
    <t>Adjustment for share options ('000)</t>
  </si>
  <si>
    <t xml:space="preserve">     - Basic</t>
  </si>
  <si>
    <t xml:space="preserve">     - Diluted</t>
  </si>
  <si>
    <t>Year-To-Date</t>
  </si>
  <si>
    <t>Berhad</t>
  </si>
  <si>
    <t>Part A - Explanatory Notes Pursuant to FRS 134</t>
  </si>
  <si>
    <t>Part B - Explanatory Notes Pursuant to Appendix 9B of the Listing Requirements of Bursa Malaysia Securities</t>
  </si>
  <si>
    <t>Earnings Per Share ("EPS")</t>
  </si>
  <si>
    <t>Basic EPS</t>
  </si>
  <si>
    <t>Diluted EPS</t>
  </si>
  <si>
    <t>(b)</t>
  </si>
  <si>
    <t>Basic EPS (sen)</t>
  </si>
  <si>
    <t>Diluted EPS (sen)</t>
  </si>
  <si>
    <t>At 1 January 2006</t>
  </si>
  <si>
    <t>NON-CURRENT ASSETS</t>
  </si>
  <si>
    <t>LIABILITIES</t>
  </si>
  <si>
    <t>NON-CURRENT LIABILITIES</t>
  </si>
  <si>
    <t>Borrowings</t>
  </si>
  <si>
    <t>EQUITY</t>
  </si>
  <si>
    <t>Share Capital</t>
  </si>
  <si>
    <t>Share Premium</t>
  </si>
  <si>
    <t>Inventories</t>
  </si>
  <si>
    <t>TOTAL EQUITY</t>
  </si>
  <si>
    <t>TOTAL LIABILITIES</t>
  </si>
  <si>
    <t>TOTAL EQUITY AND LIABILITIES</t>
  </si>
  <si>
    <t>TOTAL ASSETS</t>
  </si>
  <si>
    <t>Other Investments</t>
  </si>
  <si>
    <t>Other Income</t>
  </si>
  <si>
    <t>Selling and Distribution Expenses</t>
  </si>
  <si>
    <t>Finance costs</t>
  </si>
  <si>
    <t>ASSETS</t>
  </si>
  <si>
    <t>As previously stated</t>
  </si>
  <si>
    <t>At 1 January 2006 (restated)</t>
  </si>
  <si>
    <t>Cost of sales</t>
  </si>
  <si>
    <t>Income tax expense</t>
  </si>
  <si>
    <t>Earnings per share attributable to equity</t>
  </si>
  <si>
    <t xml:space="preserve">   holders of the parent (cent):</t>
  </si>
  <si>
    <t>Property, plant and equipment</t>
  </si>
  <si>
    <t>Trade receivables</t>
  </si>
  <si>
    <t>Other receivables, prepayment and deposits</t>
  </si>
  <si>
    <t>Equity attributable to equity holders of the parent</t>
  </si>
  <si>
    <t>Retained earnings</t>
  </si>
  <si>
    <t>Deferred tax liabilities</t>
  </si>
  <si>
    <t>Other payables</t>
  </si>
  <si>
    <t>Trade payables</t>
  </si>
  <si>
    <t>Retained</t>
  </si>
  <si>
    <t>Earnings</t>
  </si>
  <si>
    <t>Distributable</t>
  </si>
  <si>
    <t>Net assets per share</t>
  </si>
  <si>
    <t>Tax recoverable</t>
  </si>
  <si>
    <t>Attributable to Equity Holders of the Parent</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</si>
  <si>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</si>
  <si>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</si>
  <si>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</si>
  <si>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 xml:space="preserve">                                                                                                                                </t>
  </si>
  <si>
    <t>At 31 December 2006</t>
  </si>
  <si>
    <t>(Loss)/profit before tax</t>
  </si>
  <si>
    <t>(Loss)/profit from operations</t>
  </si>
  <si>
    <t>CONDENSED CONSOLIDATED INCOME STATEMENTS</t>
  </si>
  <si>
    <t xml:space="preserve">The condensed consolidated income statements should be read in conjunction with the audited financial statements for </t>
  </si>
  <si>
    <t>Investment Property</t>
  </si>
  <si>
    <t>Total income tax expense</t>
  </si>
  <si>
    <t>Income Tax Expense</t>
  </si>
  <si>
    <t>Equivalent</t>
  </si>
  <si>
    <t xml:space="preserve">Hire purchase </t>
  </si>
  <si>
    <t>Hire purchase</t>
  </si>
  <si>
    <t>Borrowings denominated in foreign currency:</t>
  </si>
  <si>
    <t>At 1 January 2007</t>
  </si>
  <si>
    <t xml:space="preserve"> year ended 31 December 2006 and the accompanying explanatory notes attached to the interim financial statements.</t>
  </si>
  <si>
    <t>the year ended 31 December 2006 and the accompanying explanatory notes attached to the interim financial statements.</t>
  </si>
  <si>
    <t>year ended 31 December 2006 and the accompanying explanatory notes attached to the interim financial statements.</t>
  </si>
  <si>
    <t>statements for the year ended 31 December 2006 and the accompanying explanatory notes attached</t>
  </si>
  <si>
    <t>Administrative Expenses</t>
  </si>
  <si>
    <t xml:space="preserve">   Scheme (ESOS)</t>
  </si>
  <si>
    <t xml:space="preserve">   - Pursuant to Employee Share Option</t>
  </si>
  <si>
    <t>Issued of ordinary shares</t>
  </si>
  <si>
    <t>Prior year adjustments</t>
  </si>
  <si>
    <t>At 1 January 2007 (restated)</t>
  </si>
  <si>
    <t xml:space="preserve">    RM'000</t>
  </si>
  <si>
    <t xml:space="preserve">      RM'000</t>
  </si>
  <si>
    <t>Effects on retained profits:</t>
  </si>
  <si>
    <t>At 1 January, as previously stated</t>
  </si>
  <si>
    <t>Effects of change in accounting policy</t>
  </si>
  <si>
    <t>At 1 January, as restated</t>
  </si>
  <si>
    <t xml:space="preserve">Previously </t>
  </si>
  <si>
    <t>stated</t>
  </si>
  <si>
    <t>Restated</t>
  </si>
  <si>
    <t>Adjustments</t>
  </si>
  <si>
    <t>28.</t>
  </si>
  <si>
    <t>(restated)</t>
  </si>
  <si>
    <t>Changes in Accounting Policies</t>
  </si>
  <si>
    <t>As at</t>
  </si>
  <si>
    <t>1.1.2007</t>
  </si>
  <si>
    <t>1.1.2006</t>
  </si>
  <si>
    <t>The following comparative amounts have been restated due to the change in accounting policy as follows:</t>
  </si>
  <si>
    <t>29.</t>
  </si>
  <si>
    <t>Net loss before change in accounting policy</t>
  </si>
  <si>
    <t xml:space="preserve">   Loss from operations</t>
  </si>
  <si>
    <t xml:space="preserve">   Loss before tax</t>
  </si>
  <si>
    <t>Foreign Exchange Reserve</t>
  </si>
  <si>
    <t>Share Option Reserve</t>
  </si>
  <si>
    <t>Revaluation Reserve</t>
  </si>
  <si>
    <t>Reserve</t>
  </si>
  <si>
    <t>Foreign</t>
  </si>
  <si>
    <t>Exchange</t>
  </si>
  <si>
    <t>Option</t>
  </si>
  <si>
    <t>Current tax payable</t>
  </si>
  <si>
    <t>Foreign currency translation</t>
  </si>
  <si>
    <t>2(a)</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</si>
  <si>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</si>
  <si>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</si>
  <si>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</si>
  <si>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</si>
  <si>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</si>
  <si>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Net cash from/(used in) operating activities</t>
  </si>
  <si>
    <t>Net cash (used in)/generated from financing activities</t>
  </si>
  <si>
    <t>Cash and cash equivalents comprise:</t>
  </si>
  <si>
    <t xml:space="preserve"> - Effects of change in accounting policy</t>
  </si>
  <si>
    <t>FOR THE FORTH QUARTER ENDED 31 DECEMBER 2007 (UNAUDITED)</t>
  </si>
  <si>
    <t>12 months ended</t>
  </si>
  <si>
    <t>AS AT 31 DECEMBER 2007 (UNAUDITED)</t>
  </si>
  <si>
    <t>At 31 December 2007</t>
  </si>
  <si>
    <t>Prepaid lease payments</t>
  </si>
  <si>
    <t>Issued of ordinary shares:</t>
  </si>
  <si>
    <t xml:space="preserve">   Issue for cash</t>
  </si>
  <si>
    <t>Dividends</t>
  </si>
  <si>
    <t>At 31 December 2006 (restated)</t>
  </si>
  <si>
    <t>FOR THE  FORTH QUARTER ENDED 31 DECEMBER 2007 (UNAUDITED)</t>
  </si>
  <si>
    <t>31.12.2007</t>
  </si>
  <si>
    <t>Comparatives</t>
  </si>
  <si>
    <t>Valuation method</t>
  </si>
  <si>
    <t>of Inventories</t>
  </si>
  <si>
    <t>(Note 2 (a))</t>
  </si>
  <si>
    <t>FRS 117</t>
  </si>
  <si>
    <t>(Note 2 (b) (i))</t>
  </si>
  <si>
    <t>31.12.2006</t>
  </si>
  <si>
    <t>30.9.2007</t>
  </si>
  <si>
    <t>Other investments</t>
  </si>
  <si>
    <t>Quoted shares at cost - Outside Malaysia</t>
  </si>
  <si>
    <t>Medium term notes</t>
  </si>
  <si>
    <t xml:space="preserve"> - Outside Malaysia</t>
  </si>
  <si>
    <t>Currency</t>
  </si>
  <si>
    <t>Hong Kong Dollars ("HKD")</t>
  </si>
  <si>
    <t>Chinese Renminbi ("RMB")</t>
  </si>
  <si>
    <t xml:space="preserve">For the purpose of calculating diluted earnings per share, the weighted average number of ordinary shares in issue during the </t>
  </si>
  <si>
    <t>period have been adjusted for the dilutive effects of all potential ordinary shares, i.e. share options granted to employees.</t>
  </si>
  <si>
    <t>NOTES TO INTERIM FINANCIAL REPORT ENDED 31 DECEMBER 2007</t>
  </si>
  <si>
    <t>Malaysian income tax</t>
  </si>
  <si>
    <t xml:space="preserve">    Current tax</t>
  </si>
  <si>
    <t xml:space="preserve">   Overprovision in prior year</t>
  </si>
  <si>
    <t>Gross (loss)/profit</t>
  </si>
  <si>
    <t>Comment on Material Change in (Loss)/Profit Before Tax</t>
  </si>
  <si>
    <t>Net increase in cash and cash equivalents</t>
  </si>
  <si>
    <t>Loss for the year</t>
  </si>
  <si>
    <t>Profit for the year</t>
  </si>
  <si>
    <t xml:space="preserve">   Pursuant to Employee Share Option </t>
  </si>
  <si>
    <t xml:space="preserve">     Scheme (ESOS)</t>
  </si>
  <si>
    <t>At beginning of financial year</t>
  </si>
  <si>
    <t>At end of financial year</t>
  </si>
  <si>
    <t>Effects on net loss for the period/year:</t>
  </si>
  <si>
    <t>Net loss for the period/year</t>
  </si>
  <si>
    <t xml:space="preserve">   Net loss for the period/year</t>
  </si>
  <si>
    <t xml:space="preserve">(Loss)/profit for the period/year attributable to </t>
  </si>
  <si>
    <t xml:space="preserve">   equity holders of the parent</t>
  </si>
  <si>
    <t xml:space="preserve">   equity holders of the parent (RM'000)</t>
  </si>
  <si>
    <t>10</t>
  </si>
  <si>
    <t>21</t>
  </si>
  <si>
    <t>23</t>
  </si>
  <si>
    <t xml:space="preserve">Basic EPS is calculated by dividing the net profit for the period by the weighted average number of ordinary shares in issue </t>
  </si>
  <si>
    <t xml:space="preserve">during the period.  </t>
  </si>
  <si>
    <t>000</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</si>
</sst>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0_);_(* \(#,##0.000\);_(* &quot;-&quot;??_);_(@_)"/>
    <numFmt numFmtId="189" formatCode="_(* #,##0.0_);_(* \(#,##0.0\);_(* &quot;-&quot;??_);_(@_)"/>
    <numFmt numFmtId="190" formatCode="_(* #,##0_);_(* \(#,##0\);_(* &quot;-&quot;??_);_(@_)"/>
    <numFmt numFmtId="191" formatCode="_(* #,##0.0000_);_(* \(#,##0.0000\);_(* &quot;-&quot;??_);_(@_)"/>
    <numFmt numFmtId="192" formatCode="_(* #,##0.00_);_(* \(#,##0.00\);_(* &quot;-&quot;_);_(@_)"/>
    <numFmt numFmtId="193" formatCode="0.0%"/>
    <numFmt numFmtId="194" formatCode="0.0000"/>
    <numFmt numFmtId="195" formatCode="_(* #,##0.0000_);_(* \(#,##0.0000\);_(* &quot;-&quot;_);_(@_)"/>
    <numFmt numFmtId="196" formatCode="_(* #,##0.0000000_);_(* \(#,##0.0000000\);_(* &quot;-&quot;??_);_(@_)"/>
    <numFmt numFmtId="197" formatCode="_-* #,##0_-;\-* #,##0_-;_-* &quot;-&quot;??_-;_-@_-"/>
    <numFmt numFmtId="198" formatCode="0_);\(0\)"/>
    <numFmt numFmtId="199" formatCode="0.0"/>
    <numFmt numFmtId="200" formatCode="0_);[Red]\(0\)"/>
    <numFmt numFmtId="201" formatCode="0.00_)"/>
    <numFmt numFmtId="202" formatCode="#,##0.000"/>
    <numFmt numFmtId="203" formatCode="0.000%"/>
    <numFmt numFmtId="204" formatCode="_(* #,##0.0_);_(* \(#,##0.0\);_(* &quot;-&quot;?_);_(@_)"/>
    <numFmt numFmtId="205" formatCode="#,##0.00000_);\(#,##0.00000\)"/>
    <numFmt numFmtId="206" formatCode="mmm\-yyyy"/>
    <numFmt numFmtId="207" formatCode="0.00%;\(0.00\)%"/>
    <numFmt numFmtId="208" formatCode="#,##0.000_);[Red]\(#,##0.000\)"/>
    <numFmt numFmtId="209" formatCode="&quot;RM&quot;#,##0_);[Red]\(&quot;RM&quot;#,##0\)"/>
    <numFmt numFmtId="210" formatCode="d/m/yyyy"/>
    <numFmt numFmtId="211" formatCode="&quot;$&quot;#,##0.00"/>
    <numFmt numFmtId="212" formatCode="General_)"/>
    <numFmt numFmtId="213" formatCode="0\ \ "/>
    <numFmt numFmtId="214" formatCode="mm&quot;月&quot;dd&quot;日&quot;"/>
    <numFmt numFmtId="215" formatCode="_(* #,##0.0_);_(* \(#,##0.0\);_(* &quot;-&quot;_);_(@_)"/>
    <numFmt numFmtId="216" formatCode="_(* #,##0.000_);_(* \(#,##0.000\);_(* &quot;-&quot;_);_(@_)"/>
    <numFmt numFmtId="217" formatCode="_-* #,##0.0_-;\-* #,##0.0_-;_-* &quot;-&quot;??_-;_-@_-"/>
    <numFmt numFmtId="218" formatCode="_-* #,##0.000_-;\-* #,##0.000_-;_-* &quot;-&quot;??_-;_-@_-"/>
    <numFmt numFmtId="219" formatCode="0.00_);\(0.00\)"/>
    <numFmt numFmtId="220" formatCode="0.0_);\(0.0\)"/>
    <numFmt numFmtId="221" formatCode="_(* #,##0.0000_);_(* \(#,##0.0000\);_(* &quot;-&quot;????_);_(@_)"/>
    <numFmt numFmtId="222" formatCode="#,##0.0_);\(#,##0.0\)"/>
    <numFmt numFmtId="223" formatCode="[$-409]h:mm:ss\ AM/PM"/>
  </numFmts>
  <fonts count="19">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s>
  <fills count="4">
    <fill>
      <patternFill/>
    </fill>
    <fill>
      <patternFill patternType="gray125"/>
    </fill>
    <fill>
      <patternFill patternType="solid">
        <fgColor indexed="65"/>
        <bgColor indexed="64"/>
      </patternFill>
    </fill>
    <fill>
      <patternFill patternType="gray0625">
        <fgColor indexed="10"/>
      </patternFill>
    </fill>
  </fills>
  <borders count="11">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10" fontId="3" fillId="0" borderId="0">
      <alignment/>
      <protection/>
    </xf>
    <xf numFmtId="211" fontId="3" fillId="0" borderId="0">
      <alignment/>
      <protection/>
    </xf>
    <xf numFmtId="0" fontId="2" fillId="3" borderId="0">
      <alignment horizontal="right"/>
      <protection/>
    </xf>
    <xf numFmtId="0" fontId="1" fillId="0" borderId="0">
      <alignment/>
      <protection/>
    </xf>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207" fontId="4" fillId="0" borderId="0">
      <alignment/>
      <protection locked="0"/>
    </xf>
    <xf numFmtId="208" fontId="3" fillId="0" borderId="0">
      <alignment/>
      <protection locked="0"/>
    </xf>
    <xf numFmtId="0" fontId="8" fillId="0" borderId="0" applyNumberFormat="0" applyFill="0" applyBorder="0" applyAlignment="0" applyProtection="0"/>
    <xf numFmtId="203" fontId="3" fillId="0" borderId="0">
      <alignment/>
      <protection locked="0"/>
    </xf>
    <xf numFmtId="203" fontId="3" fillId="0" borderId="0">
      <alignment/>
      <protection locked="0"/>
    </xf>
    <xf numFmtId="0" fontId="7" fillId="0" borderId="0" applyNumberFormat="0" applyFill="0" applyBorder="0" applyAlignment="0" applyProtection="0"/>
    <xf numFmtId="164" fontId="3" fillId="0" borderId="0">
      <alignment horizontal="center"/>
      <protection/>
    </xf>
    <xf numFmtId="209" fontId="3" fillId="0" borderId="0" applyFont="0" applyFill="0" applyBorder="0" applyAlignment="0" applyProtection="0"/>
    <xf numFmtId="201" fontId="5" fillId="0" borderId="0">
      <alignment/>
      <protection/>
    </xf>
    <xf numFmtId="0" fontId="0" fillId="0" borderId="0">
      <alignment/>
      <protection/>
    </xf>
    <xf numFmtId="9" fontId="0" fillId="0" borderId="0" applyFont="0" applyFill="0" applyBorder="0" applyAlignment="0" applyProtection="0"/>
    <xf numFmtId="212" fontId="6" fillId="0" borderId="0">
      <alignment/>
      <protection/>
    </xf>
    <xf numFmtId="203" fontId="3" fillId="0" borderId="3">
      <alignment/>
      <protection locked="0"/>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171">
    <xf numFmtId="0" fontId="0" fillId="0" borderId="0" xfId="0" applyAlignment="1">
      <alignment/>
    </xf>
    <xf numFmtId="190" fontId="9" fillId="0" borderId="0" xfId="45" applyNumberFormat="1" applyFont="1" applyAlignment="1">
      <alignment horizontal="left"/>
    </xf>
    <xf numFmtId="190" fontId="10" fillId="0" borderId="0" xfId="45" applyNumberFormat="1" applyFont="1" applyAlignment="1">
      <alignment/>
    </xf>
    <xf numFmtId="190" fontId="9" fillId="0" borderId="0" xfId="45" applyNumberFormat="1" applyFont="1" applyAlignment="1">
      <alignment/>
    </xf>
    <xf numFmtId="15" fontId="9"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90" fontId="11" fillId="0" borderId="0" xfId="45" applyNumberFormat="1" applyFont="1" applyAlignment="1">
      <alignment/>
    </xf>
    <xf numFmtId="190" fontId="11" fillId="0" borderId="0" xfId="45" applyNumberFormat="1" applyFont="1" applyBorder="1" applyAlignment="1">
      <alignment/>
    </xf>
    <xf numFmtId="190" fontId="11" fillId="0" borderId="4" xfId="45" applyNumberFormat="1" applyFont="1" applyBorder="1" applyAlignment="1">
      <alignment/>
    </xf>
    <xf numFmtId="190" fontId="11" fillId="0" borderId="0" xfId="39" applyNumberFormat="1" applyFont="1">
      <alignment/>
      <protection/>
    </xf>
    <xf numFmtId="43" fontId="11" fillId="0" borderId="5" xfId="45" applyNumberFormat="1" applyFont="1" applyBorder="1" applyAlignment="1">
      <alignment/>
    </xf>
    <xf numFmtId="190" fontId="11" fillId="0" borderId="0" xfId="39" applyNumberFormat="1" applyFont="1" applyAlignment="1">
      <alignment horizontal="center"/>
      <protection/>
    </xf>
    <xf numFmtId="190" fontId="11" fillId="0" borderId="0" xfId="45" applyNumberFormat="1" applyFont="1" applyAlignment="1">
      <alignment horizontal="center"/>
    </xf>
    <xf numFmtId="190" fontId="11" fillId="0" borderId="0" xfId="45" applyNumberFormat="1" applyFont="1" applyBorder="1" applyAlignment="1">
      <alignment horizontal="center"/>
    </xf>
    <xf numFmtId="41" fontId="9" fillId="0" borderId="0" xfId="45" applyNumberFormat="1" applyFont="1" applyAlignment="1">
      <alignment horizontal="left"/>
    </xf>
    <xf numFmtId="41" fontId="10" fillId="0" borderId="0" xfId="45" applyNumberFormat="1" applyFont="1" applyAlignment="1">
      <alignment horizontal="left"/>
    </xf>
    <xf numFmtId="41" fontId="10" fillId="0" borderId="0" xfId="45" applyNumberFormat="1" applyFont="1" applyAlignment="1">
      <alignment/>
    </xf>
    <xf numFmtId="41" fontId="10" fillId="0" borderId="0" xfId="45" applyNumberFormat="1" applyFont="1" applyAlignment="1">
      <alignment horizontal="center"/>
    </xf>
    <xf numFmtId="41" fontId="9" fillId="0" borderId="0" xfId="45" applyNumberFormat="1" applyFont="1" applyAlignment="1">
      <alignment horizontal="center"/>
    </xf>
    <xf numFmtId="41" fontId="10" fillId="0" borderId="0" xfId="45" applyNumberFormat="1" applyFont="1" applyAlignment="1" quotePrefix="1">
      <alignment horizontal="center"/>
    </xf>
    <xf numFmtId="41" fontId="10" fillId="0" borderId="0" xfId="45" applyNumberFormat="1" applyFont="1" applyBorder="1" applyAlignment="1">
      <alignment horizontal="right"/>
    </xf>
    <xf numFmtId="41" fontId="10" fillId="0" borderId="6" xfId="45" applyNumberFormat="1" applyFont="1" applyBorder="1" applyAlignment="1">
      <alignment horizontal="right"/>
    </xf>
    <xf numFmtId="190" fontId="10" fillId="0" borderId="7" xfId="45" applyNumberFormat="1" applyFont="1" applyBorder="1" applyAlignment="1">
      <alignment/>
    </xf>
    <xf numFmtId="41" fontId="10" fillId="0" borderId="7" xfId="45" applyNumberFormat="1" applyFont="1" applyBorder="1" applyAlignment="1">
      <alignment horizontal="right"/>
    </xf>
    <xf numFmtId="41" fontId="10" fillId="0" borderId="7" xfId="45" applyNumberFormat="1" applyFont="1" applyBorder="1" applyAlignment="1">
      <alignment/>
    </xf>
    <xf numFmtId="190" fontId="10" fillId="0" borderId="1" xfId="45" applyNumberFormat="1" applyFont="1" applyBorder="1" applyAlignment="1">
      <alignment/>
    </xf>
    <xf numFmtId="190" fontId="10" fillId="0" borderId="4" xfId="45" applyNumberFormat="1" applyFont="1" applyBorder="1" applyAlignment="1">
      <alignment/>
    </xf>
    <xf numFmtId="41" fontId="10" fillId="0" borderId="4" xfId="45" applyNumberFormat="1" applyFont="1" applyBorder="1" applyAlignment="1">
      <alignment horizontal="right"/>
    </xf>
    <xf numFmtId="41" fontId="10" fillId="0" borderId="0" xfId="45" applyNumberFormat="1" applyFont="1" applyBorder="1" applyAlignment="1">
      <alignmen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lignment/>
      <protection/>
    </xf>
    <xf numFmtId="190" fontId="11" fillId="0" borderId="3" xfId="45" applyNumberFormat="1" applyFont="1" applyBorder="1" applyAlignment="1">
      <alignment/>
    </xf>
    <xf numFmtId="190" fontId="11" fillId="0" borderId="0" xfId="45" applyNumberFormat="1" applyFont="1" applyAlignment="1">
      <alignment horizontal="right"/>
    </xf>
    <xf numFmtId="0" fontId="13" fillId="0" borderId="0" xfId="39" applyFont="1">
      <alignment/>
      <protection/>
    </xf>
    <xf numFmtId="190" fontId="10" fillId="0" borderId="8" xfId="45" applyNumberFormat="1" applyFont="1" applyBorder="1" applyAlignment="1">
      <alignment/>
    </xf>
    <xf numFmtId="0" fontId="10" fillId="0" borderId="0" xfId="39" applyFont="1">
      <alignment/>
      <protection/>
    </xf>
    <xf numFmtId="0" fontId="14" fillId="0" borderId="0" xfId="39" applyFont="1" applyAlignment="1">
      <alignment horizontal="left"/>
      <protection/>
    </xf>
    <xf numFmtId="0" fontId="12" fillId="0" borderId="0" xfId="39" applyFont="1" quotePrefix="1">
      <alignment/>
      <protection/>
    </xf>
    <xf numFmtId="0" fontId="12" fillId="0" borderId="0" xfId="39" applyFont="1" applyAlignment="1" quotePrefix="1">
      <alignment horizontal="left"/>
      <protection/>
    </xf>
    <xf numFmtId="0" fontId="11" fillId="0" borderId="0" xfId="39" applyFont="1" applyAlignment="1">
      <alignment horizontal="left"/>
      <protection/>
    </xf>
    <xf numFmtId="0" fontId="9" fillId="0" borderId="0" xfId="39" applyFont="1" applyAlignment="1" quotePrefix="1">
      <alignment horizontal="left"/>
      <protection/>
    </xf>
    <xf numFmtId="190" fontId="11" fillId="0" borderId="0" xfId="39" applyNumberFormat="1" applyFont="1" applyBorder="1">
      <alignment/>
      <protection/>
    </xf>
    <xf numFmtId="190" fontId="11" fillId="0" borderId="0" xfId="39" applyNumberFormat="1" applyFont="1" applyAlignment="1">
      <alignment horizontal="right"/>
      <protection/>
    </xf>
    <xf numFmtId="43" fontId="11" fillId="0" borderId="0" xfId="45" applyFont="1" applyBorder="1" applyAlignment="1">
      <alignment/>
    </xf>
    <xf numFmtId="41" fontId="11" fillId="0" borderId="0" xfId="39" applyNumberFormat="1" applyFont="1">
      <alignment/>
      <protection/>
    </xf>
    <xf numFmtId="190" fontId="11" fillId="0" borderId="8" xfId="45" applyNumberFormat="1" applyFont="1" applyBorder="1" applyAlignment="1">
      <alignment/>
    </xf>
    <xf numFmtId="190" fontId="11" fillId="0" borderId="5" xfId="39" applyNumberFormat="1" applyFont="1" applyBorder="1">
      <alignment/>
      <protection/>
    </xf>
    <xf numFmtId="190" fontId="11" fillId="0" borderId="0" xfId="45" applyNumberFormat="1" applyFont="1" applyAlignment="1" quotePrefix="1">
      <alignment/>
    </xf>
    <xf numFmtId="0" fontId="12" fillId="0" borderId="0" xfId="39" applyFont="1" applyBorder="1">
      <alignment/>
      <protection/>
    </xf>
    <xf numFmtId="0" fontId="15" fillId="0" borderId="0" xfId="39" applyFont="1" applyBorder="1" applyAlignment="1">
      <alignment horizontal="right"/>
      <protection/>
    </xf>
    <xf numFmtId="0" fontId="12" fillId="0" borderId="0" xfId="39" applyFont="1" applyBorder="1" applyAlignment="1">
      <alignment horizontal="right"/>
      <protection/>
    </xf>
    <xf numFmtId="41" fontId="11" fillId="0" borderId="0" xfId="39" applyNumberFormat="1" applyFont="1" applyBorder="1">
      <alignment/>
      <protection/>
    </xf>
    <xf numFmtId="190" fontId="11" fillId="0" borderId="0" xfId="45" applyNumberFormat="1" applyFont="1" applyBorder="1" applyAlignment="1">
      <alignment horizontal="right"/>
    </xf>
    <xf numFmtId="43" fontId="11" fillId="0" borderId="0" xfId="39" applyNumberFormat="1" applyFont="1" applyBorder="1">
      <alignment/>
      <protection/>
    </xf>
    <xf numFmtId="197" fontId="11" fillId="0" borderId="0" xfId="26" applyNumberFormat="1" applyFont="1" applyAlignment="1">
      <alignment/>
    </xf>
    <xf numFmtId="190" fontId="10" fillId="0" borderId="0" xfId="45" applyNumberFormat="1" applyFont="1" applyBorder="1" applyAlignment="1">
      <alignment/>
    </xf>
    <xf numFmtId="0" fontId="13" fillId="0" borderId="0" xfId="39" applyFont="1" applyBorder="1">
      <alignment/>
      <protection/>
    </xf>
    <xf numFmtId="190" fontId="11" fillId="0" borderId="0" xfId="45" applyNumberFormat="1" applyFont="1" applyAlignment="1">
      <alignment horizontal="left"/>
    </xf>
    <xf numFmtId="0" fontId="12" fillId="0" borderId="0" xfId="39" applyFont="1" applyFill="1">
      <alignment/>
      <protection/>
    </xf>
    <xf numFmtId="0" fontId="11" fillId="0" borderId="0" xfId="39" applyFont="1" applyFill="1">
      <alignment/>
      <protection/>
    </xf>
    <xf numFmtId="190" fontId="11" fillId="0" borderId="0" xfId="45" applyNumberFormat="1" applyFont="1" applyFill="1" applyAlignment="1">
      <alignment/>
    </xf>
    <xf numFmtId="197" fontId="11" fillId="0" borderId="0" xfId="26" applyNumberFormat="1" applyFont="1" applyBorder="1" applyAlignment="1">
      <alignment/>
    </xf>
    <xf numFmtId="15" fontId="12" fillId="0" borderId="0" xfId="45" applyNumberFormat="1" applyFont="1" applyAlignment="1">
      <alignment horizontal="center"/>
    </xf>
    <xf numFmtId="197" fontId="11" fillId="0" borderId="0" xfId="26" applyNumberFormat="1" applyFont="1" applyAlignment="1">
      <alignment horizontal="left" indent="1"/>
    </xf>
    <xf numFmtId="0" fontId="16" fillId="0" borderId="0" xfId="39" applyFont="1">
      <alignment/>
      <protection/>
    </xf>
    <xf numFmtId="43" fontId="11" fillId="0" borderId="0" xfId="45" applyNumberFormat="1" applyFont="1" applyBorder="1" applyAlignment="1">
      <alignment/>
    </xf>
    <xf numFmtId="0" fontId="9" fillId="0" borderId="0" xfId="39" applyFont="1" applyAlignment="1">
      <alignment horizontal="center"/>
      <protection/>
    </xf>
    <xf numFmtId="0" fontId="10" fillId="0" borderId="0" xfId="39" applyFont="1" applyAlignment="1">
      <alignment horizontal="center"/>
      <protection/>
    </xf>
    <xf numFmtId="0" fontId="11" fillId="0" borderId="0" xfId="39" applyFont="1" applyAlignment="1">
      <alignment horizontal="right"/>
      <protection/>
    </xf>
    <xf numFmtId="0" fontId="15" fillId="0" borderId="0" xfId="39" applyFont="1" applyAlignment="1">
      <alignment horizontal="center"/>
      <protection/>
    </xf>
    <xf numFmtId="190" fontId="11" fillId="0" borderId="4" xfId="45" applyNumberFormat="1" applyFont="1" applyBorder="1" applyAlignment="1">
      <alignment horizontal="center"/>
    </xf>
    <xf numFmtId="190" fontId="11" fillId="0" borderId="4" xfId="39" applyNumberFormat="1" applyFont="1" applyBorder="1" applyAlignment="1">
      <alignment horizontal="center"/>
      <protection/>
    </xf>
    <xf numFmtId="190" fontId="11" fillId="0" borderId="8" xfId="45" applyNumberFormat="1" applyFont="1" applyBorder="1" applyAlignment="1">
      <alignment horizontal="center"/>
    </xf>
    <xf numFmtId="190" fontId="11" fillId="0" borderId="8" xfId="39" applyNumberFormat="1" applyFont="1" applyBorder="1" applyAlignment="1">
      <alignment horizontal="center"/>
      <protection/>
    </xf>
    <xf numFmtId="190" fontId="11" fillId="0" borderId="0" xfId="39" applyNumberFormat="1" applyFont="1" applyBorder="1" applyAlignment="1">
      <alignment horizontal="center"/>
      <protection/>
    </xf>
    <xf numFmtId="190" fontId="10" fillId="0" borderId="9" xfId="45" applyNumberFormat="1" applyFont="1" applyBorder="1" applyAlignment="1">
      <alignment/>
    </xf>
    <xf numFmtId="41" fontId="10" fillId="0" borderId="8" xfId="45" applyNumberFormat="1" applyFont="1" applyBorder="1" applyAlignment="1">
      <alignment horizontal="right"/>
    </xf>
    <xf numFmtId="41" fontId="10" fillId="0" borderId="6" xfId="45" applyNumberFormat="1" applyFont="1" applyBorder="1" applyAlignment="1">
      <alignment horizontal="center"/>
    </xf>
    <xf numFmtId="41" fontId="10" fillId="0" borderId="1" xfId="45" applyNumberFormat="1" applyFont="1" applyBorder="1" applyAlignment="1">
      <alignment horizontal="right"/>
    </xf>
    <xf numFmtId="190" fontId="11" fillId="0" borderId="0" xfId="45" applyNumberFormat="1" applyFont="1" applyFill="1" applyAlignment="1">
      <alignment horizontal="center"/>
    </xf>
    <xf numFmtId="190" fontId="11" fillId="0" borderId="4" xfId="45" applyNumberFormat="1" applyFont="1" applyFill="1" applyBorder="1" applyAlignment="1">
      <alignment horizontal="center"/>
    </xf>
    <xf numFmtId="190" fontId="11" fillId="0" borderId="8" xfId="45" applyNumberFormat="1" applyFont="1" applyFill="1" applyBorder="1" applyAlignment="1">
      <alignment horizontal="center"/>
    </xf>
    <xf numFmtId="190" fontId="11" fillId="0" borderId="8" xfId="39" applyNumberFormat="1" applyFont="1" applyFill="1" applyBorder="1" applyAlignment="1">
      <alignment horizontal="center"/>
      <protection/>
    </xf>
    <xf numFmtId="0" fontId="11" fillId="0" borderId="0" xfId="39" applyFont="1" applyFill="1" applyAlignment="1">
      <alignment horizontal="left"/>
      <protection/>
    </xf>
    <xf numFmtId="0" fontId="11" fillId="0" borderId="0" xfId="39" applyFont="1" applyFill="1" applyAlignment="1">
      <alignment horizontal="center"/>
      <protection/>
    </xf>
    <xf numFmtId="197" fontId="11" fillId="0" borderId="0" xfId="26" applyNumberFormat="1" applyFont="1" applyFill="1" applyAlignment="1">
      <alignment horizontal="right"/>
    </xf>
    <xf numFmtId="190" fontId="11" fillId="0" borderId="0" xfId="45" applyNumberFormat="1" applyFont="1" applyFill="1" applyAlignment="1">
      <alignment horizontal="right"/>
    </xf>
    <xf numFmtId="43" fontId="10" fillId="0" borderId="0" xfId="45" applyNumberFormat="1" applyFont="1" applyAlignment="1">
      <alignment/>
    </xf>
    <xf numFmtId="190" fontId="11" fillId="0" borderId="0" xfId="45" applyNumberFormat="1" applyFont="1" applyFill="1" applyBorder="1" applyAlignment="1">
      <alignment/>
    </xf>
    <xf numFmtId="190" fontId="11" fillId="0" borderId="4" xfId="45" applyNumberFormat="1" applyFont="1" applyFill="1" applyBorder="1" applyAlignment="1">
      <alignment/>
    </xf>
    <xf numFmtId="190" fontId="11" fillId="0" borderId="5" xfId="39" applyNumberFormat="1" applyFont="1" applyFill="1" applyBorder="1">
      <alignment/>
      <protection/>
    </xf>
    <xf numFmtId="190" fontId="10" fillId="0" borderId="6" xfId="45" applyNumberFormat="1" applyFont="1" applyFill="1" applyBorder="1" applyAlignment="1">
      <alignment/>
    </xf>
    <xf numFmtId="190" fontId="10" fillId="0" borderId="7" xfId="45" applyNumberFormat="1" applyFont="1" applyFill="1" applyBorder="1" applyAlignment="1">
      <alignment/>
    </xf>
    <xf numFmtId="190" fontId="10" fillId="0" borderId="1" xfId="45" applyNumberFormat="1" applyFont="1" applyFill="1" applyBorder="1" applyAlignment="1">
      <alignment/>
    </xf>
    <xf numFmtId="190" fontId="9" fillId="0" borderId="0" xfId="45" applyNumberFormat="1" applyFont="1" applyFill="1" applyAlignment="1">
      <alignment horizontal="center"/>
    </xf>
    <xf numFmtId="190" fontId="10" fillId="0" borderId="0" xfId="45" applyNumberFormat="1" applyFont="1" applyFill="1" applyAlignment="1">
      <alignment/>
    </xf>
    <xf numFmtId="15" fontId="9" fillId="0" borderId="0" xfId="45" applyNumberFormat="1" applyFont="1" applyFill="1" applyAlignment="1">
      <alignment horizontal="center"/>
    </xf>
    <xf numFmtId="190" fontId="11" fillId="0" borderId="5" xfId="45" applyNumberFormat="1" applyFont="1" applyFill="1" applyBorder="1" applyAlignment="1">
      <alignment/>
    </xf>
    <xf numFmtId="171" fontId="11" fillId="0" borderId="0" xfId="26" applyFont="1" applyFill="1" applyAlignment="1">
      <alignment/>
    </xf>
    <xf numFmtId="43" fontId="11" fillId="0" borderId="5" xfId="45" applyNumberFormat="1" applyFont="1" applyFill="1" applyBorder="1" applyAlignment="1">
      <alignment/>
    </xf>
    <xf numFmtId="43" fontId="11" fillId="0" borderId="0" xfId="45" applyNumberFormat="1" applyFont="1" applyFill="1" applyBorder="1" applyAlignment="1">
      <alignment/>
    </xf>
    <xf numFmtId="190" fontId="11" fillId="0" borderId="0" xfId="45" applyNumberFormat="1" applyFont="1" applyFill="1" applyBorder="1" applyAlignment="1">
      <alignment horizontal="center"/>
    </xf>
    <xf numFmtId="0" fontId="0" fillId="0" borderId="0" xfId="39" applyFill="1">
      <alignment/>
      <protection/>
    </xf>
    <xf numFmtId="190" fontId="12" fillId="0" borderId="0" xfId="39" applyNumberFormat="1" applyFont="1" applyAlignment="1">
      <alignment horizontal="right"/>
      <protection/>
    </xf>
    <xf numFmtId="190" fontId="12" fillId="0" borderId="0" xfId="45" applyNumberFormat="1" applyFont="1" applyFill="1" applyAlignment="1">
      <alignment/>
    </xf>
    <xf numFmtId="41" fontId="10" fillId="0" borderId="7" xfId="45" applyNumberFormat="1" applyFont="1" applyBorder="1" applyAlignment="1">
      <alignment horizontal="center"/>
    </xf>
    <xf numFmtId="41" fontId="10" fillId="0" borderId="0" xfId="45" applyNumberFormat="1" applyFont="1" applyFill="1" applyAlignment="1">
      <alignment horizontal="right"/>
    </xf>
    <xf numFmtId="41" fontId="10" fillId="0" borderId="0" xfId="45" applyNumberFormat="1" applyFont="1" applyFill="1" applyAlignment="1">
      <alignment/>
    </xf>
    <xf numFmtId="190" fontId="11" fillId="0" borderId="10" xfId="45" applyNumberFormat="1" applyFont="1" applyBorder="1" applyAlignment="1">
      <alignment horizontal="right"/>
    </xf>
    <xf numFmtId="197" fontId="11" fillId="0" borderId="0" xfId="26" applyNumberFormat="1" applyFont="1" applyFill="1" applyAlignment="1">
      <alignment/>
    </xf>
    <xf numFmtId="197" fontId="11" fillId="0" borderId="0" xfId="26" applyNumberFormat="1" applyFont="1" applyFill="1" applyAlignment="1">
      <alignment horizontal="left" indent="1"/>
    </xf>
    <xf numFmtId="43" fontId="12" fillId="0" borderId="0" xfId="26" applyNumberFormat="1" applyFont="1" applyFill="1" applyAlignment="1">
      <alignment/>
    </xf>
    <xf numFmtId="190" fontId="11" fillId="0" borderId="0" xfId="26" applyNumberFormat="1" applyFont="1" applyFill="1" applyAlignment="1">
      <alignment horizontal="left" indent="1"/>
    </xf>
    <xf numFmtId="41" fontId="10" fillId="0" borderId="0" xfId="45" applyNumberFormat="1" applyFont="1" applyFill="1" applyAlignment="1">
      <alignment horizontal="center"/>
    </xf>
    <xf numFmtId="0" fontId="12" fillId="0" borderId="0" xfId="39" applyFont="1" applyFill="1" applyAlignment="1">
      <alignment horizontal="center"/>
      <protection/>
    </xf>
    <xf numFmtId="190" fontId="11" fillId="0" borderId="0" xfId="45" applyNumberFormat="1" applyFont="1" applyFill="1" applyAlignment="1">
      <alignment horizontal="left"/>
    </xf>
    <xf numFmtId="190" fontId="11" fillId="0" borderId="3" xfId="45" applyNumberFormat="1" applyFont="1" applyFill="1" applyBorder="1" applyAlignment="1">
      <alignment/>
    </xf>
    <xf numFmtId="41" fontId="11" fillId="0" borderId="0" xfId="39" applyNumberFormat="1" applyFont="1" applyFill="1" applyAlignment="1">
      <alignment horizontal="center"/>
      <protection/>
    </xf>
    <xf numFmtId="190" fontId="11" fillId="0" borderId="0" xfId="39" applyNumberFormat="1" applyFont="1" applyFill="1" applyBorder="1" applyAlignment="1">
      <alignment horizontal="center"/>
      <protection/>
    </xf>
    <xf numFmtId="197" fontId="11" fillId="0" borderId="0" xfId="26" applyNumberFormat="1" applyFont="1" applyFill="1" applyBorder="1" applyAlignment="1">
      <alignment horizontal="center"/>
    </xf>
    <xf numFmtId="190" fontId="11" fillId="0" borderId="4" xfId="39" applyNumberFormat="1" applyFont="1" applyFill="1" applyBorder="1" applyAlignment="1">
      <alignment horizontal="center"/>
      <protection/>
    </xf>
    <xf numFmtId="197" fontId="11" fillId="0" borderId="4" xfId="26" applyNumberFormat="1" applyFont="1" applyFill="1" applyBorder="1" applyAlignment="1">
      <alignment horizontal="center"/>
    </xf>
    <xf numFmtId="190" fontId="9" fillId="0" borderId="0" xfId="45" applyNumberFormat="1" applyFont="1" applyFill="1" applyAlignment="1">
      <alignment horizontal="left"/>
    </xf>
    <xf numFmtId="190" fontId="10" fillId="0" borderId="0" xfId="45" applyNumberFormat="1" applyFont="1" applyFill="1" applyAlignment="1">
      <alignment horizontal="center"/>
    </xf>
    <xf numFmtId="43" fontId="10" fillId="0" borderId="0" xfId="26" applyNumberFormat="1" applyFont="1" applyFill="1" applyAlignment="1">
      <alignment/>
    </xf>
    <xf numFmtId="190" fontId="9" fillId="0" borderId="0" xfId="45" applyNumberFormat="1" applyFont="1" applyFill="1" applyAlignment="1">
      <alignment/>
    </xf>
    <xf numFmtId="15" fontId="10" fillId="0" borderId="0" xfId="45" applyNumberFormat="1" applyFont="1" applyFill="1" applyAlignment="1">
      <alignment horizontal="center"/>
    </xf>
    <xf numFmtId="43" fontId="10" fillId="0" borderId="0" xfId="26" applyNumberFormat="1" applyFont="1" applyFill="1" applyAlignment="1">
      <alignment horizontal="center"/>
    </xf>
    <xf numFmtId="43" fontId="11" fillId="0" borderId="0" xfId="26" applyNumberFormat="1" applyFont="1" applyFill="1" applyAlignment="1">
      <alignment/>
    </xf>
    <xf numFmtId="9" fontId="11" fillId="0" borderId="0" xfId="40" applyFont="1" applyFill="1" applyAlignment="1">
      <alignment horizontal="center"/>
    </xf>
    <xf numFmtId="43" fontId="11" fillId="0" borderId="0" xfId="26" applyNumberFormat="1" applyFont="1" applyFill="1" applyBorder="1" applyAlignment="1">
      <alignment/>
    </xf>
    <xf numFmtId="190" fontId="11" fillId="0" borderId="0" xfId="39" applyNumberFormat="1" applyFont="1" applyFill="1" applyAlignment="1">
      <alignment horizontal="center"/>
      <protection/>
    </xf>
    <xf numFmtId="190" fontId="10" fillId="0" borderId="8" xfId="45" applyNumberFormat="1" applyFont="1" applyFill="1" applyBorder="1" applyAlignment="1">
      <alignment/>
    </xf>
    <xf numFmtId="190" fontId="10" fillId="0" borderId="0" xfId="45" applyNumberFormat="1" applyFont="1" applyFill="1" applyBorder="1" applyAlignment="1">
      <alignment/>
    </xf>
    <xf numFmtId="190" fontId="10" fillId="0" borderId="4" xfId="45" applyNumberFormat="1" applyFont="1" applyFill="1" applyBorder="1" applyAlignment="1">
      <alignment/>
    </xf>
    <xf numFmtId="190" fontId="10" fillId="0" borderId="9" xfId="45" applyNumberFormat="1" applyFont="1" applyFill="1" applyBorder="1" applyAlignment="1">
      <alignment/>
    </xf>
    <xf numFmtId="43" fontId="10" fillId="0" borderId="0" xfId="45" applyNumberFormat="1" applyFont="1" applyFill="1" applyAlignment="1">
      <alignment/>
    </xf>
    <xf numFmtId="190" fontId="11" fillId="0" borderId="9" xfId="45" applyNumberFormat="1" applyFont="1" applyFill="1" applyBorder="1" applyAlignment="1">
      <alignment/>
    </xf>
    <xf numFmtId="0" fontId="12" fillId="0" borderId="0" xfId="39" applyFont="1" applyFill="1" quotePrefix="1">
      <alignment/>
      <protection/>
    </xf>
    <xf numFmtId="0" fontId="10" fillId="0" borderId="0" xfId="39" applyFont="1" applyBorder="1">
      <alignment/>
      <protection/>
    </xf>
    <xf numFmtId="15" fontId="9" fillId="0" borderId="0" xfId="39" applyNumberFormat="1" applyFont="1" applyAlignment="1">
      <alignment horizontal="center"/>
      <protection/>
    </xf>
    <xf numFmtId="171" fontId="11" fillId="0" borderId="0" xfId="26" applyFont="1" applyAlignment="1">
      <alignment/>
    </xf>
    <xf numFmtId="190" fontId="11" fillId="0" borderId="0" xfId="39" applyNumberFormat="1" applyFont="1" applyFill="1">
      <alignment/>
      <protection/>
    </xf>
    <xf numFmtId="190" fontId="11" fillId="0" borderId="4" xfId="45" applyNumberFormat="1" applyFont="1" applyBorder="1" applyAlignment="1">
      <alignment horizontal="right"/>
    </xf>
    <xf numFmtId="190" fontId="12" fillId="0" borderId="0" xfId="45" applyNumberFormat="1" applyFont="1" applyAlignment="1">
      <alignment horizontal="center"/>
    </xf>
    <xf numFmtId="197" fontId="11" fillId="0" borderId="5" xfId="26" applyNumberFormat="1" applyFont="1" applyBorder="1" applyAlignment="1">
      <alignment/>
    </xf>
    <xf numFmtId="190" fontId="11" fillId="0" borderId="5" xfId="26" applyNumberFormat="1" applyFont="1" applyBorder="1" applyAlignment="1">
      <alignment/>
    </xf>
    <xf numFmtId="190" fontId="11" fillId="0" borderId="3" xfId="26" applyNumberFormat="1" applyFont="1" applyFill="1" applyBorder="1" applyAlignment="1">
      <alignment/>
    </xf>
    <xf numFmtId="190" fontId="11" fillId="0" borderId="0" xfId="26" applyNumberFormat="1" applyFont="1" applyAlignment="1">
      <alignment/>
    </xf>
    <xf numFmtId="190" fontId="11" fillId="0" borderId="0" xfId="26" applyNumberFormat="1" applyFont="1" applyBorder="1" applyAlignment="1">
      <alignment/>
    </xf>
    <xf numFmtId="190" fontId="12" fillId="0" borderId="0" xfId="39" applyNumberFormat="1" applyFont="1" applyBorder="1" applyAlignment="1">
      <alignment horizontal="center"/>
      <protection/>
    </xf>
    <xf numFmtId="197" fontId="11" fillId="0" borderId="8" xfId="26" applyNumberFormat="1" applyFont="1" applyBorder="1" applyAlignment="1">
      <alignment/>
    </xf>
    <xf numFmtId="197" fontId="11" fillId="0" borderId="3" xfId="26" applyNumberFormat="1" applyFont="1" applyBorder="1" applyAlignment="1">
      <alignment/>
    </xf>
    <xf numFmtId="171" fontId="11" fillId="0" borderId="0" xfId="26" applyFont="1" applyBorder="1" applyAlignment="1">
      <alignment/>
    </xf>
    <xf numFmtId="190" fontId="10" fillId="0" borderId="5" xfId="45" applyNumberFormat="1" applyFont="1" applyBorder="1" applyAlignment="1">
      <alignment/>
    </xf>
    <xf numFmtId="0" fontId="15" fillId="0" borderId="0" xfId="39" applyFont="1" applyAlignment="1" quotePrefix="1">
      <alignment horizontal="center"/>
      <protection/>
    </xf>
    <xf numFmtId="197" fontId="11" fillId="0" borderId="0" xfId="39" applyNumberFormat="1" applyFont="1">
      <alignment/>
      <protection/>
    </xf>
    <xf numFmtId="0" fontId="11" fillId="0" borderId="0" xfId="39" applyFont="1" applyFill="1" applyBorder="1">
      <alignment/>
      <protection/>
    </xf>
    <xf numFmtId="43" fontId="11" fillId="0" borderId="0" xfId="39" applyNumberFormat="1" applyFont="1" applyFill="1" applyBorder="1">
      <alignment/>
      <protection/>
    </xf>
    <xf numFmtId="177" fontId="11" fillId="0" borderId="0" xfId="28" applyFont="1" applyFill="1" applyBorder="1" applyAlignment="1">
      <alignment/>
    </xf>
    <xf numFmtId="190" fontId="11" fillId="0" borderId="0" xfId="39" applyNumberFormat="1" applyFont="1" applyFill="1" applyBorder="1">
      <alignment/>
      <protection/>
    </xf>
    <xf numFmtId="190" fontId="9" fillId="0" borderId="0" xfId="45" applyNumberFormat="1" applyFont="1" applyFill="1" applyAlignment="1">
      <alignment horizontal="center"/>
    </xf>
    <xf numFmtId="0" fontId="12" fillId="0" borderId="0" xfId="39" applyFont="1" applyAlignment="1">
      <alignment horizontal="center"/>
      <protection/>
    </xf>
    <xf numFmtId="0" fontId="17" fillId="0" borderId="0" xfId="39" applyFont="1" applyAlignment="1">
      <alignment horizontal="center"/>
      <protection/>
    </xf>
    <xf numFmtId="190" fontId="12" fillId="0" borderId="0" xfId="45" applyNumberFormat="1" applyFont="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572250" y="75247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90825" y="752475"/>
          <a:ext cx="1028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372100" y="9620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76200</xdr:colOff>
      <xdr:row>4</xdr:row>
      <xdr:rowOff>123825</xdr:rowOff>
    </xdr:to>
    <xdr:sp>
      <xdr:nvSpPr>
        <xdr:cNvPr id="4" name="Line 4"/>
        <xdr:cNvSpPr>
          <a:spLocks/>
        </xdr:cNvSpPr>
      </xdr:nvSpPr>
      <xdr:spPr>
        <a:xfrm flipH="1">
          <a:off x="3381375" y="9620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103</xdr:row>
      <xdr:rowOff>0</xdr:rowOff>
    </xdr:from>
    <xdr:to>
      <xdr:col>7</xdr:col>
      <xdr:colOff>981075</xdr:colOff>
      <xdr:row>104</xdr:row>
      <xdr:rowOff>123825</xdr:rowOff>
    </xdr:to>
    <xdr:sp>
      <xdr:nvSpPr>
        <xdr:cNvPr id="1" name="TextBox 3"/>
        <xdr:cNvSpPr txBox="1">
          <a:spLocks noChangeArrowheads="1"/>
        </xdr:cNvSpPr>
      </xdr:nvSpPr>
      <xdr:spPr>
        <a:xfrm>
          <a:off x="219075" y="16783050"/>
          <a:ext cx="6553200"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200025</xdr:colOff>
      <xdr:row>215</xdr:row>
      <xdr:rowOff>9525</xdr:rowOff>
    </xdr:from>
    <xdr:to>
      <xdr:col>7</xdr:col>
      <xdr:colOff>952500</xdr:colOff>
      <xdr:row>219</xdr:row>
      <xdr:rowOff>200025</xdr:rowOff>
    </xdr:to>
    <xdr:sp>
      <xdr:nvSpPr>
        <xdr:cNvPr id="2" name="TextBox 9"/>
        <xdr:cNvSpPr txBox="1">
          <a:spLocks noChangeArrowheads="1"/>
        </xdr:cNvSpPr>
      </xdr:nvSpPr>
      <xdr:spPr>
        <a:xfrm>
          <a:off x="200025" y="36547425"/>
          <a:ext cx="6543675" cy="933450"/>
        </a:xfrm>
        <a:prstGeom prst="rect">
          <a:avLst/>
        </a:prstGeom>
        <a:solidFill>
          <a:srgbClr val="FFFFFF"/>
        </a:solidFill>
        <a:ln w="9525" cmpd="sng">
          <a:noFill/>
        </a:ln>
      </xdr:spPr>
      <xdr:txBody>
        <a:bodyPr vertOverflow="clip" wrap="square"/>
        <a:p>
          <a:pPr algn="just">
            <a:defRPr/>
          </a:pPr>
          <a:r>
            <a:rPr lang="en-US" cap="none" sz="1000" b="0" i="0" u="none" baseline="0"/>
            <a:t>The Group has registered a lower revenue for the current quarter compared with that of the preceding quarter. The performance of the Group for the current quarter has decreased compared with that of preceding quarter due to the fluctuation of copper prices at the London Metal Exchange ("LME") (30.9.2007 : USD7,648.98 per MT versus 31.12.2007 : USD6,587.67 per MT).</a:t>
          </a:r>
        </a:p>
      </xdr:txBody>
    </xdr:sp>
    <xdr:clientData/>
  </xdr:twoCellAnchor>
  <xdr:twoCellAnchor>
    <xdr:from>
      <xdr:col>0</xdr:col>
      <xdr:colOff>209550</xdr:colOff>
      <xdr:row>330</xdr:row>
      <xdr:rowOff>0</xdr:rowOff>
    </xdr:from>
    <xdr:to>
      <xdr:col>7</xdr:col>
      <xdr:colOff>1219200</xdr:colOff>
      <xdr:row>332</xdr:row>
      <xdr:rowOff>0</xdr:rowOff>
    </xdr:to>
    <xdr:sp>
      <xdr:nvSpPr>
        <xdr:cNvPr id="3" name="TextBox 24"/>
        <xdr:cNvSpPr txBox="1">
          <a:spLocks noChangeArrowheads="1"/>
        </xdr:cNvSpPr>
      </xdr:nvSpPr>
      <xdr:spPr>
        <a:xfrm>
          <a:off x="209550" y="56502300"/>
          <a:ext cx="6800850"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181</xdr:row>
      <xdr:rowOff>0</xdr:rowOff>
    </xdr:from>
    <xdr:to>
      <xdr:col>8</xdr:col>
      <xdr:colOff>0</xdr:colOff>
      <xdr:row>181</xdr:row>
      <xdr:rowOff>0</xdr:rowOff>
    </xdr:to>
    <xdr:sp>
      <xdr:nvSpPr>
        <xdr:cNvPr id="4" name="TextBox 30"/>
        <xdr:cNvSpPr txBox="1">
          <a:spLocks noChangeArrowheads="1"/>
        </xdr:cNvSpPr>
      </xdr:nvSpPr>
      <xdr:spPr>
        <a:xfrm>
          <a:off x="485775" y="30641925"/>
          <a:ext cx="6534150"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181</xdr:row>
      <xdr:rowOff>0</xdr:rowOff>
    </xdr:from>
    <xdr:to>
      <xdr:col>8</xdr:col>
      <xdr:colOff>0</xdr:colOff>
      <xdr:row>181</xdr:row>
      <xdr:rowOff>0</xdr:rowOff>
    </xdr:to>
    <xdr:sp>
      <xdr:nvSpPr>
        <xdr:cNvPr id="5" name="TextBox 31"/>
        <xdr:cNvSpPr txBox="1">
          <a:spLocks noChangeArrowheads="1"/>
        </xdr:cNvSpPr>
      </xdr:nvSpPr>
      <xdr:spPr>
        <a:xfrm>
          <a:off x="485775" y="30641925"/>
          <a:ext cx="6534150"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283</xdr:row>
      <xdr:rowOff>0</xdr:rowOff>
    </xdr:from>
    <xdr:to>
      <xdr:col>7</xdr:col>
      <xdr:colOff>1228725</xdr:colOff>
      <xdr:row>283</xdr:row>
      <xdr:rowOff>0</xdr:rowOff>
    </xdr:to>
    <xdr:sp>
      <xdr:nvSpPr>
        <xdr:cNvPr id="6" name="TextBox 32"/>
        <xdr:cNvSpPr txBox="1">
          <a:spLocks noChangeArrowheads="1"/>
        </xdr:cNvSpPr>
      </xdr:nvSpPr>
      <xdr:spPr>
        <a:xfrm>
          <a:off x="485775" y="48234600"/>
          <a:ext cx="6534150"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283</xdr:row>
      <xdr:rowOff>0</xdr:rowOff>
    </xdr:from>
    <xdr:to>
      <xdr:col>8</xdr:col>
      <xdr:colOff>0</xdr:colOff>
      <xdr:row>283</xdr:row>
      <xdr:rowOff>0</xdr:rowOff>
    </xdr:to>
    <xdr:sp>
      <xdr:nvSpPr>
        <xdr:cNvPr id="7" name="TextBox 33"/>
        <xdr:cNvSpPr txBox="1">
          <a:spLocks noChangeArrowheads="1"/>
        </xdr:cNvSpPr>
      </xdr:nvSpPr>
      <xdr:spPr>
        <a:xfrm>
          <a:off x="466725" y="48234600"/>
          <a:ext cx="6553200"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21</xdr:row>
      <xdr:rowOff>0</xdr:rowOff>
    </xdr:from>
    <xdr:to>
      <xdr:col>8</xdr:col>
      <xdr:colOff>0</xdr:colOff>
      <xdr:row>21</xdr:row>
      <xdr:rowOff>0</xdr:rowOff>
    </xdr:to>
    <xdr:sp>
      <xdr:nvSpPr>
        <xdr:cNvPr id="8" name="TextBox 83"/>
        <xdr:cNvSpPr txBox="1">
          <a:spLocks noChangeArrowheads="1"/>
        </xdr:cNvSpPr>
      </xdr:nvSpPr>
      <xdr:spPr>
        <a:xfrm>
          <a:off x="714375" y="3495675"/>
          <a:ext cx="63055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21</xdr:row>
      <xdr:rowOff>0</xdr:rowOff>
    </xdr:from>
    <xdr:to>
      <xdr:col>8</xdr:col>
      <xdr:colOff>0</xdr:colOff>
      <xdr:row>21</xdr:row>
      <xdr:rowOff>0</xdr:rowOff>
    </xdr:to>
    <xdr:sp>
      <xdr:nvSpPr>
        <xdr:cNvPr id="9" name="TextBox 84"/>
        <xdr:cNvSpPr txBox="1">
          <a:spLocks noChangeArrowheads="1"/>
        </xdr:cNvSpPr>
      </xdr:nvSpPr>
      <xdr:spPr>
        <a:xfrm>
          <a:off x="485775" y="3495675"/>
          <a:ext cx="653415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180</xdr:row>
      <xdr:rowOff>0</xdr:rowOff>
    </xdr:from>
    <xdr:to>
      <xdr:col>7</xdr:col>
      <xdr:colOff>942975</xdr:colOff>
      <xdr:row>180</xdr:row>
      <xdr:rowOff>0</xdr:rowOff>
    </xdr:to>
    <xdr:sp>
      <xdr:nvSpPr>
        <xdr:cNvPr id="10" name="TextBox 86"/>
        <xdr:cNvSpPr txBox="1">
          <a:spLocks noChangeArrowheads="1"/>
        </xdr:cNvSpPr>
      </xdr:nvSpPr>
      <xdr:spPr>
        <a:xfrm>
          <a:off x="152400" y="30480000"/>
          <a:ext cx="658177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182</xdr:row>
      <xdr:rowOff>0</xdr:rowOff>
    </xdr:from>
    <xdr:to>
      <xdr:col>7</xdr:col>
      <xdr:colOff>962025</xdr:colOff>
      <xdr:row>185</xdr:row>
      <xdr:rowOff>0</xdr:rowOff>
    </xdr:to>
    <xdr:sp>
      <xdr:nvSpPr>
        <xdr:cNvPr id="11" name="TextBox 87"/>
        <xdr:cNvSpPr txBox="1">
          <a:spLocks noChangeArrowheads="1"/>
        </xdr:cNvSpPr>
      </xdr:nvSpPr>
      <xdr:spPr>
        <a:xfrm>
          <a:off x="219075" y="30803850"/>
          <a:ext cx="6534150" cy="5810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2006. </a:t>
          </a:r>
        </a:p>
      </xdr:txBody>
    </xdr:sp>
    <xdr:clientData/>
  </xdr:twoCellAnchor>
  <xdr:twoCellAnchor>
    <xdr:from>
      <xdr:col>2</xdr:col>
      <xdr:colOff>0</xdr:colOff>
      <xdr:row>288</xdr:row>
      <xdr:rowOff>0</xdr:rowOff>
    </xdr:from>
    <xdr:to>
      <xdr:col>8</xdr:col>
      <xdr:colOff>0</xdr:colOff>
      <xdr:row>288</xdr:row>
      <xdr:rowOff>0</xdr:rowOff>
    </xdr:to>
    <xdr:sp>
      <xdr:nvSpPr>
        <xdr:cNvPr id="12" name="TextBox 91"/>
        <xdr:cNvSpPr txBox="1">
          <a:spLocks noChangeArrowheads="1"/>
        </xdr:cNvSpPr>
      </xdr:nvSpPr>
      <xdr:spPr>
        <a:xfrm>
          <a:off x="485775" y="48996600"/>
          <a:ext cx="653415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355</xdr:row>
      <xdr:rowOff>0</xdr:rowOff>
    </xdr:from>
    <xdr:to>
      <xdr:col>8</xdr:col>
      <xdr:colOff>0</xdr:colOff>
      <xdr:row>355</xdr:row>
      <xdr:rowOff>0</xdr:rowOff>
    </xdr:to>
    <xdr:sp>
      <xdr:nvSpPr>
        <xdr:cNvPr id="13" name="TextBox 95"/>
        <xdr:cNvSpPr txBox="1">
          <a:spLocks noChangeArrowheads="1"/>
        </xdr:cNvSpPr>
      </xdr:nvSpPr>
      <xdr:spPr>
        <a:xfrm>
          <a:off x="219075" y="60674250"/>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371</xdr:row>
      <xdr:rowOff>0</xdr:rowOff>
    </xdr:from>
    <xdr:to>
      <xdr:col>8</xdr:col>
      <xdr:colOff>0</xdr:colOff>
      <xdr:row>371</xdr:row>
      <xdr:rowOff>0</xdr:rowOff>
    </xdr:to>
    <xdr:sp>
      <xdr:nvSpPr>
        <xdr:cNvPr id="14" name="TextBox 98"/>
        <xdr:cNvSpPr txBox="1">
          <a:spLocks noChangeArrowheads="1"/>
        </xdr:cNvSpPr>
      </xdr:nvSpPr>
      <xdr:spPr>
        <a:xfrm>
          <a:off x="219075" y="63369825"/>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355</xdr:row>
      <xdr:rowOff>0</xdr:rowOff>
    </xdr:from>
    <xdr:to>
      <xdr:col>8</xdr:col>
      <xdr:colOff>0</xdr:colOff>
      <xdr:row>355</xdr:row>
      <xdr:rowOff>0</xdr:rowOff>
    </xdr:to>
    <xdr:sp>
      <xdr:nvSpPr>
        <xdr:cNvPr id="15" name="TextBox 100"/>
        <xdr:cNvSpPr txBox="1">
          <a:spLocks noChangeArrowheads="1"/>
        </xdr:cNvSpPr>
      </xdr:nvSpPr>
      <xdr:spPr>
        <a:xfrm>
          <a:off x="219075" y="60674250"/>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371</xdr:row>
      <xdr:rowOff>0</xdr:rowOff>
    </xdr:from>
    <xdr:to>
      <xdr:col>8</xdr:col>
      <xdr:colOff>0</xdr:colOff>
      <xdr:row>371</xdr:row>
      <xdr:rowOff>0</xdr:rowOff>
    </xdr:to>
    <xdr:sp>
      <xdr:nvSpPr>
        <xdr:cNvPr id="16" name="TextBox 101"/>
        <xdr:cNvSpPr txBox="1">
          <a:spLocks noChangeArrowheads="1"/>
        </xdr:cNvSpPr>
      </xdr:nvSpPr>
      <xdr:spPr>
        <a:xfrm>
          <a:off x="219075" y="63369825"/>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20</xdr:row>
      <xdr:rowOff>57150</xdr:rowOff>
    </xdr:to>
    <xdr:sp>
      <xdr:nvSpPr>
        <xdr:cNvPr id="17" name="TextBox 102"/>
        <xdr:cNvSpPr txBox="1">
          <a:spLocks noChangeArrowheads="1"/>
        </xdr:cNvSpPr>
      </xdr:nvSpPr>
      <xdr:spPr>
        <a:xfrm>
          <a:off x="219075" y="1257300"/>
          <a:ext cx="6562725" cy="21336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2006.
</a:t>
          </a:r>
        </a:p>
      </xdr:txBody>
    </xdr:sp>
    <xdr:clientData/>
  </xdr:twoCellAnchor>
  <xdr:twoCellAnchor>
    <xdr:from>
      <xdr:col>1</xdr:col>
      <xdr:colOff>0</xdr:colOff>
      <xdr:row>100</xdr:row>
      <xdr:rowOff>0</xdr:rowOff>
    </xdr:from>
    <xdr:to>
      <xdr:col>7</xdr:col>
      <xdr:colOff>990600</xdr:colOff>
      <xdr:row>100</xdr:row>
      <xdr:rowOff>0</xdr:rowOff>
    </xdr:to>
    <xdr:sp>
      <xdr:nvSpPr>
        <xdr:cNvPr id="18" name="TextBox 103"/>
        <xdr:cNvSpPr txBox="1">
          <a:spLocks noChangeArrowheads="1"/>
        </xdr:cNvSpPr>
      </xdr:nvSpPr>
      <xdr:spPr>
        <a:xfrm>
          <a:off x="219075" y="16297275"/>
          <a:ext cx="65627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0</xdr:col>
      <xdr:colOff>200025</xdr:colOff>
      <xdr:row>103</xdr:row>
      <xdr:rowOff>28575</xdr:rowOff>
    </xdr:from>
    <xdr:to>
      <xdr:col>7</xdr:col>
      <xdr:colOff>904875</xdr:colOff>
      <xdr:row>104</xdr:row>
      <xdr:rowOff>152400</xdr:rowOff>
    </xdr:to>
    <xdr:sp>
      <xdr:nvSpPr>
        <xdr:cNvPr id="19" name="TextBox 104"/>
        <xdr:cNvSpPr txBox="1">
          <a:spLocks noChangeArrowheads="1"/>
        </xdr:cNvSpPr>
      </xdr:nvSpPr>
      <xdr:spPr>
        <a:xfrm>
          <a:off x="200025" y="16811625"/>
          <a:ext cx="6496050"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wires and copper rods are not subjected to cyclical or seasonal factors. 
</a:t>
          </a:r>
        </a:p>
      </xdr:txBody>
    </xdr:sp>
    <xdr:clientData/>
  </xdr:twoCellAnchor>
  <xdr:twoCellAnchor>
    <xdr:from>
      <xdr:col>1</xdr:col>
      <xdr:colOff>0</xdr:colOff>
      <xdr:row>108</xdr:row>
      <xdr:rowOff>0</xdr:rowOff>
    </xdr:from>
    <xdr:to>
      <xdr:col>7</xdr:col>
      <xdr:colOff>990600</xdr:colOff>
      <xdr:row>111</xdr:row>
      <xdr:rowOff>0</xdr:rowOff>
    </xdr:to>
    <xdr:sp>
      <xdr:nvSpPr>
        <xdr:cNvPr id="20" name="TextBox 105"/>
        <xdr:cNvSpPr txBox="1">
          <a:spLocks noChangeArrowheads="1"/>
        </xdr:cNvSpPr>
      </xdr:nvSpPr>
      <xdr:spPr>
        <a:xfrm>
          <a:off x="219075" y="17716500"/>
          <a:ext cx="6562725"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114</xdr:row>
      <xdr:rowOff>9525</xdr:rowOff>
    </xdr:from>
    <xdr:to>
      <xdr:col>7</xdr:col>
      <xdr:colOff>933450</xdr:colOff>
      <xdr:row>115</xdr:row>
      <xdr:rowOff>76200</xdr:rowOff>
    </xdr:to>
    <xdr:sp>
      <xdr:nvSpPr>
        <xdr:cNvPr id="21" name="TextBox 106"/>
        <xdr:cNvSpPr txBox="1">
          <a:spLocks noChangeArrowheads="1"/>
        </xdr:cNvSpPr>
      </xdr:nvSpPr>
      <xdr:spPr>
        <a:xfrm>
          <a:off x="180975" y="18840450"/>
          <a:ext cx="6543675"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had a material effect in the current quarter.</a:t>
          </a:r>
        </a:p>
      </xdr:txBody>
    </xdr:sp>
    <xdr:clientData/>
  </xdr:twoCellAnchor>
  <xdr:twoCellAnchor>
    <xdr:from>
      <xdr:col>0</xdr:col>
      <xdr:colOff>190500</xdr:colOff>
      <xdr:row>127</xdr:row>
      <xdr:rowOff>152400</xdr:rowOff>
    </xdr:from>
    <xdr:to>
      <xdr:col>7</xdr:col>
      <xdr:colOff>942975</xdr:colOff>
      <xdr:row>138</xdr:row>
      <xdr:rowOff>104775</xdr:rowOff>
    </xdr:to>
    <xdr:sp>
      <xdr:nvSpPr>
        <xdr:cNvPr id="22" name="TextBox 107"/>
        <xdr:cNvSpPr txBox="1">
          <a:spLocks noChangeArrowheads="1"/>
        </xdr:cNvSpPr>
      </xdr:nvSpPr>
      <xdr:spPr>
        <a:xfrm>
          <a:off x="190500" y="21564600"/>
          <a:ext cx="6543675" cy="1733550"/>
        </a:xfrm>
        <a:prstGeom prst="rect">
          <a:avLst/>
        </a:prstGeom>
        <a:solidFill>
          <a:srgbClr val="FFFFFF"/>
        </a:solidFill>
        <a:ln w="9525" cmpd="sng">
          <a:noFill/>
        </a:ln>
      </xdr:spPr>
      <xdr:txBody>
        <a:bodyPr vertOverflow="clip" wrap="square"/>
        <a:p>
          <a:pPr algn="just">
            <a:defRPr/>
          </a:pPr>
          <a:r>
            <a:rPr lang="en-US" cap="none" sz="1000" b="0" i="0" u="none" baseline="0"/>
            <a:t>During the financial quarter ended 31 December 2007, the movement in the issued and paid up share capital were as follows:
2,000 new ordinary shares of RM1.00 each were issued at a price of RM1.00 per ordinary shares by virtue of the exercise of 2,000 options pursuant to the Employees' Share Option Scheme ("ESOS").
There were no other issuance and repayment of debts and equity securities or share cancellation in the current interim period under review. The company has not implemented any share buyback scheme and it does not hold any shares as treasury shares during the current financial period.
</a:t>
          </a:r>
        </a:p>
      </xdr:txBody>
    </xdr:sp>
    <xdr:clientData/>
  </xdr:twoCellAnchor>
  <xdr:twoCellAnchor>
    <xdr:from>
      <xdr:col>1</xdr:col>
      <xdr:colOff>0</xdr:colOff>
      <xdr:row>201</xdr:row>
      <xdr:rowOff>0</xdr:rowOff>
    </xdr:from>
    <xdr:to>
      <xdr:col>7</xdr:col>
      <xdr:colOff>990600</xdr:colOff>
      <xdr:row>206</xdr:row>
      <xdr:rowOff>104775</xdr:rowOff>
    </xdr:to>
    <xdr:sp>
      <xdr:nvSpPr>
        <xdr:cNvPr id="23" name="TextBox 109"/>
        <xdr:cNvSpPr txBox="1">
          <a:spLocks noChangeArrowheads="1"/>
        </xdr:cNvSpPr>
      </xdr:nvSpPr>
      <xdr:spPr>
        <a:xfrm>
          <a:off x="219075" y="33851850"/>
          <a:ext cx="6562725" cy="914400"/>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lower revenue of RM153.804 million compared with RM163.326 million in the same period ended  31 December 2006. The Group pre-tax loss has increased from RM8.746 million (31.12.06) to a pre-tax loss of RM8.790 million (31.12.07). The decrease in performance has been substantial due to fluctuating copper prices at  the London Metal Exchange ("LME") which had a negative impact on the pricing of the products and the effect from foreign exchange losses.</a:t>
          </a:r>
        </a:p>
      </xdr:txBody>
    </xdr:sp>
    <xdr:clientData/>
  </xdr:twoCellAnchor>
  <xdr:twoCellAnchor>
    <xdr:from>
      <xdr:col>1</xdr:col>
      <xdr:colOff>0</xdr:colOff>
      <xdr:row>221</xdr:row>
      <xdr:rowOff>152400</xdr:rowOff>
    </xdr:from>
    <xdr:to>
      <xdr:col>7</xdr:col>
      <xdr:colOff>1019175</xdr:colOff>
      <xdr:row>226</xdr:row>
      <xdr:rowOff>95250</xdr:rowOff>
    </xdr:to>
    <xdr:sp>
      <xdr:nvSpPr>
        <xdr:cNvPr id="24" name="TextBox 111"/>
        <xdr:cNvSpPr txBox="1">
          <a:spLocks noChangeArrowheads="1"/>
        </xdr:cNvSpPr>
      </xdr:nvSpPr>
      <xdr:spPr>
        <a:xfrm>
          <a:off x="219075" y="37518975"/>
          <a:ext cx="6591300" cy="752475"/>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will continue to be a challenge due to the intense competition and the fluctuation of the copper prices at London Metal Exchange ("LME"). Therefore, to compensate for ongoing pricing pressure, the Group is focusing its effort on improving the overall productivity while reducing cost and improving product quality.
</a:t>
          </a:r>
        </a:p>
      </xdr:txBody>
    </xdr:sp>
    <xdr:clientData/>
  </xdr:twoCellAnchor>
  <xdr:twoCellAnchor>
    <xdr:from>
      <xdr:col>0</xdr:col>
      <xdr:colOff>209550</xdr:colOff>
      <xdr:row>228</xdr:row>
      <xdr:rowOff>95250</xdr:rowOff>
    </xdr:from>
    <xdr:to>
      <xdr:col>7</xdr:col>
      <xdr:colOff>904875</xdr:colOff>
      <xdr:row>231</xdr:row>
      <xdr:rowOff>180975</xdr:rowOff>
    </xdr:to>
    <xdr:sp>
      <xdr:nvSpPr>
        <xdr:cNvPr id="25" name="TextBox 112"/>
        <xdr:cNvSpPr txBox="1">
          <a:spLocks noChangeArrowheads="1"/>
        </xdr:cNvSpPr>
      </xdr:nvSpPr>
      <xdr:spPr>
        <a:xfrm>
          <a:off x="209550" y="38576250"/>
          <a:ext cx="6486525" cy="533400"/>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period ended 31 December 2007.
</a:t>
          </a:r>
        </a:p>
      </xdr:txBody>
    </xdr:sp>
    <xdr:clientData/>
  </xdr:twoCellAnchor>
  <xdr:twoCellAnchor>
    <xdr:from>
      <xdr:col>1</xdr:col>
      <xdr:colOff>28575</xdr:colOff>
      <xdr:row>244</xdr:row>
      <xdr:rowOff>0</xdr:rowOff>
    </xdr:from>
    <xdr:to>
      <xdr:col>7</xdr:col>
      <xdr:colOff>962025</xdr:colOff>
      <xdr:row>244</xdr:row>
      <xdr:rowOff>0</xdr:rowOff>
    </xdr:to>
    <xdr:sp>
      <xdr:nvSpPr>
        <xdr:cNvPr id="26" name="TextBox 113"/>
        <xdr:cNvSpPr txBox="1">
          <a:spLocks noChangeArrowheads="1"/>
        </xdr:cNvSpPr>
      </xdr:nvSpPr>
      <xdr:spPr>
        <a:xfrm>
          <a:off x="247650" y="41176575"/>
          <a:ext cx="650557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21</xdr:row>
      <xdr:rowOff>0</xdr:rowOff>
    </xdr:from>
    <xdr:to>
      <xdr:col>8</xdr:col>
      <xdr:colOff>0</xdr:colOff>
      <xdr:row>21</xdr:row>
      <xdr:rowOff>0</xdr:rowOff>
    </xdr:to>
    <xdr:sp>
      <xdr:nvSpPr>
        <xdr:cNvPr id="27" name="TextBox 114"/>
        <xdr:cNvSpPr txBox="1">
          <a:spLocks noChangeArrowheads="1"/>
        </xdr:cNvSpPr>
      </xdr:nvSpPr>
      <xdr:spPr>
        <a:xfrm>
          <a:off x="714375" y="3495675"/>
          <a:ext cx="63055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21</xdr:row>
      <xdr:rowOff>0</xdr:rowOff>
    </xdr:from>
    <xdr:to>
      <xdr:col>8</xdr:col>
      <xdr:colOff>0</xdr:colOff>
      <xdr:row>21</xdr:row>
      <xdr:rowOff>0</xdr:rowOff>
    </xdr:to>
    <xdr:sp>
      <xdr:nvSpPr>
        <xdr:cNvPr id="28" name="TextBox 115"/>
        <xdr:cNvSpPr txBox="1">
          <a:spLocks noChangeArrowheads="1"/>
        </xdr:cNvSpPr>
      </xdr:nvSpPr>
      <xdr:spPr>
        <a:xfrm>
          <a:off x="485775" y="3495675"/>
          <a:ext cx="653415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161</xdr:row>
      <xdr:rowOff>0</xdr:rowOff>
    </xdr:from>
    <xdr:to>
      <xdr:col>7</xdr:col>
      <xdr:colOff>942975</xdr:colOff>
      <xdr:row>161</xdr:row>
      <xdr:rowOff>0</xdr:rowOff>
    </xdr:to>
    <xdr:sp>
      <xdr:nvSpPr>
        <xdr:cNvPr id="29" name="TextBox 117"/>
        <xdr:cNvSpPr txBox="1">
          <a:spLocks noChangeArrowheads="1"/>
        </xdr:cNvSpPr>
      </xdr:nvSpPr>
      <xdr:spPr>
        <a:xfrm>
          <a:off x="152400" y="27212925"/>
          <a:ext cx="658177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0</xdr:col>
      <xdr:colOff>200025</xdr:colOff>
      <xdr:row>164</xdr:row>
      <xdr:rowOff>28575</xdr:rowOff>
    </xdr:from>
    <xdr:to>
      <xdr:col>7</xdr:col>
      <xdr:colOff>1000125</xdr:colOff>
      <xdr:row>165</xdr:row>
      <xdr:rowOff>142875</xdr:rowOff>
    </xdr:to>
    <xdr:sp>
      <xdr:nvSpPr>
        <xdr:cNvPr id="30" name="TextBox 118"/>
        <xdr:cNvSpPr txBox="1">
          <a:spLocks noChangeArrowheads="1"/>
        </xdr:cNvSpPr>
      </xdr:nvSpPr>
      <xdr:spPr>
        <a:xfrm>
          <a:off x="200025" y="27727275"/>
          <a:ext cx="65913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169</xdr:row>
      <xdr:rowOff>9525</xdr:rowOff>
    </xdr:from>
    <xdr:to>
      <xdr:col>7</xdr:col>
      <xdr:colOff>952500</xdr:colOff>
      <xdr:row>179</xdr:row>
      <xdr:rowOff>142875</xdr:rowOff>
    </xdr:to>
    <xdr:sp>
      <xdr:nvSpPr>
        <xdr:cNvPr id="31" name="TextBox 119"/>
        <xdr:cNvSpPr txBox="1">
          <a:spLocks noChangeArrowheads="1"/>
        </xdr:cNvSpPr>
      </xdr:nvSpPr>
      <xdr:spPr>
        <a:xfrm>
          <a:off x="219075" y="28517850"/>
          <a:ext cx="6524625" cy="17526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during the current quarter. This included business combinations, acquisitions or disposal of subsidiaries, and long term investment, restructuring, and continuing operation, except for the following:
On 10 December 2007, the Group through its wholly-owned subsidiary, Ta Win Industries (M) Sdn. Bhd. (Company No. 193324-U) has subscribed for an additional of USD4,407,027 in the share capital of Ta Win Industries Corp. (Company No: 47491), a company incorporated in the Republic of Mauritius. With the additional investment, the total issued and paid up share capital of Ta Win Industries Corp. is USD8,000,000.</a:t>
          </a:r>
        </a:p>
      </xdr:txBody>
    </xdr:sp>
    <xdr:clientData/>
  </xdr:twoCellAnchor>
  <xdr:twoCellAnchor>
    <xdr:from>
      <xdr:col>1</xdr:col>
      <xdr:colOff>0</xdr:colOff>
      <xdr:row>247</xdr:row>
      <xdr:rowOff>38100</xdr:rowOff>
    </xdr:from>
    <xdr:to>
      <xdr:col>7</xdr:col>
      <xdr:colOff>914400</xdr:colOff>
      <xdr:row>249</xdr:row>
      <xdr:rowOff>152400</xdr:rowOff>
    </xdr:to>
    <xdr:sp>
      <xdr:nvSpPr>
        <xdr:cNvPr id="32" name="TextBox 120"/>
        <xdr:cNvSpPr txBox="1">
          <a:spLocks noChangeArrowheads="1"/>
        </xdr:cNvSpPr>
      </xdr:nvSpPr>
      <xdr:spPr>
        <a:xfrm>
          <a:off x="219075" y="41738550"/>
          <a:ext cx="6486525" cy="457200"/>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31 December 2007.
</a:t>
          </a:r>
        </a:p>
      </xdr:txBody>
    </xdr:sp>
    <xdr:clientData/>
  </xdr:twoCellAnchor>
  <xdr:twoCellAnchor>
    <xdr:from>
      <xdr:col>1</xdr:col>
      <xdr:colOff>9525</xdr:colOff>
      <xdr:row>275</xdr:row>
      <xdr:rowOff>0</xdr:rowOff>
    </xdr:from>
    <xdr:to>
      <xdr:col>8</xdr:col>
      <xdr:colOff>0</xdr:colOff>
      <xdr:row>275</xdr:row>
      <xdr:rowOff>0</xdr:rowOff>
    </xdr:to>
    <xdr:sp>
      <xdr:nvSpPr>
        <xdr:cNvPr id="33" name="TextBox 121"/>
        <xdr:cNvSpPr txBox="1">
          <a:spLocks noChangeArrowheads="1"/>
        </xdr:cNvSpPr>
      </xdr:nvSpPr>
      <xdr:spPr>
        <a:xfrm>
          <a:off x="228600" y="46462950"/>
          <a:ext cx="6791325"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275</xdr:row>
      <xdr:rowOff>0</xdr:rowOff>
    </xdr:from>
    <xdr:to>
      <xdr:col>8</xdr:col>
      <xdr:colOff>0</xdr:colOff>
      <xdr:row>275</xdr:row>
      <xdr:rowOff>0</xdr:rowOff>
    </xdr:to>
    <xdr:sp>
      <xdr:nvSpPr>
        <xdr:cNvPr id="34" name="TextBox 122"/>
        <xdr:cNvSpPr txBox="1">
          <a:spLocks noChangeArrowheads="1"/>
        </xdr:cNvSpPr>
      </xdr:nvSpPr>
      <xdr:spPr>
        <a:xfrm>
          <a:off x="485775" y="46462950"/>
          <a:ext cx="653415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317</xdr:row>
      <xdr:rowOff>0</xdr:rowOff>
    </xdr:from>
    <xdr:to>
      <xdr:col>7</xdr:col>
      <xdr:colOff>981075</xdr:colOff>
      <xdr:row>326</xdr:row>
      <xdr:rowOff>200025</xdr:rowOff>
    </xdr:to>
    <xdr:sp>
      <xdr:nvSpPr>
        <xdr:cNvPr id="35" name="TextBox 123"/>
        <xdr:cNvSpPr txBox="1">
          <a:spLocks noChangeArrowheads="1"/>
        </xdr:cNvSpPr>
      </xdr:nvSpPr>
      <xdr:spPr>
        <a:xfrm>
          <a:off x="219075" y="53349525"/>
          <a:ext cx="6553200" cy="1990725"/>
        </a:xfrm>
        <a:prstGeom prst="rect">
          <a:avLst/>
        </a:prstGeom>
        <a:solidFill>
          <a:srgbClr val="FFFFFF"/>
        </a:solidFill>
        <a:ln w="9525" cmpd="sng">
          <a:noFill/>
        </a:ln>
      </xdr:spPr>
      <xdr:txBody>
        <a:bodyPr vertOverflow="clip" wrap="square"/>
        <a:p>
          <a:pPr algn="just">
            <a:defRPr/>
          </a:pPr>
          <a:r>
            <a:rPr lang="en-US" cap="none" sz="1000" b="0" i="0" u="none" baseline="0"/>
            <a:t>There were no off balance sheet financial instruments as at the date of this announcement other than the following:
Forward foreign exchange contract expiring:
Currency       Contract Amount        Equivalent Amount          Maturity Date
                       '000                                  in RM'000
USD               1,500                                4,909                              October 2007 - August 2008
HKD              19,309                              8,096                              October 2007 - May 2008
</a:t>
          </a:r>
        </a:p>
      </xdr:txBody>
    </xdr:sp>
    <xdr:clientData/>
  </xdr:twoCellAnchor>
  <xdr:twoCellAnchor>
    <xdr:from>
      <xdr:col>1</xdr:col>
      <xdr:colOff>0</xdr:colOff>
      <xdr:row>330</xdr:row>
      <xdr:rowOff>0</xdr:rowOff>
    </xdr:from>
    <xdr:to>
      <xdr:col>8</xdr:col>
      <xdr:colOff>0</xdr:colOff>
      <xdr:row>331</xdr:row>
      <xdr:rowOff>142875</xdr:rowOff>
    </xdr:to>
    <xdr:sp>
      <xdr:nvSpPr>
        <xdr:cNvPr id="36" name="TextBox 124"/>
        <xdr:cNvSpPr txBox="1">
          <a:spLocks noChangeArrowheads="1"/>
        </xdr:cNvSpPr>
      </xdr:nvSpPr>
      <xdr:spPr>
        <a:xfrm>
          <a:off x="219075" y="55883175"/>
          <a:ext cx="6800850"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0</xdr:col>
      <xdr:colOff>200025</xdr:colOff>
      <xdr:row>333</xdr:row>
      <xdr:rowOff>76200</xdr:rowOff>
    </xdr:from>
    <xdr:to>
      <xdr:col>7</xdr:col>
      <xdr:colOff>1000125</xdr:colOff>
      <xdr:row>335</xdr:row>
      <xdr:rowOff>152400</xdr:rowOff>
    </xdr:to>
    <xdr:sp>
      <xdr:nvSpPr>
        <xdr:cNvPr id="37" name="TextBox 125"/>
        <xdr:cNvSpPr txBox="1">
          <a:spLocks noChangeArrowheads="1"/>
        </xdr:cNvSpPr>
      </xdr:nvSpPr>
      <xdr:spPr>
        <a:xfrm>
          <a:off x="200025" y="56454675"/>
          <a:ext cx="6591300" cy="419100"/>
        </a:xfrm>
        <a:prstGeom prst="rect">
          <a:avLst/>
        </a:prstGeom>
        <a:solidFill>
          <a:srgbClr val="FFFFFF"/>
        </a:solidFill>
        <a:ln w="9525" cmpd="sng">
          <a:noFill/>
        </a:ln>
      </xdr:spPr>
      <xdr:txBody>
        <a:bodyPr vertOverflow="clip" wrap="square"/>
        <a:p>
          <a:pPr algn="l">
            <a:defRPr/>
          </a:pPr>
          <a:r>
            <a:rPr lang="en-US" cap="none" sz="1000" b="0" i="0" u="none" baseline="0"/>
            <a:t>
No dividend was recommended for the current financial period under review.
</a:t>
          </a:r>
        </a:p>
      </xdr:txBody>
    </xdr:sp>
    <xdr:clientData/>
  </xdr:twoCellAnchor>
  <xdr:twoCellAnchor>
    <xdr:from>
      <xdr:col>1</xdr:col>
      <xdr:colOff>0</xdr:colOff>
      <xdr:row>339</xdr:row>
      <xdr:rowOff>0</xdr:rowOff>
    </xdr:from>
    <xdr:to>
      <xdr:col>8</xdr:col>
      <xdr:colOff>0</xdr:colOff>
      <xdr:row>339</xdr:row>
      <xdr:rowOff>0</xdr:rowOff>
    </xdr:to>
    <xdr:sp>
      <xdr:nvSpPr>
        <xdr:cNvPr id="38" name="TextBox 126"/>
        <xdr:cNvSpPr txBox="1">
          <a:spLocks noChangeArrowheads="1"/>
        </xdr:cNvSpPr>
      </xdr:nvSpPr>
      <xdr:spPr>
        <a:xfrm>
          <a:off x="219075" y="57407175"/>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200025</xdr:colOff>
      <xdr:row>383</xdr:row>
      <xdr:rowOff>47625</xdr:rowOff>
    </xdr:from>
    <xdr:to>
      <xdr:col>7</xdr:col>
      <xdr:colOff>1047750</xdr:colOff>
      <xdr:row>385</xdr:row>
      <xdr:rowOff>76200</xdr:rowOff>
    </xdr:to>
    <xdr:sp>
      <xdr:nvSpPr>
        <xdr:cNvPr id="39" name="TextBox 127"/>
        <xdr:cNvSpPr txBox="1">
          <a:spLocks noChangeArrowheads="1"/>
        </xdr:cNvSpPr>
      </xdr:nvSpPr>
      <xdr:spPr>
        <a:xfrm>
          <a:off x="200025" y="64912875"/>
          <a:ext cx="6638925"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27 February 2008.</a:t>
          </a:r>
        </a:p>
      </xdr:txBody>
    </xdr:sp>
    <xdr:clientData/>
  </xdr:twoCellAnchor>
  <xdr:twoCellAnchor>
    <xdr:from>
      <xdr:col>0</xdr:col>
      <xdr:colOff>190500</xdr:colOff>
      <xdr:row>187</xdr:row>
      <xdr:rowOff>0</xdr:rowOff>
    </xdr:from>
    <xdr:to>
      <xdr:col>7</xdr:col>
      <xdr:colOff>942975</xdr:colOff>
      <xdr:row>188</xdr:row>
      <xdr:rowOff>0</xdr:rowOff>
    </xdr:to>
    <xdr:sp>
      <xdr:nvSpPr>
        <xdr:cNvPr id="40" name="TextBox 128"/>
        <xdr:cNvSpPr txBox="1">
          <a:spLocks noChangeArrowheads="1"/>
        </xdr:cNvSpPr>
      </xdr:nvSpPr>
      <xdr:spPr>
        <a:xfrm>
          <a:off x="190500" y="31537275"/>
          <a:ext cx="6543675" cy="171450"/>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December 2007.             
                              </a:t>
          </a:r>
        </a:p>
      </xdr:txBody>
    </xdr:sp>
    <xdr:clientData/>
  </xdr:twoCellAnchor>
  <xdr:twoCellAnchor>
    <xdr:from>
      <xdr:col>1</xdr:col>
      <xdr:colOff>0</xdr:colOff>
      <xdr:row>354</xdr:row>
      <xdr:rowOff>0</xdr:rowOff>
    </xdr:from>
    <xdr:to>
      <xdr:col>8</xdr:col>
      <xdr:colOff>0</xdr:colOff>
      <xdr:row>354</xdr:row>
      <xdr:rowOff>0</xdr:rowOff>
    </xdr:to>
    <xdr:sp>
      <xdr:nvSpPr>
        <xdr:cNvPr id="41" name="TextBox 129"/>
        <xdr:cNvSpPr txBox="1">
          <a:spLocks noChangeArrowheads="1"/>
        </xdr:cNvSpPr>
      </xdr:nvSpPr>
      <xdr:spPr>
        <a:xfrm>
          <a:off x="219075" y="59978925"/>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158</xdr:row>
      <xdr:rowOff>9525</xdr:rowOff>
    </xdr:from>
    <xdr:to>
      <xdr:col>7</xdr:col>
      <xdr:colOff>952500</xdr:colOff>
      <xdr:row>160</xdr:row>
      <xdr:rowOff>57150</xdr:rowOff>
    </xdr:to>
    <xdr:sp>
      <xdr:nvSpPr>
        <xdr:cNvPr id="42" name="TextBox 130"/>
        <xdr:cNvSpPr txBox="1">
          <a:spLocks noChangeArrowheads="1"/>
        </xdr:cNvSpPr>
      </xdr:nvSpPr>
      <xdr:spPr>
        <a:xfrm>
          <a:off x="190500" y="26641425"/>
          <a:ext cx="6553200" cy="41910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has been brought forward without any amendments  from the previous financial statements for the year ended 31 December 2006.
</a:t>
          </a:r>
        </a:p>
      </xdr:txBody>
    </xdr:sp>
    <xdr:clientData/>
  </xdr:twoCellAnchor>
  <xdr:twoCellAnchor>
    <xdr:from>
      <xdr:col>1</xdr:col>
      <xdr:colOff>0</xdr:colOff>
      <xdr:row>339</xdr:row>
      <xdr:rowOff>0</xdr:rowOff>
    </xdr:from>
    <xdr:to>
      <xdr:col>8</xdr:col>
      <xdr:colOff>0</xdr:colOff>
      <xdr:row>339</xdr:row>
      <xdr:rowOff>0</xdr:rowOff>
    </xdr:to>
    <xdr:sp>
      <xdr:nvSpPr>
        <xdr:cNvPr id="43" name="TextBox 131"/>
        <xdr:cNvSpPr txBox="1">
          <a:spLocks noChangeArrowheads="1"/>
        </xdr:cNvSpPr>
      </xdr:nvSpPr>
      <xdr:spPr>
        <a:xfrm>
          <a:off x="219075" y="57359550"/>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354</xdr:row>
      <xdr:rowOff>0</xdr:rowOff>
    </xdr:from>
    <xdr:to>
      <xdr:col>8</xdr:col>
      <xdr:colOff>0</xdr:colOff>
      <xdr:row>354</xdr:row>
      <xdr:rowOff>0</xdr:rowOff>
    </xdr:to>
    <xdr:sp>
      <xdr:nvSpPr>
        <xdr:cNvPr id="44" name="TextBox 132"/>
        <xdr:cNvSpPr txBox="1">
          <a:spLocks noChangeArrowheads="1"/>
        </xdr:cNvSpPr>
      </xdr:nvSpPr>
      <xdr:spPr>
        <a:xfrm>
          <a:off x="219075" y="59931300"/>
          <a:ext cx="6800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275</xdr:row>
      <xdr:rowOff>0</xdr:rowOff>
    </xdr:from>
    <xdr:to>
      <xdr:col>7</xdr:col>
      <xdr:colOff>942975</xdr:colOff>
      <xdr:row>275</xdr:row>
      <xdr:rowOff>0</xdr:rowOff>
    </xdr:to>
    <xdr:sp>
      <xdr:nvSpPr>
        <xdr:cNvPr id="45" name="TextBox 134"/>
        <xdr:cNvSpPr txBox="1">
          <a:spLocks noChangeArrowheads="1"/>
        </xdr:cNvSpPr>
      </xdr:nvSpPr>
      <xdr:spPr>
        <a:xfrm>
          <a:off x="676275" y="46415325"/>
          <a:ext cx="60579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21</xdr:row>
      <xdr:rowOff>0</xdr:rowOff>
    </xdr:from>
    <xdr:to>
      <xdr:col>7</xdr:col>
      <xdr:colOff>942975</xdr:colOff>
      <xdr:row>21</xdr:row>
      <xdr:rowOff>0</xdr:rowOff>
    </xdr:to>
    <xdr:sp>
      <xdr:nvSpPr>
        <xdr:cNvPr id="46" name="TextBox 137"/>
        <xdr:cNvSpPr txBox="1">
          <a:spLocks noChangeArrowheads="1"/>
        </xdr:cNvSpPr>
      </xdr:nvSpPr>
      <xdr:spPr>
        <a:xfrm>
          <a:off x="219075" y="3495675"/>
          <a:ext cx="651510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21</xdr:row>
      <xdr:rowOff>0</xdr:rowOff>
    </xdr:from>
    <xdr:to>
      <xdr:col>8</xdr:col>
      <xdr:colOff>0</xdr:colOff>
      <xdr:row>21</xdr:row>
      <xdr:rowOff>0</xdr:rowOff>
    </xdr:to>
    <xdr:sp>
      <xdr:nvSpPr>
        <xdr:cNvPr id="47" name="TextBox 138"/>
        <xdr:cNvSpPr txBox="1">
          <a:spLocks noChangeArrowheads="1"/>
        </xdr:cNvSpPr>
      </xdr:nvSpPr>
      <xdr:spPr>
        <a:xfrm>
          <a:off x="219075" y="3495675"/>
          <a:ext cx="6800850"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21</xdr:row>
      <xdr:rowOff>0</xdr:rowOff>
    </xdr:from>
    <xdr:to>
      <xdr:col>8</xdr:col>
      <xdr:colOff>0</xdr:colOff>
      <xdr:row>21</xdr:row>
      <xdr:rowOff>0</xdr:rowOff>
    </xdr:to>
    <xdr:sp>
      <xdr:nvSpPr>
        <xdr:cNvPr id="48" name="TextBox 139"/>
        <xdr:cNvSpPr txBox="1">
          <a:spLocks noChangeArrowheads="1"/>
        </xdr:cNvSpPr>
      </xdr:nvSpPr>
      <xdr:spPr>
        <a:xfrm>
          <a:off x="219075" y="3495675"/>
          <a:ext cx="6800850"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21</xdr:row>
      <xdr:rowOff>0</xdr:rowOff>
    </xdr:from>
    <xdr:to>
      <xdr:col>8</xdr:col>
      <xdr:colOff>0</xdr:colOff>
      <xdr:row>21</xdr:row>
      <xdr:rowOff>0</xdr:rowOff>
    </xdr:to>
    <xdr:sp>
      <xdr:nvSpPr>
        <xdr:cNvPr id="49" name="TextBox 140"/>
        <xdr:cNvSpPr txBox="1">
          <a:spLocks noChangeArrowheads="1"/>
        </xdr:cNvSpPr>
      </xdr:nvSpPr>
      <xdr:spPr>
        <a:xfrm>
          <a:off x="219075" y="3495675"/>
          <a:ext cx="6800850"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21</xdr:row>
      <xdr:rowOff>0</xdr:rowOff>
    </xdr:from>
    <xdr:to>
      <xdr:col>7</xdr:col>
      <xdr:colOff>1000125</xdr:colOff>
      <xdr:row>21</xdr:row>
      <xdr:rowOff>0</xdr:rowOff>
    </xdr:to>
    <xdr:sp>
      <xdr:nvSpPr>
        <xdr:cNvPr id="50" name="TextBox 141"/>
        <xdr:cNvSpPr txBox="1">
          <a:spLocks noChangeArrowheads="1"/>
        </xdr:cNvSpPr>
      </xdr:nvSpPr>
      <xdr:spPr>
        <a:xfrm>
          <a:off x="219075" y="3495675"/>
          <a:ext cx="657225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21</xdr:row>
      <xdr:rowOff>0</xdr:rowOff>
    </xdr:from>
    <xdr:to>
      <xdr:col>8</xdr:col>
      <xdr:colOff>0</xdr:colOff>
      <xdr:row>21</xdr:row>
      <xdr:rowOff>0</xdr:rowOff>
    </xdr:to>
    <xdr:sp>
      <xdr:nvSpPr>
        <xdr:cNvPr id="51" name="TextBox 142"/>
        <xdr:cNvSpPr txBox="1">
          <a:spLocks noChangeArrowheads="1"/>
        </xdr:cNvSpPr>
      </xdr:nvSpPr>
      <xdr:spPr>
        <a:xfrm>
          <a:off x="200025" y="3495675"/>
          <a:ext cx="6819900"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21</xdr:row>
      <xdr:rowOff>0</xdr:rowOff>
    </xdr:from>
    <xdr:to>
      <xdr:col>7</xdr:col>
      <xdr:colOff>971550</xdr:colOff>
      <xdr:row>21</xdr:row>
      <xdr:rowOff>0</xdr:rowOff>
    </xdr:to>
    <xdr:sp>
      <xdr:nvSpPr>
        <xdr:cNvPr id="52" name="TextBox 143"/>
        <xdr:cNvSpPr txBox="1">
          <a:spLocks noChangeArrowheads="1"/>
        </xdr:cNvSpPr>
      </xdr:nvSpPr>
      <xdr:spPr>
        <a:xfrm>
          <a:off x="180975" y="3495675"/>
          <a:ext cx="658177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21</xdr:row>
      <xdr:rowOff>0</xdr:rowOff>
    </xdr:from>
    <xdr:to>
      <xdr:col>7</xdr:col>
      <xdr:colOff>990600</xdr:colOff>
      <xdr:row>21</xdr:row>
      <xdr:rowOff>0</xdr:rowOff>
    </xdr:to>
    <xdr:sp>
      <xdr:nvSpPr>
        <xdr:cNvPr id="53" name="TextBox 144"/>
        <xdr:cNvSpPr txBox="1">
          <a:spLocks noChangeArrowheads="1"/>
        </xdr:cNvSpPr>
      </xdr:nvSpPr>
      <xdr:spPr>
        <a:xfrm>
          <a:off x="200025" y="3495675"/>
          <a:ext cx="658177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0</xdr:col>
      <xdr:colOff>142875</xdr:colOff>
      <xdr:row>141</xdr:row>
      <xdr:rowOff>0</xdr:rowOff>
    </xdr:from>
    <xdr:to>
      <xdr:col>7</xdr:col>
      <xdr:colOff>942975</xdr:colOff>
      <xdr:row>144</xdr:row>
      <xdr:rowOff>0</xdr:rowOff>
    </xdr:to>
    <xdr:sp>
      <xdr:nvSpPr>
        <xdr:cNvPr id="54" name="TextBox 145"/>
        <xdr:cNvSpPr txBox="1">
          <a:spLocks noChangeArrowheads="1"/>
        </xdr:cNvSpPr>
      </xdr:nvSpPr>
      <xdr:spPr>
        <a:xfrm>
          <a:off x="142875" y="23726775"/>
          <a:ext cx="6591300" cy="533400"/>
        </a:xfrm>
        <a:prstGeom prst="rect">
          <a:avLst/>
        </a:prstGeom>
        <a:solidFill>
          <a:srgbClr val="FFFFFF"/>
        </a:solidFill>
        <a:ln w="9525" cmpd="sng">
          <a:noFill/>
        </a:ln>
      </xdr:spPr>
      <xdr:txBody>
        <a:bodyPr vertOverflow="clip" wrap="square"/>
        <a:p>
          <a:pPr algn="l">
            <a:defRPr/>
          </a:pPr>
          <a:r>
            <a:rPr lang="en-US" cap="none" sz="1000" b="0" i="0" u="none" baseline="0"/>
            <a:t>No dividend was paid in the current financial period under review.</a:t>
          </a:r>
        </a:p>
      </xdr:txBody>
    </xdr:sp>
    <xdr:clientData/>
  </xdr:twoCellAnchor>
  <xdr:twoCellAnchor>
    <xdr:from>
      <xdr:col>1</xdr:col>
      <xdr:colOff>0</xdr:colOff>
      <xdr:row>21</xdr:row>
      <xdr:rowOff>0</xdr:rowOff>
    </xdr:from>
    <xdr:to>
      <xdr:col>7</xdr:col>
      <xdr:colOff>1000125</xdr:colOff>
      <xdr:row>21</xdr:row>
      <xdr:rowOff>0</xdr:rowOff>
    </xdr:to>
    <xdr:sp>
      <xdr:nvSpPr>
        <xdr:cNvPr id="55" name="TextBox 148"/>
        <xdr:cNvSpPr txBox="1">
          <a:spLocks noChangeArrowheads="1"/>
        </xdr:cNvSpPr>
      </xdr:nvSpPr>
      <xdr:spPr>
        <a:xfrm>
          <a:off x="219075" y="3495675"/>
          <a:ext cx="65722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9525</xdr:colOff>
      <xdr:row>276</xdr:row>
      <xdr:rowOff>47625</xdr:rowOff>
    </xdr:from>
    <xdr:to>
      <xdr:col>8</xdr:col>
      <xdr:colOff>0</xdr:colOff>
      <xdr:row>279</xdr:row>
      <xdr:rowOff>0</xdr:rowOff>
    </xdr:to>
    <xdr:sp>
      <xdr:nvSpPr>
        <xdr:cNvPr id="56" name="TextBox 152"/>
        <xdr:cNvSpPr txBox="1">
          <a:spLocks noChangeArrowheads="1"/>
        </xdr:cNvSpPr>
      </xdr:nvSpPr>
      <xdr:spPr>
        <a:xfrm>
          <a:off x="228600" y="46577250"/>
          <a:ext cx="6791325" cy="43815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1</xdr:col>
      <xdr:colOff>28575</xdr:colOff>
      <xdr:row>244</xdr:row>
      <xdr:rowOff>0</xdr:rowOff>
    </xdr:from>
    <xdr:to>
      <xdr:col>7</xdr:col>
      <xdr:colOff>962025</xdr:colOff>
      <xdr:row>244</xdr:row>
      <xdr:rowOff>0</xdr:rowOff>
    </xdr:to>
    <xdr:sp>
      <xdr:nvSpPr>
        <xdr:cNvPr id="57" name="TextBox 153"/>
        <xdr:cNvSpPr txBox="1">
          <a:spLocks noChangeArrowheads="1"/>
        </xdr:cNvSpPr>
      </xdr:nvSpPr>
      <xdr:spPr>
        <a:xfrm>
          <a:off x="247650" y="41081325"/>
          <a:ext cx="6505575"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0</xdr:colOff>
      <xdr:row>23</xdr:row>
      <xdr:rowOff>0</xdr:rowOff>
    </xdr:from>
    <xdr:to>
      <xdr:col>7</xdr:col>
      <xdr:colOff>942975</xdr:colOff>
      <xdr:row>27</xdr:row>
      <xdr:rowOff>85725</xdr:rowOff>
    </xdr:to>
    <xdr:sp>
      <xdr:nvSpPr>
        <xdr:cNvPr id="58" name="TextBox 155"/>
        <xdr:cNvSpPr txBox="1">
          <a:spLocks noChangeArrowheads="1"/>
        </xdr:cNvSpPr>
      </xdr:nvSpPr>
      <xdr:spPr>
        <a:xfrm>
          <a:off x="219075" y="3819525"/>
          <a:ext cx="6515100" cy="733425"/>
        </a:xfrm>
        <a:prstGeom prst="rect">
          <a:avLst/>
        </a:prstGeom>
        <a:solidFill>
          <a:srgbClr val="FFFFFF"/>
        </a:solid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2006 except for a change in the valuation method of inventories and the adoption of the new/revised Financial Reporting Standards ("FRS") which have been issued and are effective for the financial periods beginning on or after 1 October 2006. </a:t>
          </a:r>
        </a:p>
      </xdr:txBody>
    </xdr:sp>
    <xdr:clientData/>
  </xdr:twoCellAnchor>
  <xdr:twoCellAnchor>
    <xdr:from>
      <xdr:col>1</xdr:col>
      <xdr:colOff>0</xdr:colOff>
      <xdr:row>28</xdr:row>
      <xdr:rowOff>0</xdr:rowOff>
    </xdr:from>
    <xdr:to>
      <xdr:col>7</xdr:col>
      <xdr:colOff>942975</xdr:colOff>
      <xdr:row>34</xdr:row>
      <xdr:rowOff>47625</xdr:rowOff>
    </xdr:to>
    <xdr:sp>
      <xdr:nvSpPr>
        <xdr:cNvPr id="59" name="TextBox 156"/>
        <xdr:cNvSpPr txBox="1">
          <a:spLocks noChangeArrowheads="1"/>
        </xdr:cNvSpPr>
      </xdr:nvSpPr>
      <xdr:spPr>
        <a:xfrm>
          <a:off x="219075" y="4629150"/>
          <a:ext cx="6515100" cy="101917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51</xdr:row>
      <xdr:rowOff>57150</xdr:rowOff>
    </xdr:from>
    <xdr:to>
      <xdr:col>7</xdr:col>
      <xdr:colOff>1009650</xdr:colOff>
      <xdr:row>62</xdr:row>
      <xdr:rowOff>0</xdr:rowOff>
    </xdr:to>
    <xdr:sp>
      <xdr:nvSpPr>
        <xdr:cNvPr id="60" name="TextBox 157"/>
        <xdr:cNvSpPr txBox="1">
          <a:spLocks noChangeArrowheads="1"/>
        </xdr:cNvSpPr>
      </xdr:nvSpPr>
      <xdr:spPr>
        <a:xfrm>
          <a:off x="219075" y="8401050"/>
          <a:ext cx="6581775" cy="172402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63</xdr:row>
      <xdr:rowOff>47625</xdr:rowOff>
    </xdr:from>
    <xdr:to>
      <xdr:col>7</xdr:col>
      <xdr:colOff>1009650</xdr:colOff>
      <xdr:row>85</xdr:row>
      <xdr:rowOff>0</xdr:rowOff>
    </xdr:to>
    <xdr:sp>
      <xdr:nvSpPr>
        <xdr:cNvPr id="61" name="TextBox 158"/>
        <xdr:cNvSpPr txBox="1">
          <a:spLocks noChangeArrowheads="1"/>
        </xdr:cNvSpPr>
      </xdr:nvSpPr>
      <xdr:spPr>
        <a:xfrm>
          <a:off x="219075" y="10334625"/>
          <a:ext cx="6581775" cy="351472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377</xdr:row>
      <xdr:rowOff>152400</xdr:rowOff>
    </xdr:from>
    <xdr:to>
      <xdr:col>7</xdr:col>
      <xdr:colOff>990600</xdr:colOff>
      <xdr:row>380</xdr:row>
      <xdr:rowOff>0</xdr:rowOff>
    </xdr:to>
    <xdr:sp>
      <xdr:nvSpPr>
        <xdr:cNvPr id="62" name="TextBox 159"/>
        <xdr:cNvSpPr txBox="1">
          <a:spLocks noChangeArrowheads="1"/>
        </xdr:cNvSpPr>
      </xdr:nvSpPr>
      <xdr:spPr>
        <a:xfrm>
          <a:off x="219075" y="63922275"/>
          <a:ext cx="6562725" cy="3333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1</xdr:col>
      <xdr:colOff>0</xdr:colOff>
      <xdr:row>242</xdr:row>
      <xdr:rowOff>38100</xdr:rowOff>
    </xdr:from>
    <xdr:to>
      <xdr:col>7</xdr:col>
      <xdr:colOff>914400</xdr:colOff>
      <xdr:row>243</xdr:row>
      <xdr:rowOff>152400</xdr:rowOff>
    </xdr:to>
    <xdr:sp>
      <xdr:nvSpPr>
        <xdr:cNvPr id="63" name="TextBox 161"/>
        <xdr:cNvSpPr txBox="1">
          <a:spLocks noChangeArrowheads="1"/>
        </xdr:cNvSpPr>
      </xdr:nvSpPr>
      <xdr:spPr>
        <a:xfrm>
          <a:off x="219075" y="40690800"/>
          <a:ext cx="6486525" cy="247650"/>
        </a:xfrm>
        <a:prstGeom prst="rect">
          <a:avLst/>
        </a:prstGeom>
        <a:solidFill>
          <a:srgbClr val="FFFFFF"/>
        </a:solidFill>
        <a:ln w="9525" cmpd="sng">
          <a:noFill/>
        </a:ln>
      </xdr:spPr>
      <xdr:txBody>
        <a:bodyPr vertOverflow="clip" wrap="square"/>
        <a:p>
          <a:pPr algn="l">
            <a:defRPr/>
          </a:pPr>
          <a:r>
            <a:rPr lang="en-US" cap="none" sz="1000" b="0" i="0" u="none" baseline="0"/>
            <a:t>The tax provided in the current period is in respect of Company business source of income.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4"/>
  <sheetViews>
    <sheetView workbookViewId="0" topLeftCell="A1">
      <pane xSplit="4425" ySplit="1830" topLeftCell="D31" activePane="bottomRight" state="split"/>
      <selection pane="topLeft" activeCell="A5" sqref="A5"/>
      <selection pane="topRight" activeCell="G3" sqref="G3"/>
      <selection pane="bottomLeft" activeCell="B9" sqref="B9"/>
      <selection pane="bottomRight" activeCell="B9" sqref="B9"/>
    </sheetView>
  </sheetViews>
  <sheetFormatPr defaultColWidth="9.00390625" defaultRowHeight="16.5"/>
  <cols>
    <col min="1" max="1" width="10.25390625" style="65" customWidth="1"/>
    <col min="2" max="2" width="22.375" style="65" customWidth="1"/>
    <col min="3" max="3" width="6.625" style="90" customWidth="1"/>
    <col min="4" max="5" width="12.625" style="65" customWidth="1"/>
    <col min="6" max="6" width="1.4921875" style="65" customWidth="1"/>
    <col min="7" max="8" width="12.625" style="65" customWidth="1"/>
    <col min="9" max="9" width="13.00390625" style="65" customWidth="1"/>
    <col min="10" max="14" width="9.00390625" style="134" customWidth="1"/>
    <col min="15" max="16384" width="9.00390625" style="65" customWidth="1"/>
  </cols>
  <sheetData>
    <row r="1" spans="1:14" s="101" customFormat="1" ht="15">
      <c r="A1" s="128" t="s">
        <v>0</v>
      </c>
      <c r="C1" s="129"/>
      <c r="J1" s="130"/>
      <c r="K1" s="130"/>
      <c r="L1" s="130"/>
      <c r="M1" s="130"/>
      <c r="N1" s="130"/>
    </row>
    <row r="2" spans="1:14" s="101" customFormat="1" ht="15">
      <c r="A2" s="128" t="s">
        <v>167</v>
      </c>
      <c r="C2" s="129"/>
      <c r="J2" s="130"/>
      <c r="K2" s="130"/>
      <c r="L2" s="130"/>
      <c r="M2" s="130"/>
      <c r="N2" s="130"/>
    </row>
    <row r="3" spans="1:14" s="101" customFormat="1" ht="15">
      <c r="A3" s="128" t="s">
        <v>227</v>
      </c>
      <c r="C3" s="129"/>
      <c r="J3" s="130"/>
      <c r="K3" s="130"/>
      <c r="L3" s="130"/>
      <c r="M3" s="130"/>
      <c r="N3" s="130"/>
    </row>
    <row r="4" spans="1:14" s="101" customFormat="1" ht="15">
      <c r="A4" s="128"/>
      <c r="C4" s="129"/>
      <c r="J4" s="130"/>
      <c r="K4" s="130"/>
      <c r="L4" s="130"/>
      <c r="M4" s="130"/>
      <c r="N4" s="130"/>
    </row>
    <row r="5" spans="1:14" s="101" customFormat="1" ht="15">
      <c r="A5" s="128"/>
      <c r="C5" s="129"/>
      <c r="J5" s="130"/>
      <c r="K5" s="130"/>
      <c r="L5" s="130"/>
      <c r="M5" s="130"/>
      <c r="N5" s="130"/>
    </row>
    <row r="6" spans="1:14" s="101" customFormat="1" ht="15">
      <c r="A6" s="131"/>
      <c r="C6" s="129"/>
      <c r="G6" s="131"/>
      <c r="J6" s="130"/>
      <c r="K6" s="130"/>
      <c r="L6" s="130"/>
      <c r="M6" s="130"/>
      <c r="N6" s="130"/>
    </row>
    <row r="7" spans="3:14" s="101" customFormat="1" ht="15">
      <c r="C7" s="129"/>
      <c r="D7" s="167" t="s">
        <v>100</v>
      </c>
      <c r="E7" s="167"/>
      <c r="G7" s="167" t="s">
        <v>228</v>
      </c>
      <c r="H7" s="167"/>
      <c r="I7" s="100"/>
      <c r="J7" s="130"/>
      <c r="K7" s="130"/>
      <c r="L7" s="130"/>
      <c r="M7" s="130"/>
      <c r="N7" s="130"/>
    </row>
    <row r="8" spans="3:14" s="129" customFormat="1" ht="15">
      <c r="C8" s="100" t="s">
        <v>1</v>
      </c>
      <c r="D8" s="102">
        <v>39447</v>
      </c>
      <c r="E8" s="102">
        <v>39082</v>
      </c>
      <c r="F8" s="132"/>
      <c r="G8" s="102">
        <f>D8</f>
        <v>39447</v>
      </c>
      <c r="H8" s="102">
        <f>E8</f>
        <v>39082</v>
      </c>
      <c r="I8" s="102"/>
      <c r="J8" s="133"/>
      <c r="K8" s="133"/>
      <c r="L8" s="133"/>
      <c r="M8" s="133"/>
      <c r="N8" s="133"/>
    </row>
    <row r="9" spans="4:14" s="129" customFormat="1" ht="15">
      <c r="D9" s="100" t="s">
        <v>2</v>
      </c>
      <c r="E9" s="100" t="s">
        <v>2</v>
      </c>
      <c r="G9" s="100" t="s">
        <v>2</v>
      </c>
      <c r="H9" s="100" t="s">
        <v>2</v>
      </c>
      <c r="I9" s="100"/>
      <c r="J9" s="133"/>
      <c r="K9" s="133"/>
      <c r="L9" s="133"/>
      <c r="M9" s="133"/>
      <c r="N9" s="133"/>
    </row>
    <row r="10" spans="4:14" s="129" customFormat="1" ht="15">
      <c r="D10" s="100"/>
      <c r="E10" s="100"/>
      <c r="G10" s="100"/>
      <c r="H10" s="100" t="s">
        <v>198</v>
      </c>
      <c r="I10" s="100"/>
      <c r="J10" s="133"/>
      <c r="K10" s="133"/>
      <c r="L10" s="133"/>
      <c r="M10" s="133"/>
      <c r="N10" s="133"/>
    </row>
    <row r="11" spans="9:15" ht="12.75">
      <c r="I11" s="166"/>
      <c r="J11" s="136"/>
      <c r="K11" s="136"/>
      <c r="L11" s="136"/>
      <c r="M11" s="136"/>
      <c r="N11" s="136"/>
      <c r="O11" s="163"/>
    </row>
    <row r="12" spans="1:15" ht="12.75">
      <c r="A12" s="65" t="s">
        <v>3</v>
      </c>
      <c r="B12" s="66"/>
      <c r="C12" s="90">
        <v>9</v>
      </c>
      <c r="D12" s="66">
        <v>153804</v>
      </c>
      <c r="E12" s="7">
        <v>163326</v>
      </c>
      <c r="F12" s="66"/>
      <c r="G12" s="66">
        <f>+D12+488898</f>
        <v>642702</v>
      </c>
      <c r="H12" s="66">
        <f>412415+E12</f>
        <v>575741</v>
      </c>
      <c r="I12" s="94"/>
      <c r="J12" s="136"/>
      <c r="K12" s="136"/>
      <c r="L12" s="136"/>
      <c r="M12" s="136"/>
      <c r="N12" s="136"/>
      <c r="O12" s="164"/>
    </row>
    <row r="13" spans="2:15" ht="12.75">
      <c r="B13" s="66"/>
      <c r="D13" s="66"/>
      <c r="E13" s="7"/>
      <c r="F13" s="66"/>
      <c r="G13" s="94"/>
      <c r="H13" s="66"/>
      <c r="I13" s="94"/>
      <c r="J13" s="136"/>
      <c r="K13" s="136"/>
      <c r="L13" s="136"/>
      <c r="M13" s="136"/>
      <c r="N13" s="136"/>
      <c r="O13" s="163"/>
    </row>
    <row r="14" spans="1:15" ht="12.75">
      <c r="A14" s="65" t="s">
        <v>142</v>
      </c>
      <c r="B14" s="94"/>
      <c r="D14" s="94">
        <f>+-156103-1673</f>
        <v>-157776</v>
      </c>
      <c r="E14" s="7">
        <f>+-163276-399</f>
        <v>-163675</v>
      </c>
      <c r="F14" s="66"/>
      <c r="G14" s="66">
        <f>+D14-478676</f>
        <v>-636452</v>
      </c>
      <c r="H14" s="66">
        <f>-367815+E14</f>
        <v>-531490</v>
      </c>
      <c r="I14" s="94"/>
      <c r="J14" s="136"/>
      <c r="K14" s="136"/>
      <c r="L14" s="136"/>
      <c r="M14" s="136"/>
      <c r="N14" s="136"/>
      <c r="O14" s="163"/>
    </row>
    <row r="15" spans="2:15" ht="12.75">
      <c r="B15" s="66"/>
      <c r="D15" s="95"/>
      <c r="E15" s="95"/>
      <c r="F15" s="66"/>
      <c r="G15" s="95"/>
      <c r="H15" s="95"/>
      <c r="I15" s="94"/>
      <c r="J15" s="136"/>
      <c r="K15" s="136"/>
      <c r="L15" s="136"/>
      <c r="M15" s="136"/>
      <c r="N15" s="136"/>
      <c r="O15" s="163"/>
    </row>
    <row r="16" spans="1:15" ht="12.75">
      <c r="A16" s="64" t="s">
        <v>259</v>
      </c>
      <c r="B16" s="94"/>
      <c r="D16" s="66">
        <f>SUM(D12:D14)</f>
        <v>-3972</v>
      </c>
      <c r="E16" s="66">
        <f>SUM(E12:E14)</f>
        <v>-349</v>
      </c>
      <c r="F16" s="66"/>
      <c r="G16" s="94">
        <f>SUM(G12:G14)</f>
        <v>6250</v>
      </c>
      <c r="H16" s="94">
        <f>SUM(H12:H14)</f>
        <v>44251</v>
      </c>
      <c r="I16" s="94"/>
      <c r="J16" s="136"/>
      <c r="K16" s="165"/>
      <c r="L16" s="136"/>
      <c r="M16" s="136"/>
      <c r="N16" s="136"/>
      <c r="O16" s="163"/>
    </row>
    <row r="17" spans="2:15" ht="12.75">
      <c r="B17" s="66"/>
      <c r="D17" s="66"/>
      <c r="E17" s="66"/>
      <c r="F17" s="66"/>
      <c r="G17" s="94"/>
      <c r="H17" s="66"/>
      <c r="I17" s="94"/>
      <c r="J17" s="136"/>
      <c r="K17" s="136"/>
      <c r="L17" s="136"/>
      <c r="M17" s="136"/>
      <c r="N17" s="136"/>
      <c r="O17" s="163"/>
    </row>
    <row r="18" spans="1:15" ht="12.75">
      <c r="A18" s="65" t="s">
        <v>136</v>
      </c>
      <c r="B18" s="66"/>
      <c r="D18" s="66">
        <f>+G18-3527</f>
        <v>389</v>
      </c>
      <c r="E18" s="7">
        <v>816</v>
      </c>
      <c r="F18" s="66"/>
      <c r="G18" s="66">
        <f>3742+174</f>
        <v>3916</v>
      </c>
      <c r="H18" s="66">
        <v>1646</v>
      </c>
      <c r="I18" s="94"/>
      <c r="J18" s="136"/>
      <c r="K18" s="136"/>
      <c r="L18" s="136"/>
      <c r="M18" s="136"/>
      <c r="N18" s="136"/>
      <c r="O18" s="163"/>
    </row>
    <row r="19" spans="2:15" ht="12.75">
      <c r="B19" s="66"/>
      <c r="D19" s="66"/>
      <c r="E19" s="7"/>
      <c r="F19" s="66"/>
      <c r="G19" s="94"/>
      <c r="H19" s="66"/>
      <c r="I19" s="94"/>
      <c r="J19" s="136"/>
      <c r="K19" s="136"/>
      <c r="L19" s="136"/>
      <c r="M19" s="136"/>
      <c r="N19" s="136"/>
      <c r="O19" s="163"/>
    </row>
    <row r="20" spans="1:15" ht="12.75">
      <c r="A20" s="65" t="s">
        <v>137</v>
      </c>
      <c r="B20" s="94"/>
      <c r="D20" s="66">
        <v>-443</v>
      </c>
      <c r="E20" s="7">
        <v>-706</v>
      </c>
      <c r="F20" s="66"/>
      <c r="G20" s="66">
        <f>+D20-1546</f>
        <v>-1989</v>
      </c>
      <c r="H20" s="94">
        <f>-2017+E20</f>
        <v>-2723</v>
      </c>
      <c r="I20" s="94"/>
      <c r="J20" s="136"/>
      <c r="K20" s="136"/>
      <c r="L20" s="136"/>
      <c r="M20" s="136"/>
      <c r="N20" s="136"/>
      <c r="O20" s="163"/>
    </row>
    <row r="21" spans="2:15" ht="12.75">
      <c r="B21" s="94"/>
      <c r="D21" s="94"/>
      <c r="E21" s="8"/>
      <c r="F21" s="94"/>
      <c r="G21" s="94"/>
      <c r="I21" s="94"/>
      <c r="J21" s="136"/>
      <c r="K21" s="136"/>
      <c r="L21" s="136"/>
      <c r="M21" s="136"/>
      <c r="N21" s="136"/>
      <c r="O21" s="163"/>
    </row>
    <row r="22" spans="1:15" ht="12.75">
      <c r="A22" s="65" t="s">
        <v>181</v>
      </c>
      <c r="B22" s="94"/>
      <c r="C22" s="135"/>
      <c r="D22" s="94">
        <f>+G22+9046</f>
        <v>-2970</v>
      </c>
      <c r="E22" s="8">
        <v>-6754</v>
      </c>
      <c r="F22" s="94"/>
      <c r="G22" s="66">
        <f>-11360-656</f>
        <v>-12016</v>
      </c>
      <c r="H22" s="66">
        <f>-6535+E22</f>
        <v>-13289</v>
      </c>
      <c r="I22" s="94"/>
      <c r="J22" s="136"/>
      <c r="K22" s="136"/>
      <c r="L22" s="136"/>
      <c r="M22" s="136"/>
      <c r="N22" s="136"/>
      <c r="O22" s="163"/>
    </row>
    <row r="23" spans="2:15" ht="12.75">
      <c r="B23" s="94"/>
      <c r="C23" s="135"/>
      <c r="D23" s="95"/>
      <c r="E23" s="95"/>
      <c r="F23" s="94"/>
      <c r="G23" s="95"/>
      <c r="H23" s="95"/>
      <c r="I23" s="94"/>
      <c r="J23" s="136"/>
      <c r="K23" s="136"/>
      <c r="L23" s="136"/>
      <c r="M23" s="136"/>
      <c r="N23" s="136"/>
      <c r="O23" s="163"/>
    </row>
    <row r="24" spans="1:15" ht="12.75">
      <c r="A24" s="65" t="s">
        <v>166</v>
      </c>
      <c r="B24" s="94"/>
      <c r="C24" s="135"/>
      <c r="D24" s="94">
        <f>SUM(D16:D23)</f>
        <v>-6996</v>
      </c>
      <c r="E24" s="94">
        <f>SUM(E16:E23)</f>
        <v>-6993</v>
      </c>
      <c r="F24" s="94">
        <f>SUM(F16:F23)</f>
        <v>0</v>
      </c>
      <c r="G24" s="94">
        <f>SUM(G16:G23)</f>
        <v>-3839</v>
      </c>
      <c r="H24" s="94">
        <f>SUM(H16:H23)</f>
        <v>29885</v>
      </c>
      <c r="I24" s="94"/>
      <c r="J24" s="136"/>
      <c r="K24" s="136"/>
      <c r="L24" s="136"/>
      <c r="M24" s="136"/>
      <c r="N24" s="136"/>
      <c r="O24" s="163"/>
    </row>
    <row r="25" spans="2:15" ht="12.75">
      <c r="B25" s="94"/>
      <c r="D25" s="66"/>
      <c r="E25" s="66"/>
      <c r="F25" s="94"/>
      <c r="G25" s="66"/>
      <c r="H25" s="66"/>
      <c r="I25" s="94"/>
      <c r="J25" s="136"/>
      <c r="K25" s="136"/>
      <c r="L25" s="136"/>
      <c r="M25" s="136"/>
      <c r="N25" s="136"/>
      <c r="O25" s="163"/>
    </row>
    <row r="26" spans="1:15" ht="12.75">
      <c r="A26" s="65" t="s">
        <v>138</v>
      </c>
      <c r="B26" s="66"/>
      <c r="D26" s="94">
        <v>-1794</v>
      </c>
      <c r="E26" s="8">
        <v>-1753</v>
      </c>
      <c r="F26" s="94"/>
      <c r="G26" s="66">
        <f>+D26-4793</f>
        <v>-6587</v>
      </c>
      <c r="H26" s="66">
        <v>-5781</v>
      </c>
      <c r="I26" s="94"/>
      <c r="J26" s="136"/>
      <c r="K26" s="136"/>
      <c r="L26" s="136"/>
      <c r="M26" s="136"/>
      <c r="N26" s="136"/>
      <c r="O26" s="163"/>
    </row>
    <row r="27" spans="2:15" ht="12.75">
      <c r="B27" s="94"/>
      <c r="D27" s="95"/>
      <c r="E27" s="95"/>
      <c r="F27" s="94"/>
      <c r="G27" s="95"/>
      <c r="H27" s="95"/>
      <c r="I27" s="94"/>
      <c r="J27" s="136"/>
      <c r="K27" s="136"/>
      <c r="L27" s="136"/>
      <c r="M27" s="136"/>
      <c r="N27" s="136"/>
      <c r="O27" s="163"/>
    </row>
    <row r="28" spans="1:15" ht="12.75">
      <c r="A28" s="64" t="s">
        <v>165</v>
      </c>
      <c r="C28" s="90">
        <v>9</v>
      </c>
      <c r="D28" s="66">
        <f>SUM(D24:D27)</f>
        <v>-8790</v>
      </c>
      <c r="E28" s="66">
        <f>SUM(E24:E27)</f>
        <v>-8746</v>
      </c>
      <c r="F28" s="66">
        <f>SUM(F24:F27)</f>
        <v>0</v>
      </c>
      <c r="G28" s="66">
        <f>SUM(G24:G27)</f>
        <v>-10426</v>
      </c>
      <c r="H28" s="66">
        <f>SUM(H24:H27)</f>
        <v>24104</v>
      </c>
      <c r="I28" s="94"/>
      <c r="J28" s="136"/>
      <c r="K28" s="136"/>
      <c r="L28" s="136"/>
      <c r="M28" s="136"/>
      <c r="N28" s="136"/>
      <c r="O28" s="163"/>
    </row>
    <row r="29" spans="4:15" ht="12.75">
      <c r="D29" s="66"/>
      <c r="E29" s="66"/>
      <c r="F29" s="66"/>
      <c r="G29" s="66"/>
      <c r="H29" s="66"/>
      <c r="I29" s="94"/>
      <c r="J29" s="136"/>
      <c r="K29" s="136"/>
      <c r="L29" s="136"/>
      <c r="M29" s="136"/>
      <c r="N29" s="136"/>
      <c r="O29" s="163"/>
    </row>
    <row r="30" spans="1:15" ht="12.75">
      <c r="A30" s="65" t="s">
        <v>143</v>
      </c>
      <c r="C30" s="90">
        <v>19</v>
      </c>
      <c r="D30" s="95">
        <f>12+2967</f>
        <v>2979</v>
      </c>
      <c r="E30" s="9">
        <v>502</v>
      </c>
      <c r="F30" s="66"/>
      <c r="G30" s="95">
        <f>+D30+552</f>
        <v>3531</v>
      </c>
      <c r="H30" s="95">
        <f>-2286+E30</f>
        <v>-1784</v>
      </c>
      <c r="I30" s="94"/>
      <c r="J30" s="136"/>
      <c r="K30" s="136"/>
      <c r="L30" s="136"/>
      <c r="M30" s="136"/>
      <c r="N30" s="136"/>
      <c r="O30" s="163"/>
    </row>
    <row r="31" spans="4:15" ht="12.75">
      <c r="D31" s="66"/>
      <c r="E31" s="66"/>
      <c r="F31" s="66"/>
      <c r="G31" s="66"/>
      <c r="H31" s="66"/>
      <c r="I31" s="94"/>
      <c r="J31" s="136"/>
      <c r="K31" s="136"/>
      <c r="L31" s="136"/>
      <c r="M31" s="136"/>
      <c r="N31" s="136"/>
      <c r="O31" s="163"/>
    </row>
    <row r="32" spans="1:15" ht="12.75">
      <c r="A32" s="64" t="s">
        <v>271</v>
      </c>
      <c r="D32" s="66">
        <f>D28+D30</f>
        <v>-5811</v>
      </c>
      <c r="E32" s="66">
        <f>E28+E30</f>
        <v>-8244</v>
      </c>
      <c r="F32" s="66"/>
      <c r="G32" s="66">
        <f>G28+G30</f>
        <v>-6895</v>
      </c>
      <c r="H32" s="66">
        <f>H28+H30</f>
        <v>22320</v>
      </c>
      <c r="I32" s="94"/>
      <c r="J32" s="136"/>
      <c r="K32" s="136"/>
      <c r="L32" s="136"/>
      <c r="M32" s="136"/>
      <c r="N32" s="136"/>
      <c r="O32" s="163"/>
    </row>
    <row r="33" spans="1:15" ht="13.5" thickBot="1">
      <c r="A33" s="64" t="s">
        <v>272</v>
      </c>
      <c r="D33" s="103"/>
      <c r="E33" s="103"/>
      <c r="F33" s="66"/>
      <c r="G33" s="103"/>
      <c r="H33" s="103"/>
      <c r="I33" s="94"/>
      <c r="J33" s="136"/>
      <c r="K33" s="136"/>
      <c r="L33" s="136"/>
      <c r="M33" s="136"/>
      <c r="N33" s="136"/>
      <c r="O33" s="163"/>
    </row>
    <row r="34" spans="4:15" ht="13.5" thickTop="1">
      <c r="D34" s="94"/>
      <c r="E34" s="94"/>
      <c r="F34" s="94"/>
      <c r="G34" s="94"/>
      <c r="H34" s="94"/>
      <c r="I34" s="94"/>
      <c r="J34" s="136"/>
      <c r="K34" s="136"/>
      <c r="L34" s="136"/>
      <c r="M34" s="136"/>
      <c r="N34" s="136"/>
      <c r="O34" s="163"/>
    </row>
    <row r="35" spans="4:15" ht="12.75">
      <c r="D35" s="66"/>
      <c r="E35" s="66"/>
      <c r="F35" s="66"/>
      <c r="G35" s="66"/>
      <c r="H35" s="66"/>
      <c r="I35" s="94"/>
      <c r="J35" s="136"/>
      <c r="K35" s="136"/>
      <c r="L35" s="136"/>
      <c r="M35" s="136"/>
      <c r="N35" s="136"/>
      <c r="O35" s="163"/>
    </row>
    <row r="36" spans="1:14" s="64" customFormat="1" ht="12.75">
      <c r="A36" s="64" t="s">
        <v>144</v>
      </c>
      <c r="C36" s="120"/>
      <c r="D36" s="110"/>
      <c r="E36" s="110"/>
      <c r="F36" s="110"/>
      <c r="G36" s="110"/>
      <c r="H36" s="110"/>
      <c r="I36" s="110"/>
      <c r="J36" s="117"/>
      <c r="K36" s="117"/>
      <c r="L36" s="117"/>
      <c r="M36" s="117"/>
      <c r="N36" s="117"/>
    </row>
    <row r="37" spans="1:14" s="64" customFormat="1" ht="12.75">
      <c r="A37" s="64" t="s">
        <v>145</v>
      </c>
      <c r="C37" s="120"/>
      <c r="D37" s="110"/>
      <c r="E37" s="110"/>
      <c r="F37" s="110"/>
      <c r="G37" s="110"/>
      <c r="H37" s="110"/>
      <c r="I37" s="110"/>
      <c r="J37" s="117"/>
      <c r="K37" s="117"/>
      <c r="L37" s="117"/>
      <c r="M37" s="117"/>
      <c r="N37" s="117"/>
    </row>
    <row r="38" spans="1:9" ht="12.75">
      <c r="A38" s="65" t="s">
        <v>110</v>
      </c>
      <c r="C38" s="90">
        <v>27</v>
      </c>
      <c r="D38" s="134">
        <f>'explanatory notes'!E352</f>
        <v>-9.039293158697072</v>
      </c>
      <c r="E38" s="134">
        <f>'explanatory notes'!F352</f>
        <v>-12.862960478070242</v>
      </c>
      <c r="F38" s="66">
        <f>'explanatory notes'!G352</f>
        <v>-10.731183465106145</v>
      </c>
      <c r="G38" s="134">
        <f>'explanatory notes'!G352</f>
        <v>-10.731183465106145</v>
      </c>
      <c r="H38" s="104">
        <f>'explanatory notes'!H352</f>
        <v>36.97874384930168</v>
      </c>
      <c r="I38" s="104"/>
    </row>
    <row r="39" spans="1:9" ht="13.5" thickBot="1">
      <c r="A39" s="65" t="s">
        <v>111</v>
      </c>
      <c r="C39" s="90">
        <v>27</v>
      </c>
      <c r="D39" s="105">
        <f>'explanatory notes'!E372</f>
        <v>-9.01489295687248</v>
      </c>
      <c r="E39" s="105">
        <f>'explanatory notes'!F372</f>
        <v>-12.70536017014456</v>
      </c>
      <c r="F39" s="106">
        <f>'explanatory notes'!G370</f>
        <v>64802</v>
      </c>
      <c r="G39" s="105">
        <f>'explanatory notes'!G372</f>
        <v>-10.640103700503072</v>
      </c>
      <c r="H39" s="105">
        <f>'explanatory notes'!H372</f>
        <v>36.541043187845844</v>
      </c>
      <c r="I39" s="106"/>
    </row>
    <row r="40" spans="4:9" ht="13.5" thickTop="1">
      <c r="D40" s="106"/>
      <c r="E40" s="106"/>
      <c r="F40" s="106"/>
      <c r="G40" s="106"/>
      <c r="H40" s="106"/>
      <c r="I40" s="106"/>
    </row>
    <row r="41" spans="4:9" ht="12.75">
      <c r="D41" s="106"/>
      <c r="E41" s="106"/>
      <c r="F41" s="106"/>
      <c r="G41" s="106"/>
      <c r="H41" s="106"/>
      <c r="I41" s="106"/>
    </row>
    <row r="42" spans="4:9" ht="12.75">
      <c r="D42" s="106"/>
      <c r="E42" s="106"/>
      <c r="F42" s="106"/>
      <c r="G42" s="106"/>
      <c r="H42" s="106"/>
      <c r="I42" s="106"/>
    </row>
    <row r="43" spans="4:9" ht="12.75">
      <c r="D43" s="106"/>
      <c r="E43" s="106"/>
      <c r="F43" s="106"/>
      <c r="G43" s="106"/>
      <c r="H43" s="106"/>
      <c r="I43" s="106"/>
    </row>
    <row r="44" spans="4:9" ht="12.75">
      <c r="D44" s="106"/>
      <c r="E44" s="106"/>
      <c r="F44" s="106"/>
      <c r="G44" s="106"/>
      <c r="H44" s="106"/>
      <c r="I44" s="106"/>
    </row>
    <row r="45" spans="4:9" ht="12.75">
      <c r="D45" s="106"/>
      <c r="E45" s="106"/>
      <c r="F45" s="106"/>
      <c r="G45" s="106"/>
      <c r="H45" s="106"/>
      <c r="I45" s="106"/>
    </row>
    <row r="46" spans="4:9" ht="12.75">
      <c r="D46" s="106"/>
      <c r="E46" s="106"/>
      <c r="F46" s="106"/>
      <c r="G46" s="106"/>
      <c r="H46" s="106"/>
      <c r="I46" s="106"/>
    </row>
    <row r="47" spans="4:9" ht="12.75">
      <c r="D47" s="106"/>
      <c r="E47" s="106"/>
      <c r="F47" s="106"/>
      <c r="G47" s="106"/>
      <c r="H47" s="106"/>
      <c r="I47" s="106"/>
    </row>
    <row r="48" spans="4:9" ht="12.75">
      <c r="D48" s="106"/>
      <c r="E48" s="106"/>
      <c r="F48" s="106"/>
      <c r="G48" s="106"/>
      <c r="H48" s="106"/>
      <c r="I48" s="106"/>
    </row>
    <row r="49" spans="4:9" ht="12.75">
      <c r="D49" s="106"/>
      <c r="E49" s="106"/>
      <c r="F49" s="106"/>
      <c r="G49" s="106"/>
      <c r="H49" s="106"/>
      <c r="I49" s="106"/>
    </row>
    <row r="50" spans="4:9" ht="12.75">
      <c r="D50" s="106"/>
      <c r="E50" s="106"/>
      <c r="F50" s="106"/>
      <c r="G50" s="106"/>
      <c r="H50" s="106"/>
      <c r="I50" s="106"/>
    </row>
    <row r="51" spans="4:9" ht="12.75">
      <c r="D51" s="106"/>
      <c r="E51" s="106"/>
      <c r="F51" s="106"/>
      <c r="G51" s="106"/>
      <c r="H51" s="106"/>
      <c r="I51" s="106"/>
    </row>
    <row r="52" spans="4:9" ht="12.75">
      <c r="D52" s="106"/>
      <c r="E52" s="106"/>
      <c r="F52" s="106"/>
      <c r="G52" s="106"/>
      <c r="H52" s="106"/>
      <c r="I52" s="106"/>
    </row>
    <row r="53" spans="4:9" ht="12.75">
      <c r="D53" s="106"/>
      <c r="E53" s="106"/>
      <c r="F53" s="106"/>
      <c r="G53" s="106"/>
      <c r="H53" s="106"/>
      <c r="I53" s="106"/>
    </row>
    <row r="54" spans="4:9" ht="12.75">
      <c r="D54" s="106"/>
      <c r="E54" s="106"/>
      <c r="F54" s="106"/>
      <c r="G54" s="106"/>
      <c r="H54" s="106"/>
      <c r="I54" s="106"/>
    </row>
    <row r="55" spans="4:9" ht="12.75">
      <c r="D55" s="106"/>
      <c r="E55" s="106"/>
      <c r="F55" s="106"/>
      <c r="G55" s="106"/>
      <c r="H55" s="106"/>
      <c r="I55" s="106"/>
    </row>
    <row r="56" spans="4:9" ht="12.75">
      <c r="D56" s="106"/>
      <c r="E56" s="106"/>
      <c r="F56" s="106"/>
      <c r="G56" s="106"/>
      <c r="H56" s="106"/>
      <c r="I56" s="106"/>
    </row>
    <row r="57" spans="4:9" ht="12.75">
      <c r="D57" s="106"/>
      <c r="E57" s="106"/>
      <c r="F57" s="106"/>
      <c r="G57" s="106"/>
      <c r="H57" s="106"/>
      <c r="I57" s="106"/>
    </row>
    <row r="58" spans="4:9" ht="12.75">
      <c r="D58" s="106"/>
      <c r="E58" s="106"/>
      <c r="F58" s="106"/>
      <c r="G58" s="106"/>
      <c r="H58" s="106"/>
      <c r="I58" s="106"/>
    </row>
    <row r="59" spans="1:9" ht="12.75">
      <c r="A59" s="65" t="s">
        <v>168</v>
      </c>
      <c r="D59" s="66"/>
      <c r="E59" s="66"/>
      <c r="F59" s="66"/>
      <c r="G59" s="66"/>
      <c r="H59" s="66"/>
      <c r="I59" s="66"/>
    </row>
    <row r="60" spans="1:9" ht="12.75">
      <c r="A60" s="65" t="s">
        <v>178</v>
      </c>
      <c r="D60" s="66"/>
      <c r="E60" s="66"/>
      <c r="F60" s="66"/>
      <c r="G60" s="66"/>
      <c r="H60" s="66"/>
      <c r="I60" s="66"/>
    </row>
    <row r="74" spans="3:5" ht="12.75">
      <c r="C74" s="137"/>
      <c r="D74" s="85"/>
      <c r="E74" s="107"/>
    </row>
  </sheetData>
  <mergeCells count="2">
    <mergeCell ref="D7:E7"/>
    <mergeCell ref="G7:H7"/>
  </mergeCells>
  <printOptions/>
  <pageMargins left="0.5" right="0.5" top="0.5" bottom="0.25" header="0.5" footer="0.5"/>
  <pageSetup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workbookViewId="0" topLeftCell="A24">
      <selection activeCell="H33" sqref="H33"/>
    </sheetView>
  </sheetViews>
  <sheetFormatPr defaultColWidth="9.00390625" defaultRowHeight="16.5"/>
  <cols>
    <col min="1" max="1" width="4.625" style="18" customWidth="1"/>
    <col min="2" max="2" width="8.625" style="16" customWidth="1"/>
    <col min="3" max="5" width="9.00390625" style="17" customWidth="1"/>
    <col min="6" max="6" width="7.625" style="17" customWidth="1"/>
    <col min="7" max="7" width="9.50390625" style="18" customWidth="1"/>
    <col min="8" max="8" width="13.625" style="101" customWidth="1"/>
    <col min="9" max="9" width="2.00390625" style="17" customWidth="1"/>
    <col min="10" max="10" width="13.625" style="17" customWidth="1"/>
    <col min="11" max="16384" width="9.00390625" style="17" customWidth="1"/>
  </cols>
  <sheetData>
    <row r="1" spans="1:10" ht="15">
      <c r="A1" s="15" t="s">
        <v>0</v>
      </c>
      <c r="J1" s="18"/>
    </row>
    <row r="2" spans="1:10" ht="15">
      <c r="A2" s="15" t="s">
        <v>4</v>
      </c>
      <c r="H2" s="100"/>
      <c r="J2" s="19" t="s">
        <v>5</v>
      </c>
    </row>
    <row r="3" spans="1:10" ht="15">
      <c r="A3" s="15" t="s">
        <v>229</v>
      </c>
      <c r="H3" s="100" t="s">
        <v>6</v>
      </c>
      <c r="J3" s="19" t="s">
        <v>7</v>
      </c>
    </row>
    <row r="4" spans="8:10" ht="15">
      <c r="H4" s="100" t="s">
        <v>8</v>
      </c>
      <c r="J4" s="19" t="s">
        <v>9</v>
      </c>
    </row>
    <row r="5" spans="8:10" ht="15">
      <c r="H5" s="100" t="s">
        <v>10</v>
      </c>
      <c r="J5" s="19" t="s">
        <v>11</v>
      </c>
    </row>
    <row r="6" spans="7:10" ht="15">
      <c r="G6" s="19" t="s">
        <v>1</v>
      </c>
      <c r="H6" s="102">
        <v>39447</v>
      </c>
      <c r="J6" s="4">
        <v>39082</v>
      </c>
    </row>
    <row r="7" spans="8:10" ht="15">
      <c r="H7" s="100" t="s">
        <v>2</v>
      </c>
      <c r="J7" s="19" t="s">
        <v>2</v>
      </c>
    </row>
    <row r="8" spans="8:10" ht="15">
      <c r="H8" s="100"/>
      <c r="J8" s="19" t="s">
        <v>198</v>
      </c>
    </row>
    <row r="9" spans="2:10" ht="15">
      <c r="B9" s="15" t="s">
        <v>139</v>
      </c>
      <c r="H9" s="129"/>
      <c r="J9" s="18"/>
    </row>
    <row r="10" spans="2:10" ht="15">
      <c r="B10" s="15" t="s">
        <v>123</v>
      </c>
      <c r="H10" s="129"/>
      <c r="J10" s="18"/>
    </row>
    <row r="11" spans="2:10" ht="15">
      <c r="B11" s="16" t="s">
        <v>146</v>
      </c>
      <c r="G11" s="20" t="s">
        <v>274</v>
      </c>
      <c r="H11" s="97">
        <v>50215</v>
      </c>
      <c r="J11" s="83">
        <v>54815</v>
      </c>
    </row>
    <row r="12" spans="2:10" ht="15">
      <c r="B12" s="16" t="s">
        <v>231</v>
      </c>
      <c r="G12" s="20"/>
      <c r="H12" s="98">
        <v>3997</v>
      </c>
      <c r="J12" s="111">
        <v>4035</v>
      </c>
    </row>
    <row r="13" spans="2:10" ht="15">
      <c r="B13" s="16" t="s">
        <v>169</v>
      </c>
      <c r="G13" s="20"/>
      <c r="H13" s="98">
        <v>560</v>
      </c>
      <c r="J13" s="111">
        <v>500</v>
      </c>
    </row>
    <row r="14" spans="2:10" ht="15">
      <c r="B14" s="16" t="s">
        <v>135</v>
      </c>
      <c r="G14" s="20" t="s">
        <v>275</v>
      </c>
      <c r="H14" s="98">
        <v>13435</v>
      </c>
      <c r="J14" s="24">
        <v>7040</v>
      </c>
    </row>
    <row r="15" spans="7:10" ht="15">
      <c r="G15" s="20"/>
      <c r="H15" s="99">
        <f>SUM(H11:H14)</f>
        <v>68207</v>
      </c>
      <c r="J15" s="84">
        <f>SUM(J11:J14)</f>
        <v>66390</v>
      </c>
    </row>
    <row r="16" ht="15" customHeight="1">
      <c r="J16" s="21"/>
    </row>
    <row r="17" spans="2:10" ht="15">
      <c r="B17" s="15" t="s">
        <v>12</v>
      </c>
      <c r="J17" s="21"/>
    </row>
    <row r="18" spans="2:10" ht="15">
      <c r="B18" s="17" t="s">
        <v>130</v>
      </c>
      <c r="H18" s="97">
        <v>66796</v>
      </c>
      <c r="J18" s="22">
        <f>52847-204</f>
        <v>52643</v>
      </c>
    </row>
    <row r="19" spans="2:10" ht="15">
      <c r="B19" s="17" t="s">
        <v>147</v>
      </c>
      <c r="H19" s="98">
        <v>81500</v>
      </c>
      <c r="J19" s="24">
        <v>104718</v>
      </c>
    </row>
    <row r="20" spans="2:10" ht="15">
      <c r="B20" s="17" t="s">
        <v>148</v>
      </c>
      <c r="H20" s="98">
        <v>21793</v>
      </c>
      <c r="J20" s="25">
        <v>35787</v>
      </c>
    </row>
    <row r="21" spans="2:10" ht="15">
      <c r="B21" s="17" t="s">
        <v>158</v>
      </c>
      <c r="H21" s="98">
        <v>2465</v>
      </c>
      <c r="J21" s="25">
        <v>195</v>
      </c>
    </row>
    <row r="22" spans="2:10" ht="15">
      <c r="B22" s="17" t="s">
        <v>21</v>
      </c>
      <c r="H22" s="98">
        <v>36903</v>
      </c>
      <c r="J22" s="24">
        <v>26540</v>
      </c>
    </row>
    <row r="23" spans="8:10" ht="15">
      <c r="H23" s="99">
        <f>SUM(H18:H22)</f>
        <v>209457</v>
      </c>
      <c r="J23" s="26">
        <f>SUM(J18:J22)</f>
        <v>219883</v>
      </c>
    </row>
    <row r="24" spans="2:10" ht="15" customHeight="1">
      <c r="B24" s="15" t="s">
        <v>134</v>
      </c>
      <c r="G24" s="119"/>
      <c r="H24" s="138">
        <f>H15+H23</f>
        <v>277664</v>
      </c>
      <c r="J24" s="82">
        <f>J15+J23</f>
        <v>286273</v>
      </c>
    </row>
    <row r="25" ht="15" customHeight="1">
      <c r="J25" s="21"/>
    </row>
    <row r="26" spans="2:10" ht="15">
      <c r="B26" s="15" t="s">
        <v>127</v>
      </c>
      <c r="H26" s="139"/>
      <c r="I26" s="29"/>
      <c r="J26" s="61"/>
    </row>
    <row r="27" spans="2:10" ht="15">
      <c r="B27" s="15" t="s">
        <v>149</v>
      </c>
      <c r="H27" s="139"/>
      <c r="I27" s="29"/>
      <c r="J27" s="61"/>
    </row>
    <row r="28" spans="2:10" ht="15">
      <c r="B28" s="16" t="s">
        <v>128</v>
      </c>
      <c r="H28" s="101">
        <f>+'statement of changes in equ'!E28</f>
        <v>64286</v>
      </c>
      <c r="J28" s="101">
        <v>64154</v>
      </c>
    </row>
    <row r="29" spans="2:10" ht="15">
      <c r="B29" s="17" t="s">
        <v>129</v>
      </c>
      <c r="H29" s="101">
        <f>+'statement of changes in equ'!G28</f>
        <v>1798</v>
      </c>
      <c r="J29" s="101">
        <v>1778</v>
      </c>
    </row>
    <row r="30" spans="2:10" ht="15">
      <c r="B30" s="17" t="s">
        <v>208</v>
      </c>
      <c r="H30" s="101">
        <f>+'statement of changes in equ'!K28</f>
        <v>59</v>
      </c>
      <c r="J30" s="101">
        <v>-636</v>
      </c>
    </row>
    <row r="31" spans="2:10" ht="15">
      <c r="B31" s="17" t="s">
        <v>209</v>
      </c>
      <c r="H31" s="101">
        <f>+'statement of changes in equ'!M28</f>
        <v>47</v>
      </c>
      <c r="J31" s="101">
        <f>22+19</f>
        <v>41</v>
      </c>
    </row>
    <row r="32" spans="2:10" ht="15">
      <c r="B32" s="17" t="s">
        <v>210</v>
      </c>
      <c r="H32" s="101">
        <f>+'statement of changes in equ'!I28</f>
        <v>2536</v>
      </c>
      <c r="J32" s="101">
        <v>2536</v>
      </c>
    </row>
    <row r="33" spans="2:10" ht="15">
      <c r="B33" s="17" t="s">
        <v>150</v>
      </c>
      <c r="H33" s="140">
        <f>+'statement of changes in equ'!O28</f>
        <v>31278</v>
      </c>
      <c r="I33" s="29"/>
      <c r="J33" s="140">
        <f>38377-204</f>
        <v>38173</v>
      </c>
    </row>
    <row r="34" spans="2:10" ht="15">
      <c r="B34" s="15" t="s">
        <v>131</v>
      </c>
      <c r="H34" s="101">
        <f>SUM(H28:H33)</f>
        <v>100004</v>
      </c>
      <c r="I34" s="17">
        <f>SUM(I28:I33)</f>
        <v>0</v>
      </c>
      <c r="J34" s="2">
        <f>SUM(J28:J33)</f>
        <v>106046</v>
      </c>
    </row>
    <row r="36" spans="2:10" ht="15" customHeight="1">
      <c r="B36" s="15" t="s">
        <v>124</v>
      </c>
      <c r="J36" s="21"/>
    </row>
    <row r="37" spans="2:10" ht="15" customHeight="1">
      <c r="B37" s="15" t="s">
        <v>125</v>
      </c>
      <c r="J37" s="21"/>
    </row>
    <row r="38" spans="2:10" ht="15" customHeight="1">
      <c r="B38" s="16" t="s">
        <v>126</v>
      </c>
      <c r="G38" s="20" t="s">
        <v>276</v>
      </c>
      <c r="H38" s="97">
        <f>1354+184</f>
        <v>1538</v>
      </c>
      <c r="J38" s="22">
        <v>3206</v>
      </c>
    </row>
    <row r="39" spans="2:11" ht="15">
      <c r="B39" s="16" t="s">
        <v>151</v>
      </c>
      <c r="H39" s="98">
        <v>2189</v>
      </c>
      <c r="I39" s="29"/>
      <c r="J39" s="23">
        <v>5456</v>
      </c>
      <c r="K39" s="29"/>
    </row>
    <row r="40" spans="8:11" ht="15">
      <c r="H40" s="99">
        <f>SUM(H38:H39)</f>
        <v>3727</v>
      </c>
      <c r="I40" s="29"/>
      <c r="J40" s="26">
        <f>SUM(J38:J39)</f>
        <v>8662</v>
      </c>
      <c r="K40" s="29"/>
    </row>
    <row r="41" ht="15" customHeight="1">
      <c r="J41" s="21"/>
    </row>
    <row r="42" spans="2:10" ht="15" customHeight="1">
      <c r="B42" s="15" t="s">
        <v>13</v>
      </c>
      <c r="H42" s="140"/>
      <c r="J42" s="28"/>
    </row>
    <row r="43" spans="2:10" ht="14.25" customHeight="1">
      <c r="B43" s="17" t="s">
        <v>126</v>
      </c>
      <c r="G43" s="20" t="s">
        <v>276</v>
      </c>
      <c r="H43" s="97">
        <f>131176+20454+123</f>
        <v>151753</v>
      </c>
      <c r="J43" s="22">
        <v>154009</v>
      </c>
    </row>
    <row r="44" spans="2:10" ht="15">
      <c r="B44" s="17" t="s">
        <v>153</v>
      </c>
      <c r="H44" s="98">
        <v>2279</v>
      </c>
      <c r="J44" s="24">
        <v>608</v>
      </c>
    </row>
    <row r="45" spans="2:10" ht="15">
      <c r="B45" s="17" t="s">
        <v>152</v>
      </c>
      <c r="H45" s="98">
        <v>19901</v>
      </c>
      <c r="J45" s="24">
        <v>16568</v>
      </c>
    </row>
    <row r="46" spans="2:10" ht="15">
      <c r="B46" s="17" t="s">
        <v>215</v>
      </c>
      <c r="H46" s="98">
        <v>0</v>
      </c>
      <c r="J46" s="24">
        <v>380</v>
      </c>
    </row>
    <row r="47" spans="8:10" ht="15">
      <c r="H47" s="99">
        <f>SUM(H43:H46)</f>
        <v>173933</v>
      </c>
      <c r="J47" s="26">
        <f>SUM(J43:J46)</f>
        <v>171565</v>
      </c>
    </row>
    <row r="48" ht="15" customHeight="1">
      <c r="J48" s="21"/>
    </row>
    <row r="49" spans="2:10" ht="15" customHeight="1">
      <c r="B49" s="15" t="s">
        <v>132</v>
      </c>
      <c r="H49" s="101">
        <f>H40+H47</f>
        <v>177660</v>
      </c>
      <c r="J49" s="21">
        <f>J40+J47</f>
        <v>180227</v>
      </c>
    </row>
    <row r="50" spans="2:10" ht="15" customHeight="1" thickBot="1">
      <c r="B50" s="15" t="s">
        <v>133</v>
      </c>
      <c r="H50" s="141">
        <f>H34+H49</f>
        <v>277664</v>
      </c>
      <c r="I50" s="29"/>
      <c r="J50" s="81">
        <f>J34+J49</f>
        <v>286273</v>
      </c>
    </row>
    <row r="51" spans="2:10" ht="15">
      <c r="B51" s="16" t="s">
        <v>157</v>
      </c>
      <c r="H51" s="142">
        <f>H34/H28</f>
        <v>1.5556108639517157</v>
      </c>
      <c r="I51" s="93"/>
      <c r="J51" s="93">
        <f>J34/J28</f>
        <v>1.652991239829161</v>
      </c>
    </row>
    <row r="52" spans="8:10" ht="15">
      <c r="H52" s="113"/>
      <c r="I52" s="113"/>
      <c r="J52" s="112"/>
    </row>
    <row r="53" spans="1:11" s="5" customFormat="1" ht="12.75">
      <c r="A53" s="5" t="s">
        <v>161</v>
      </c>
      <c r="D53" s="7"/>
      <c r="E53" s="7"/>
      <c r="F53" s="7"/>
      <c r="G53" s="13"/>
      <c r="H53" s="66"/>
      <c r="J53" s="30"/>
      <c r="K53" s="30"/>
    </row>
    <row r="54" spans="1:11" s="5" customFormat="1" ht="12.75">
      <c r="A54" s="5" t="s">
        <v>177</v>
      </c>
      <c r="G54" s="6"/>
      <c r="H54" s="66"/>
      <c r="J54" s="30"/>
      <c r="K54" s="30"/>
    </row>
  </sheetData>
  <printOptions/>
  <pageMargins left="0.75" right="0.75" top="0.5" bottom="0.75" header="0.5" footer="0.5"/>
  <pageSetup firstPageNumber="2" useFirstPageNumber="1" fitToHeight="1" fitToWidth="1" horizontalDpi="600" verticalDpi="600" orientation="portrait" paperSize="9" scale="98"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R63"/>
  <sheetViews>
    <sheetView workbookViewId="0" topLeftCell="E1">
      <selection activeCell="G22" sqref="G22"/>
    </sheetView>
  </sheetViews>
  <sheetFormatPr defaultColWidth="9.00390625" defaultRowHeight="16.5"/>
  <cols>
    <col min="1" max="1" width="9.875" style="31" customWidth="1"/>
    <col min="2" max="2" width="9.00390625" style="31" customWidth="1"/>
    <col min="3" max="3" width="11.625" style="31" customWidth="1"/>
    <col min="4" max="4" width="5.75390625" style="32" customWidth="1"/>
    <col min="5" max="5" width="7.125" style="31" customWidth="1"/>
    <col min="6" max="6" width="1.12109375" style="31" customWidth="1"/>
    <col min="7" max="7" width="7.875" style="31" customWidth="1"/>
    <col min="8" max="8" width="1.12109375" style="31" customWidth="1"/>
    <col min="9" max="9" width="8.75390625" style="31" customWidth="1"/>
    <col min="10" max="10" width="1.00390625" style="31" customWidth="1"/>
    <col min="11" max="11" width="7.25390625" style="31" customWidth="1"/>
    <col min="12" max="12" width="1.00390625" style="31" customWidth="1"/>
    <col min="13" max="13" width="7.125" style="31" customWidth="1"/>
    <col min="14" max="14" width="1.00390625" style="31" customWidth="1"/>
    <col min="15" max="15" width="9.25390625" style="31" customWidth="1"/>
    <col min="16" max="16" width="1.37890625" style="31" customWidth="1"/>
    <col min="17" max="17" width="7.75390625" style="31" customWidth="1"/>
    <col min="18" max="16384" width="9.00390625" style="108" customWidth="1"/>
  </cols>
  <sheetData>
    <row r="1" ht="16.5">
      <c r="A1" s="15" t="s">
        <v>0</v>
      </c>
    </row>
    <row r="2" ht="16.5">
      <c r="A2" s="15" t="s">
        <v>14</v>
      </c>
    </row>
    <row r="3" ht="16.5">
      <c r="A3" s="1" t="s">
        <v>227</v>
      </c>
    </row>
    <row r="4" spans="1:17" ht="16.5">
      <c r="A4" s="33"/>
      <c r="E4" s="168" t="s">
        <v>159</v>
      </c>
      <c r="F4" s="169"/>
      <c r="G4" s="169"/>
      <c r="H4" s="169"/>
      <c r="I4" s="169"/>
      <c r="J4" s="169"/>
      <c r="K4" s="169"/>
      <c r="L4" s="169"/>
      <c r="M4" s="169"/>
      <c r="N4" s="169"/>
      <c r="O4" s="169"/>
      <c r="P4" s="169"/>
      <c r="Q4" s="169"/>
    </row>
    <row r="5" spans="1:13" ht="16.5">
      <c r="A5" s="33"/>
      <c r="F5" s="35"/>
      <c r="G5" s="168" t="s">
        <v>99</v>
      </c>
      <c r="H5" s="168"/>
      <c r="I5" s="168"/>
      <c r="J5" s="168"/>
      <c r="K5" s="168"/>
      <c r="L5" s="168"/>
      <c r="M5" s="168"/>
    </row>
    <row r="6" spans="1:15" ht="16.5">
      <c r="A6" s="33"/>
      <c r="E6" s="32"/>
      <c r="G6" s="35"/>
      <c r="H6" s="35"/>
      <c r="I6" s="35"/>
      <c r="J6" s="35"/>
      <c r="K6" s="35" t="s">
        <v>212</v>
      </c>
      <c r="L6" s="35"/>
      <c r="M6" s="35" t="s">
        <v>15</v>
      </c>
      <c r="O6" s="35" t="s">
        <v>156</v>
      </c>
    </row>
    <row r="7" spans="1:17" s="65" customFormat="1" ht="12.75">
      <c r="A7" s="5"/>
      <c r="B7" s="5"/>
      <c r="C7" s="5"/>
      <c r="D7" s="6"/>
      <c r="E7" s="35" t="s">
        <v>15</v>
      </c>
      <c r="F7" s="34"/>
      <c r="G7" s="35" t="s">
        <v>16</v>
      </c>
      <c r="H7" s="35"/>
      <c r="I7" s="35" t="s">
        <v>105</v>
      </c>
      <c r="J7" s="35"/>
      <c r="K7" s="35" t="s">
        <v>213</v>
      </c>
      <c r="L7" s="35"/>
      <c r="M7" s="35" t="s">
        <v>214</v>
      </c>
      <c r="N7" s="34"/>
      <c r="O7" s="35" t="s">
        <v>154</v>
      </c>
      <c r="P7" s="34"/>
      <c r="Q7" s="34"/>
    </row>
    <row r="8" spans="1:17" s="65" customFormat="1" ht="12.75">
      <c r="A8" s="5"/>
      <c r="B8" s="5"/>
      <c r="C8" s="5"/>
      <c r="D8" s="35" t="s">
        <v>1</v>
      </c>
      <c r="E8" s="35" t="s">
        <v>17</v>
      </c>
      <c r="F8" s="34"/>
      <c r="G8" s="35" t="s">
        <v>18</v>
      </c>
      <c r="H8" s="35"/>
      <c r="I8" s="35" t="s">
        <v>211</v>
      </c>
      <c r="J8" s="35"/>
      <c r="K8" s="35" t="s">
        <v>211</v>
      </c>
      <c r="L8" s="35"/>
      <c r="M8" s="35" t="s">
        <v>211</v>
      </c>
      <c r="N8" s="34"/>
      <c r="O8" s="35" t="s">
        <v>155</v>
      </c>
      <c r="P8" s="34"/>
      <c r="Q8" s="35" t="s">
        <v>19</v>
      </c>
    </row>
    <row r="9" spans="1:17" s="65" customFormat="1" ht="12.75">
      <c r="A9" s="5"/>
      <c r="B9" s="5"/>
      <c r="C9" s="5"/>
      <c r="D9" s="6"/>
      <c r="E9" s="35" t="s">
        <v>2</v>
      </c>
      <c r="F9" s="34"/>
      <c r="G9" s="35" t="str">
        <f>E9</f>
        <v>RM'000</v>
      </c>
      <c r="H9" s="35"/>
      <c r="I9" s="35" t="s">
        <v>2</v>
      </c>
      <c r="J9" s="35"/>
      <c r="K9" s="35" t="s">
        <v>2</v>
      </c>
      <c r="L9" s="35"/>
      <c r="M9" s="35" t="s">
        <v>2</v>
      </c>
      <c r="N9" s="34"/>
      <c r="O9" s="35" t="str">
        <f>G9</f>
        <v>RM'000</v>
      </c>
      <c r="P9" s="34"/>
      <c r="Q9" s="35" t="str">
        <f>O9</f>
        <v>RM'000</v>
      </c>
    </row>
    <row r="10" spans="1:18" s="65" customFormat="1" ht="12.75">
      <c r="A10" s="36"/>
      <c r="B10" s="5"/>
      <c r="C10" s="5"/>
      <c r="D10" s="6"/>
      <c r="E10" s="5"/>
      <c r="F10" s="5"/>
      <c r="G10" s="5"/>
      <c r="H10" s="5"/>
      <c r="I10" s="5"/>
      <c r="J10" s="5"/>
      <c r="K10" s="5"/>
      <c r="L10" s="5"/>
      <c r="M10" s="5"/>
      <c r="N10" s="5"/>
      <c r="O10" s="5"/>
      <c r="P10" s="5"/>
      <c r="Q10" s="5"/>
      <c r="R10" s="66"/>
    </row>
    <row r="11" spans="1:18" s="65" customFormat="1" ht="12.75">
      <c r="A11" s="36" t="s">
        <v>176</v>
      </c>
      <c r="B11" s="5"/>
      <c r="C11" s="5"/>
      <c r="D11" s="6"/>
      <c r="E11" s="5"/>
      <c r="F11" s="5"/>
      <c r="G11" s="5"/>
      <c r="H11" s="5"/>
      <c r="I11" s="5"/>
      <c r="J11" s="5"/>
      <c r="K11" s="5"/>
      <c r="L11" s="5"/>
      <c r="M11" s="5"/>
      <c r="N11" s="5"/>
      <c r="O11" s="5"/>
      <c r="P11" s="5"/>
      <c r="Q11" s="5"/>
      <c r="R11" s="66"/>
    </row>
    <row r="12" spans="1:18" s="65" customFormat="1" ht="12.75">
      <c r="A12" s="5" t="s">
        <v>140</v>
      </c>
      <c r="B12" s="5"/>
      <c r="C12" s="5"/>
      <c r="D12" s="6"/>
      <c r="E12" s="38">
        <v>64154</v>
      </c>
      <c r="F12" s="38"/>
      <c r="G12" s="38">
        <v>1778</v>
      </c>
      <c r="H12" s="38"/>
      <c r="I12" s="38">
        <v>2536</v>
      </c>
      <c r="J12" s="38"/>
      <c r="K12" s="38">
        <v>-636</v>
      </c>
      <c r="L12" s="38"/>
      <c r="M12" s="38">
        <v>41</v>
      </c>
      <c r="N12" s="38"/>
      <c r="O12" s="38">
        <v>38377</v>
      </c>
      <c r="P12" s="38"/>
      <c r="Q12" s="38">
        <f>SUM(E12:O12)</f>
        <v>106250</v>
      </c>
      <c r="R12" s="66"/>
    </row>
    <row r="13" spans="1:18" s="65" customFormat="1" ht="12.75">
      <c r="A13" s="36"/>
      <c r="B13" s="5"/>
      <c r="C13" s="5"/>
      <c r="D13" s="6"/>
      <c r="E13" s="38"/>
      <c r="F13" s="38"/>
      <c r="G13" s="38"/>
      <c r="H13" s="38"/>
      <c r="I13" s="38"/>
      <c r="J13" s="38"/>
      <c r="K13" s="38"/>
      <c r="L13" s="38"/>
      <c r="M13" s="38"/>
      <c r="N13" s="38"/>
      <c r="O13" s="38"/>
      <c r="P13" s="38"/>
      <c r="Q13" s="38"/>
      <c r="R13" s="66"/>
    </row>
    <row r="14" spans="1:18" s="65" customFormat="1" ht="12.75">
      <c r="A14" s="5" t="s">
        <v>185</v>
      </c>
      <c r="B14" s="5"/>
      <c r="C14" s="5"/>
      <c r="D14" s="6"/>
      <c r="E14" s="38"/>
      <c r="F14" s="38"/>
      <c r="G14" s="38"/>
      <c r="H14" s="38"/>
      <c r="I14" s="38"/>
      <c r="J14" s="38"/>
      <c r="K14" s="38"/>
      <c r="L14" s="38"/>
      <c r="M14" s="38"/>
      <c r="N14" s="38"/>
      <c r="O14" s="38"/>
      <c r="P14" s="38"/>
      <c r="Q14" s="38"/>
      <c r="R14" s="66"/>
    </row>
    <row r="15" spans="1:18" s="65" customFormat="1" ht="12.75">
      <c r="A15" s="65" t="s">
        <v>226</v>
      </c>
      <c r="B15" s="5"/>
      <c r="C15" s="5"/>
      <c r="D15" s="6" t="s">
        <v>217</v>
      </c>
      <c r="E15" s="149">
        <v>0</v>
      </c>
      <c r="F15" s="9">
        <v>0</v>
      </c>
      <c r="G15" s="149">
        <v>0</v>
      </c>
      <c r="H15" s="149"/>
      <c r="I15" s="149">
        <v>0</v>
      </c>
      <c r="J15" s="149"/>
      <c r="K15" s="149">
        <v>0</v>
      </c>
      <c r="L15" s="149"/>
      <c r="M15" s="149">
        <v>0</v>
      </c>
      <c r="N15" s="149"/>
      <c r="O15" s="149">
        <v>-204</v>
      </c>
      <c r="P15" s="9"/>
      <c r="Q15" s="149">
        <f>SUM(E15:O15)</f>
        <v>-204</v>
      </c>
      <c r="R15" s="66"/>
    </row>
    <row r="16" spans="1:18" s="65" customFormat="1" ht="12.75">
      <c r="A16" s="36" t="s">
        <v>186</v>
      </c>
      <c r="B16" s="5"/>
      <c r="C16" s="5"/>
      <c r="D16" s="6"/>
      <c r="E16" s="58">
        <f>SUM(E12:E15)</f>
        <v>64154</v>
      </c>
      <c r="F16" s="58"/>
      <c r="G16" s="58">
        <f aca="true" t="shared" si="0" ref="G16:Q16">SUM(G12:G15)</f>
        <v>1778</v>
      </c>
      <c r="H16" s="58"/>
      <c r="I16" s="58">
        <f t="shared" si="0"/>
        <v>2536</v>
      </c>
      <c r="J16" s="58"/>
      <c r="K16" s="58">
        <f t="shared" si="0"/>
        <v>-636</v>
      </c>
      <c r="L16" s="58"/>
      <c r="M16" s="58">
        <f t="shared" si="0"/>
        <v>41</v>
      </c>
      <c r="N16" s="58"/>
      <c r="O16" s="58">
        <f t="shared" si="0"/>
        <v>38173</v>
      </c>
      <c r="P16" s="58"/>
      <c r="Q16" s="58">
        <f t="shared" si="0"/>
        <v>106046</v>
      </c>
      <c r="R16" s="66"/>
    </row>
    <row r="17" spans="1:18" s="65" customFormat="1" ht="12.75">
      <c r="A17" s="5"/>
      <c r="B17" s="5"/>
      <c r="C17" s="5"/>
      <c r="D17" s="6"/>
      <c r="E17" s="58"/>
      <c r="F17" s="8"/>
      <c r="G17" s="58"/>
      <c r="H17" s="58"/>
      <c r="I17" s="58"/>
      <c r="J17" s="58"/>
      <c r="K17" s="58"/>
      <c r="L17" s="58"/>
      <c r="M17" s="58"/>
      <c r="N17" s="58"/>
      <c r="O17" s="58"/>
      <c r="P17" s="8"/>
      <c r="Q17" s="58"/>
      <c r="R17" s="66"/>
    </row>
    <row r="18" spans="1:17" s="65" customFormat="1" ht="12.75">
      <c r="A18" s="89" t="s">
        <v>216</v>
      </c>
      <c r="D18" s="90"/>
      <c r="E18" s="94">
        <v>0</v>
      </c>
      <c r="F18" s="94"/>
      <c r="G18" s="94">
        <v>0</v>
      </c>
      <c r="H18" s="94"/>
      <c r="I18" s="94">
        <v>0</v>
      </c>
      <c r="J18" s="94"/>
      <c r="K18" s="94">
        <f>636+59</f>
        <v>695</v>
      </c>
      <c r="L18" s="94"/>
      <c r="M18" s="94">
        <v>0</v>
      </c>
      <c r="N18" s="94"/>
      <c r="O18" s="94">
        <v>0</v>
      </c>
      <c r="P18" s="94"/>
      <c r="Q18" s="94">
        <f>SUM(E18:O18)</f>
        <v>695</v>
      </c>
    </row>
    <row r="19" spans="1:17" s="65" customFormat="1" ht="12.75">
      <c r="A19" s="89"/>
      <c r="D19" s="90"/>
      <c r="E19" s="94"/>
      <c r="F19" s="94"/>
      <c r="G19" s="94"/>
      <c r="H19" s="94"/>
      <c r="I19" s="94"/>
      <c r="J19" s="94"/>
      <c r="K19" s="94"/>
      <c r="L19" s="94"/>
      <c r="M19" s="94"/>
      <c r="N19" s="94"/>
      <c r="O19" s="94"/>
      <c r="P19" s="94"/>
      <c r="Q19" s="94"/>
    </row>
    <row r="20" spans="1:18" s="65" customFormat="1" ht="12.75">
      <c r="A20" s="65" t="s">
        <v>262</v>
      </c>
      <c r="D20" s="90"/>
      <c r="E20" s="66">
        <v>0</v>
      </c>
      <c r="F20" s="66"/>
      <c r="G20" s="66">
        <v>0</v>
      </c>
      <c r="H20" s="66"/>
      <c r="I20" s="66">
        <v>0</v>
      </c>
      <c r="J20" s="66"/>
      <c r="K20" s="66">
        <v>0</v>
      </c>
      <c r="L20" s="66"/>
      <c r="M20" s="66">
        <v>0</v>
      </c>
      <c r="N20" s="66"/>
      <c r="O20" s="66">
        <f>'income statement'!G32</f>
        <v>-6895</v>
      </c>
      <c r="P20" s="66"/>
      <c r="Q20" s="66">
        <f>SUM(E20:O20)</f>
        <v>-6895</v>
      </c>
      <c r="R20" s="66"/>
    </row>
    <row r="21" spans="1:18" s="65" customFormat="1" ht="12.75">
      <c r="A21" s="5"/>
      <c r="B21" s="5"/>
      <c r="C21" s="5"/>
      <c r="D21" s="6"/>
      <c r="E21" s="58"/>
      <c r="F21" s="58"/>
      <c r="G21" s="58"/>
      <c r="H21" s="58"/>
      <c r="I21" s="58"/>
      <c r="J21" s="58"/>
      <c r="K21" s="58"/>
      <c r="L21" s="58"/>
      <c r="M21" s="58"/>
      <c r="N21" s="58"/>
      <c r="O21" s="58"/>
      <c r="P21" s="58"/>
      <c r="Q21" s="58"/>
      <c r="R21" s="94"/>
    </row>
    <row r="22" spans="1:4" s="65" customFormat="1" ht="12.75">
      <c r="A22" s="89" t="s">
        <v>184</v>
      </c>
      <c r="D22" s="90"/>
    </row>
    <row r="23" spans="1:4" s="65" customFormat="1" ht="12.75">
      <c r="A23" s="89" t="s">
        <v>183</v>
      </c>
      <c r="D23" s="90"/>
    </row>
    <row r="24" spans="1:17" s="65" customFormat="1" ht="12.75">
      <c r="A24" s="89" t="s">
        <v>182</v>
      </c>
      <c r="D24" s="90"/>
      <c r="E24" s="66">
        <v>132</v>
      </c>
      <c r="F24" s="66"/>
      <c r="G24" s="91">
        <v>7</v>
      </c>
      <c r="H24" s="92"/>
      <c r="I24" s="92">
        <v>0</v>
      </c>
      <c r="J24" s="92"/>
      <c r="K24" s="92">
        <v>0</v>
      </c>
      <c r="L24" s="92"/>
      <c r="M24" s="92">
        <v>0</v>
      </c>
      <c r="N24" s="92"/>
      <c r="O24" s="92">
        <v>0</v>
      </c>
      <c r="P24" s="66"/>
      <c r="Q24" s="66">
        <f>SUM(E24:O24)</f>
        <v>139</v>
      </c>
    </row>
    <row r="25" spans="1:17" s="65" customFormat="1" ht="12.75">
      <c r="A25" s="89"/>
      <c r="D25" s="90"/>
      <c r="E25" s="66"/>
      <c r="F25" s="66"/>
      <c r="G25" s="91"/>
      <c r="H25" s="92"/>
      <c r="I25" s="92"/>
      <c r="J25" s="92"/>
      <c r="K25" s="92"/>
      <c r="L25" s="92"/>
      <c r="M25" s="92"/>
      <c r="N25" s="92"/>
      <c r="O25" s="92"/>
      <c r="P25" s="66"/>
      <c r="Q25" s="66"/>
    </row>
    <row r="26" spans="1:17" s="65" customFormat="1" ht="12.75">
      <c r="A26" s="89" t="s">
        <v>218</v>
      </c>
      <c r="D26" s="90"/>
      <c r="E26" s="66">
        <v>0</v>
      </c>
      <c r="F26" s="66"/>
      <c r="G26" s="91">
        <v>13</v>
      </c>
      <c r="H26" s="92"/>
      <c r="I26" s="92">
        <v>0</v>
      </c>
      <c r="J26" s="92"/>
      <c r="K26" s="92">
        <v>0</v>
      </c>
      <c r="L26" s="92"/>
      <c r="M26" s="92">
        <v>6</v>
      </c>
      <c r="N26" s="92"/>
      <c r="O26" s="92">
        <v>0</v>
      </c>
      <c r="P26" s="66"/>
      <c r="Q26" s="66">
        <f>SUM(E26:O26)</f>
        <v>19</v>
      </c>
    </row>
    <row r="27" spans="4:18" s="65" customFormat="1" ht="12.75">
      <c r="D27" s="90"/>
      <c r="E27" s="66"/>
      <c r="F27" s="66"/>
      <c r="G27" s="66"/>
      <c r="H27" s="66"/>
      <c r="I27" s="66"/>
      <c r="J27" s="66"/>
      <c r="K27" s="66"/>
      <c r="L27" s="66"/>
      <c r="M27" s="66"/>
      <c r="N27" s="66"/>
      <c r="O27" s="66"/>
      <c r="P27" s="66"/>
      <c r="Q27" s="66"/>
      <c r="R27" s="66"/>
    </row>
    <row r="28" spans="1:18" s="65" customFormat="1" ht="13.5" thickBot="1">
      <c r="A28" s="36" t="s">
        <v>230</v>
      </c>
      <c r="B28" s="5"/>
      <c r="C28" s="5"/>
      <c r="D28" s="6"/>
      <c r="E28" s="37">
        <f>SUM(E16:E27)</f>
        <v>64286</v>
      </c>
      <c r="F28" s="37"/>
      <c r="G28" s="37">
        <f>SUM(G16:G27)</f>
        <v>1798</v>
      </c>
      <c r="H28" s="37"/>
      <c r="I28" s="37">
        <f aca="true" t="shared" si="1" ref="I28:Q28">SUM(I16:I27)</f>
        <v>2536</v>
      </c>
      <c r="J28" s="37"/>
      <c r="K28" s="37">
        <f t="shared" si="1"/>
        <v>59</v>
      </c>
      <c r="L28" s="37"/>
      <c r="M28" s="37">
        <f t="shared" si="1"/>
        <v>47</v>
      </c>
      <c r="N28" s="37"/>
      <c r="O28" s="37">
        <f t="shared" si="1"/>
        <v>31278</v>
      </c>
      <c r="P28" s="37"/>
      <c r="Q28" s="37">
        <f t="shared" si="1"/>
        <v>100004</v>
      </c>
      <c r="R28" s="66"/>
    </row>
    <row r="29" spans="1:17" s="65" customFormat="1" ht="13.5" thickTop="1">
      <c r="A29" s="5"/>
      <c r="B29" s="5"/>
      <c r="C29" s="5"/>
      <c r="D29" s="6"/>
      <c r="E29" s="35"/>
      <c r="F29" s="34"/>
      <c r="G29" s="35"/>
      <c r="H29" s="35"/>
      <c r="I29" s="35"/>
      <c r="J29" s="35"/>
      <c r="K29" s="35"/>
      <c r="L29" s="35"/>
      <c r="M29" s="35"/>
      <c r="N29" s="34"/>
      <c r="O29" s="35"/>
      <c r="P29" s="34"/>
      <c r="Q29" s="35"/>
    </row>
    <row r="30" spans="1:18" s="65" customFormat="1" ht="12.75">
      <c r="A30" s="36" t="s">
        <v>122</v>
      </c>
      <c r="B30" s="5"/>
      <c r="C30" s="5"/>
      <c r="D30" s="6"/>
      <c r="E30" s="5"/>
      <c r="F30" s="5"/>
      <c r="G30" s="5"/>
      <c r="H30" s="5"/>
      <c r="I30" s="5"/>
      <c r="J30" s="5"/>
      <c r="K30" s="5"/>
      <c r="L30" s="5"/>
      <c r="M30" s="5"/>
      <c r="N30" s="5"/>
      <c r="O30" s="5"/>
      <c r="P30" s="5"/>
      <c r="Q30" s="5"/>
      <c r="R30" s="66"/>
    </row>
    <row r="31" spans="1:18" s="65" customFormat="1" ht="12.75">
      <c r="A31" s="5" t="s">
        <v>140</v>
      </c>
      <c r="B31" s="5"/>
      <c r="C31" s="5"/>
      <c r="D31" s="6"/>
      <c r="E31" s="38">
        <v>56202</v>
      </c>
      <c r="F31" s="38"/>
      <c r="G31" s="13">
        <v>3</v>
      </c>
      <c r="H31" s="38"/>
      <c r="I31" s="38">
        <f>2562-26</f>
        <v>2536</v>
      </c>
      <c r="J31" s="38"/>
      <c r="K31" s="38">
        <f>478-91</f>
        <v>387</v>
      </c>
      <c r="L31" s="38"/>
      <c r="M31" s="38">
        <v>22</v>
      </c>
      <c r="N31" s="38"/>
      <c r="O31" s="38">
        <f>18814+26</f>
        <v>18840</v>
      </c>
      <c r="P31" s="7"/>
      <c r="Q31" s="38">
        <f>SUM(E31:O31)</f>
        <v>77990</v>
      </c>
      <c r="R31" s="66"/>
    </row>
    <row r="32" spans="1:18" s="65" customFormat="1" ht="12.75">
      <c r="A32" s="5"/>
      <c r="B32" s="5"/>
      <c r="C32" s="5"/>
      <c r="D32" s="6"/>
      <c r="E32" s="38"/>
      <c r="F32" s="7"/>
      <c r="G32" s="38"/>
      <c r="H32" s="38"/>
      <c r="I32" s="38"/>
      <c r="J32" s="38"/>
      <c r="K32" s="38"/>
      <c r="L32" s="38"/>
      <c r="M32" s="38"/>
      <c r="N32" s="38"/>
      <c r="O32" s="38"/>
      <c r="P32" s="7"/>
      <c r="Q32" s="38"/>
      <c r="R32" s="66"/>
    </row>
    <row r="33" spans="1:18" s="65" customFormat="1" ht="12.75">
      <c r="A33" s="5" t="s">
        <v>185</v>
      </c>
      <c r="D33" s="90"/>
      <c r="E33" s="92"/>
      <c r="F33" s="66"/>
      <c r="G33" s="92"/>
      <c r="H33" s="92"/>
      <c r="I33" s="92"/>
      <c r="J33" s="92"/>
      <c r="K33" s="92"/>
      <c r="L33" s="92"/>
      <c r="M33" s="92"/>
      <c r="N33" s="92"/>
      <c r="O33" s="92"/>
      <c r="P33" s="66"/>
      <c r="Q33" s="92"/>
      <c r="R33" s="66"/>
    </row>
    <row r="34" spans="1:18" s="65" customFormat="1" ht="12.75">
      <c r="A34" s="65" t="s">
        <v>226</v>
      </c>
      <c r="D34" s="6" t="s">
        <v>217</v>
      </c>
      <c r="E34" s="92">
        <v>0</v>
      </c>
      <c r="F34" s="66"/>
      <c r="G34" s="92">
        <v>0</v>
      </c>
      <c r="H34" s="92"/>
      <c r="I34" s="92">
        <v>0</v>
      </c>
      <c r="J34" s="92"/>
      <c r="K34" s="92">
        <v>0</v>
      </c>
      <c r="L34" s="92"/>
      <c r="M34" s="92">
        <v>0</v>
      </c>
      <c r="N34" s="92"/>
      <c r="O34" s="92">
        <v>195</v>
      </c>
      <c r="P34" s="66"/>
      <c r="Q34" s="92">
        <f>SUM(E34:O34)</f>
        <v>195</v>
      </c>
      <c r="R34" s="66"/>
    </row>
    <row r="35" spans="1:18" s="65" customFormat="1" ht="12.75">
      <c r="A35" s="36" t="s">
        <v>141</v>
      </c>
      <c r="B35" s="5"/>
      <c r="C35" s="5"/>
      <c r="D35" s="6"/>
      <c r="E35" s="114">
        <f>SUM(E30:E34)</f>
        <v>56202</v>
      </c>
      <c r="F35" s="114"/>
      <c r="G35" s="114">
        <f>SUM(G30:G34)</f>
        <v>3</v>
      </c>
      <c r="H35" s="114"/>
      <c r="I35" s="114">
        <f>SUM(I30:I34)</f>
        <v>2536</v>
      </c>
      <c r="J35" s="114"/>
      <c r="K35" s="114">
        <f>SUM(K30:K34)</f>
        <v>387</v>
      </c>
      <c r="L35" s="114"/>
      <c r="M35" s="114">
        <f>SUM(M30:M34)</f>
        <v>22</v>
      </c>
      <c r="N35" s="114"/>
      <c r="O35" s="114">
        <f>SUM(O30:O34)</f>
        <v>19035</v>
      </c>
      <c r="P35" s="114"/>
      <c r="Q35" s="114">
        <f>SUM(Q30:Q34)</f>
        <v>78185</v>
      </c>
      <c r="R35" s="66"/>
    </row>
    <row r="36" spans="1:18" s="65" customFormat="1" ht="12.75">
      <c r="A36" s="5"/>
      <c r="B36" s="5"/>
      <c r="C36" s="5"/>
      <c r="D36" s="6"/>
      <c r="E36" s="58"/>
      <c r="F36" s="8"/>
      <c r="G36" s="58"/>
      <c r="H36" s="58"/>
      <c r="I36" s="58"/>
      <c r="J36" s="58"/>
      <c r="K36" s="58"/>
      <c r="L36" s="58"/>
      <c r="M36" s="58"/>
      <c r="N36" s="58"/>
      <c r="O36" s="58"/>
      <c r="P36" s="8"/>
      <c r="Q36" s="58"/>
      <c r="R36" s="66"/>
    </row>
    <row r="37" spans="1:17" s="65" customFormat="1" ht="12.75">
      <c r="A37" s="89" t="s">
        <v>216</v>
      </c>
      <c r="D37" s="90"/>
      <c r="E37" s="94">
        <v>0</v>
      </c>
      <c r="F37" s="94"/>
      <c r="G37" s="94">
        <v>0</v>
      </c>
      <c r="H37" s="94"/>
      <c r="I37" s="94">
        <v>0</v>
      </c>
      <c r="J37" s="94"/>
      <c r="K37" s="94">
        <v>-1023</v>
      </c>
      <c r="L37" s="94"/>
      <c r="M37" s="94">
        <v>0</v>
      </c>
      <c r="N37" s="94"/>
      <c r="O37" s="94">
        <v>0</v>
      </c>
      <c r="P37" s="94"/>
      <c r="Q37" s="94">
        <f>SUM(E37:O37)</f>
        <v>-1023</v>
      </c>
    </row>
    <row r="38" spans="1:17" s="65" customFormat="1" ht="12.75">
      <c r="A38" s="89"/>
      <c r="D38" s="90"/>
      <c r="E38" s="94"/>
      <c r="F38" s="94"/>
      <c r="G38" s="94"/>
      <c r="H38" s="94"/>
      <c r="I38" s="94"/>
      <c r="J38" s="94"/>
      <c r="K38" s="94"/>
      <c r="L38" s="94"/>
      <c r="M38" s="94"/>
      <c r="N38" s="94"/>
      <c r="O38" s="94"/>
      <c r="P38" s="94"/>
      <c r="Q38" s="94"/>
    </row>
    <row r="39" spans="1:18" s="65" customFormat="1" ht="12.75">
      <c r="A39" s="65" t="s">
        <v>263</v>
      </c>
      <c r="D39" s="90"/>
      <c r="E39" s="66">
        <v>0</v>
      </c>
      <c r="F39" s="66"/>
      <c r="G39" s="66">
        <v>0</v>
      </c>
      <c r="H39" s="66"/>
      <c r="I39" s="66">
        <v>0</v>
      </c>
      <c r="J39" s="66"/>
      <c r="K39" s="66">
        <v>0</v>
      </c>
      <c r="L39" s="66"/>
      <c r="M39" s="66">
        <v>0</v>
      </c>
      <c r="N39" s="66"/>
      <c r="O39" s="66">
        <f>+'income statement'!H32</f>
        <v>22320</v>
      </c>
      <c r="P39" s="66"/>
      <c r="Q39" s="66">
        <f>SUM(E39:O39)</f>
        <v>22320</v>
      </c>
      <c r="R39" s="66"/>
    </row>
    <row r="40" spans="4:18" s="65" customFormat="1" ht="12.75">
      <c r="D40" s="90"/>
      <c r="E40" s="66"/>
      <c r="F40" s="66"/>
      <c r="G40" s="66"/>
      <c r="H40" s="66"/>
      <c r="I40" s="66"/>
      <c r="J40" s="66"/>
      <c r="K40" s="66"/>
      <c r="L40" s="66"/>
      <c r="M40" s="66"/>
      <c r="N40" s="66"/>
      <c r="O40" s="66"/>
      <c r="P40" s="66"/>
      <c r="Q40" s="66"/>
      <c r="R40" s="66"/>
    </row>
    <row r="41" spans="1:6" s="65" customFormat="1" ht="12.75">
      <c r="A41" s="89" t="s">
        <v>232</v>
      </c>
      <c r="D41" s="90"/>
      <c r="E41" s="115"/>
      <c r="F41" s="115"/>
    </row>
    <row r="42" spans="1:17" s="65" customFormat="1" ht="12.75">
      <c r="A42" s="89" t="s">
        <v>233</v>
      </c>
      <c r="D42" s="90"/>
      <c r="E42" s="115">
        <v>5000</v>
      </c>
      <c r="F42" s="115"/>
      <c r="G42" s="115">
        <v>1650</v>
      </c>
      <c r="H42" s="104"/>
      <c r="I42" s="104">
        <v>0</v>
      </c>
      <c r="J42" s="104"/>
      <c r="K42" s="104">
        <v>0</v>
      </c>
      <c r="L42" s="104"/>
      <c r="M42" s="104">
        <v>0</v>
      </c>
      <c r="N42" s="104"/>
      <c r="O42" s="104">
        <v>0</v>
      </c>
      <c r="Q42" s="66">
        <f>SUM(E42:O42)</f>
        <v>6650</v>
      </c>
    </row>
    <row r="43" spans="1:17" s="65" customFormat="1" ht="12.75">
      <c r="A43" s="89" t="s">
        <v>264</v>
      </c>
      <c r="D43" s="90"/>
      <c r="E43" s="115"/>
      <c r="F43" s="115"/>
      <c r="G43" s="115"/>
      <c r="H43" s="104"/>
      <c r="I43" s="104"/>
      <c r="J43" s="104"/>
      <c r="K43" s="104"/>
      <c r="L43" s="104"/>
      <c r="M43" s="104"/>
      <c r="N43" s="104"/>
      <c r="O43" s="104"/>
      <c r="Q43" s="66"/>
    </row>
    <row r="44" spans="1:17" s="65" customFormat="1" ht="12.75">
      <c r="A44" s="65" t="s">
        <v>265</v>
      </c>
      <c r="D44" s="90"/>
      <c r="E44" s="115">
        <v>2952</v>
      </c>
      <c r="F44" s="115"/>
      <c r="G44" s="91">
        <v>83</v>
      </c>
      <c r="H44" s="92"/>
      <c r="I44" s="92">
        <v>0</v>
      </c>
      <c r="J44" s="92"/>
      <c r="K44" s="92">
        <v>0</v>
      </c>
      <c r="L44" s="92"/>
      <c r="M44" s="92">
        <v>0</v>
      </c>
      <c r="N44" s="92"/>
      <c r="O44" s="92">
        <v>0</v>
      </c>
      <c r="P44" s="66"/>
      <c r="Q44" s="66">
        <f>SUM(E44:O44)</f>
        <v>3035</v>
      </c>
    </row>
    <row r="45" spans="1:17" s="65" customFormat="1" ht="12.75">
      <c r="A45" s="89"/>
      <c r="D45" s="90"/>
      <c r="E45" s="66"/>
      <c r="F45" s="66"/>
      <c r="G45" s="91"/>
      <c r="H45" s="92"/>
      <c r="I45" s="92"/>
      <c r="J45" s="92"/>
      <c r="K45" s="92"/>
      <c r="L45" s="92"/>
      <c r="M45" s="92"/>
      <c r="N45" s="92"/>
      <c r="O45" s="92"/>
      <c r="P45" s="66"/>
      <c r="Q45" s="66"/>
    </row>
    <row r="46" spans="1:17" s="65" customFormat="1" ht="12.75">
      <c r="A46" s="89" t="s">
        <v>234</v>
      </c>
      <c r="D46" s="90"/>
      <c r="E46" s="66">
        <v>0</v>
      </c>
      <c r="F46" s="66"/>
      <c r="G46" s="91">
        <v>0</v>
      </c>
      <c r="H46" s="92"/>
      <c r="I46" s="92">
        <v>0</v>
      </c>
      <c r="J46" s="92"/>
      <c r="K46" s="92">
        <v>0</v>
      </c>
      <c r="L46" s="92"/>
      <c r="M46" s="92">
        <v>0</v>
      </c>
      <c r="N46" s="92"/>
      <c r="O46" s="92">
        <v>-3182</v>
      </c>
      <c r="P46" s="66"/>
      <c r="Q46" s="66">
        <f>SUM(E46:O46)</f>
        <v>-3182</v>
      </c>
    </row>
    <row r="47" spans="1:17" s="65" customFormat="1" ht="12.75">
      <c r="A47" s="89"/>
      <c r="D47" s="90"/>
      <c r="E47" s="66"/>
      <c r="F47" s="66"/>
      <c r="G47" s="91"/>
      <c r="H47" s="92"/>
      <c r="I47" s="92"/>
      <c r="J47" s="92"/>
      <c r="K47" s="92"/>
      <c r="L47" s="92"/>
      <c r="M47" s="92"/>
      <c r="N47" s="92"/>
      <c r="O47" s="92"/>
      <c r="P47" s="66"/>
      <c r="Q47" s="66"/>
    </row>
    <row r="48" spans="1:17" s="65" customFormat="1" ht="12.75">
      <c r="A48" s="89" t="s">
        <v>218</v>
      </c>
      <c r="D48" s="90"/>
      <c r="E48" s="66">
        <v>0</v>
      </c>
      <c r="F48" s="66"/>
      <c r="G48" s="91">
        <v>42</v>
      </c>
      <c r="H48" s="92"/>
      <c r="I48" s="92">
        <v>0</v>
      </c>
      <c r="J48" s="92"/>
      <c r="K48" s="92">
        <v>0</v>
      </c>
      <c r="L48" s="92"/>
      <c r="M48" s="92">
        <v>19</v>
      </c>
      <c r="N48" s="92"/>
      <c r="O48" s="92">
        <v>0</v>
      </c>
      <c r="P48" s="66"/>
      <c r="Q48" s="66">
        <f>SUM(E48:O48)</f>
        <v>61</v>
      </c>
    </row>
    <row r="49" spans="4:18" s="65" customFormat="1" ht="12.75">
      <c r="D49" s="90"/>
      <c r="E49" s="66"/>
      <c r="F49" s="66"/>
      <c r="G49" s="66"/>
      <c r="H49" s="66"/>
      <c r="I49" s="66"/>
      <c r="J49" s="66"/>
      <c r="K49" s="66"/>
      <c r="L49" s="66"/>
      <c r="M49" s="66"/>
      <c r="N49" s="66"/>
      <c r="O49" s="66"/>
      <c r="P49" s="66"/>
      <c r="Q49" s="66"/>
      <c r="R49" s="66"/>
    </row>
    <row r="50" spans="1:18" s="65" customFormat="1" ht="13.5" thickBot="1">
      <c r="A50" s="36" t="s">
        <v>235</v>
      </c>
      <c r="B50" s="5"/>
      <c r="C50" s="5"/>
      <c r="D50" s="6"/>
      <c r="E50" s="122">
        <f>SUM(E35:E48)</f>
        <v>64154</v>
      </c>
      <c r="F50" s="122">
        <f aca="true" t="shared" si="2" ref="F50:P50">SUM(F35:F48)</f>
        <v>0</v>
      </c>
      <c r="G50" s="122">
        <f>SUM(G35:G48)</f>
        <v>1778</v>
      </c>
      <c r="H50" s="122">
        <f t="shared" si="2"/>
        <v>0</v>
      </c>
      <c r="I50" s="122">
        <f t="shared" si="2"/>
        <v>2536</v>
      </c>
      <c r="J50" s="122">
        <f t="shared" si="2"/>
        <v>0</v>
      </c>
      <c r="K50" s="122">
        <f t="shared" si="2"/>
        <v>-636</v>
      </c>
      <c r="L50" s="122">
        <f t="shared" si="2"/>
        <v>0</v>
      </c>
      <c r="M50" s="122">
        <f t="shared" si="2"/>
        <v>41</v>
      </c>
      <c r="N50" s="122">
        <f t="shared" si="2"/>
        <v>0</v>
      </c>
      <c r="O50" s="122">
        <f t="shared" si="2"/>
        <v>38173</v>
      </c>
      <c r="P50" s="37">
        <f t="shared" si="2"/>
        <v>0</v>
      </c>
      <c r="Q50" s="37">
        <f>SUM(Q35:Q48)</f>
        <v>106046</v>
      </c>
      <c r="R50" s="66"/>
    </row>
    <row r="51" spans="1:17" s="65" customFormat="1" ht="13.5" thickTop="1">
      <c r="A51" s="5"/>
      <c r="B51" s="5"/>
      <c r="C51" s="5"/>
      <c r="D51" s="6"/>
      <c r="E51" s="34"/>
      <c r="F51" s="34"/>
      <c r="G51" s="34"/>
      <c r="H51" s="34"/>
      <c r="I51" s="34"/>
      <c r="J51" s="34"/>
      <c r="K51" s="34"/>
      <c r="L51" s="34"/>
      <c r="M51" s="34"/>
      <c r="N51" s="34"/>
      <c r="O51" s="109"/>
      <c r="P51" s="34"/>
      <c r="Q51" s="109"/>
    </row>
    <row r="52" spans="1:18" s="65" customFormat="1" ht="12.75">
      <c r="A52" s="36"/>
      <c r="B52" s="5"/>
      <c r="C52" s="5"/>
      <c r="D52" s="6"/>
      <c r="E52" s="8"/>
      <c r="F52" s="8"/>
      <c r="G52" s="8"/>
      <c r="H52" s="8"/>
      <c r="I52" s="8"/>
      <c r="J52" s="8"/>
      <c r="K52" s="8"/>
      <c r="L52" s="8"/>
      <c r="M52" s="8"/>
      <c r="N52" s="8"/>
      <c r="O52" s="8"/>
      <c r="P52" s="8"/>
      <c r="Q52" s="8"/>
      <c r="R52" s="66"/>
    </row>
    <row r="53" spans="1:18" s="65" customFormat="1" ht="12.75">
      <c r="A53" s="36"/>
      <c r="B53" s="5"/>
      <c r="C53" s="5"/>
      <c r="D53" s="6"/>
      <c r="E53" s="8"/>
      <c r="F53" s="8"/>
      <c r="G53" s="8"/>
      <c r="H53" s="8"/>
      <c r="I53" s="8"/>
      <c r="J53" s="8"/>
      <c r="K53" s="8"/>
      <c r="L53" s="8"/>
      <c r="M53" s="8"/>
      <c r="N53" s="8"/>
      <c r="O53" s="8"/>
      <c r="P53" s="8"/>
      <c r="Q53" s="8"/>
      <c r="R53" s="66"/>
    </row>
    <row r="54" spans="1:18" s="65" customFormat="1" ht="12.75">
      <c r="A54" s="36"/>
      <c r="B54" s="5"/>
      <c r="C54" s="5"/>
      <c r="D54" s="6"/>
      <c r="E54" s="8"/>
      <c r="F54" s="8"/>
      <c r="G54" s="8"/>
      <c r="H54" s="8"/>
      <c r="I54" s="8"/>
      <c r="J54" s="8"/>
      <c r="K54" s="8"/>
      <c r="L54" s="8"/>
      <c r="M54" s="8"/>
      <c r="N54" s="8"/>
      <c r="O54" s="8"/>
      <c r="P54" s="8"/>
      <c r="Q54" s="8"/>
      <c r="R54" s="66"/>
    </row>
    <row r="55" spans="1:18" s="65" customFormat="1" ht="12.75">
      <c r="A55" s="36"/>
      <c r="B55" s="5"/>
      <c r="C55" s="5"/>
      <c r="D55" s="6"/>
      <c r="E55" s="8"/>
      <c r="F55" s="8"/>
      <c r="G55" s="8"/>
      <c r="H55" s="8"/>
      <c r="I55" s="8"/>
      <c r="J55" s="8"/>
      <c r="K55" s="8"/>
      <c r="L55" s="8"/>
      <c r="M55" s="8"/>
      <c r="N55" s="8"/>
      <c r="O55" s="8"/>
      <c r="P55" s="8"/>
      <c r="Q55" s="8"/>
      <c r="R55" s="66"/>
    </row>
    <row r="56" spans="1:18" s="65" customFormat="1" ht="12.75">
      <c r="A56" s="36"/>
      <c r="B56" s="5"/>
      <c r="C56" s="5"/>
      <c r="D56" s="6"/>
      <c r="E56" s="8"/>
      <c r="F56" s="8"/>
      <c r="G56" s="8"/>
      <c r="H56" s="8"/>
      <c r="I56" s="8"/>
      <c r="J56" s="8"/>
      <c r="K56" s="8"/>
      <c r="L56" s="8"/>
      <c r="M56" s="8"/>
      <c r="N56" s="8"/>
      <c r="O56" s="8"/>
      <c r="P56" s="8"/>
      <c r="Q56" s="8"/>
      <c r="R56" s="66"/>
    </row>
    <row r="57" spans="1:18" s="65" customFormat="1" ht="12.75">
      <c r="A57" s="36"/>
      <c r="B57" s="5"/>
      <c r="C57" s="5"/>
      <c r="D57" s="6"/>
      <c r="E57" s="8"/>
      <c r="F57" s="8"/>
      <c r="G57" s="8"/>
      <c r="H57" s="8"/>
      <c r="I57" s="8"/>
      <c r="J57" s="8"/>
      <c r="K57" s="8"/>
      <c r="L57" s="8"/>
      <c r="M57" s="8"/>
      <c r="N57" s="8"/>
      <c r="O57" s="8"/>
      <c r="P57" s="8"/>
      <c r="Q57" s="8"/>
      <c r="R57" s="66"/>
    </row>
    <row r="58" spans="1:18" s="65" customFormat="1" ht="12.75">
      <c r="A58" s="36"/>
      <c r="B58" s="5"/>
      <c r="C58" s="5"/>
      <c r="D58" s="6"/>
      <c r="E58" s="8"/>
      <c r="F58" s="8"/>
      <c r="G58" s="8"/>
      <c r="H58" s="8"/>
      <c r="I58" s="8"/>
      <c r="J58" s="8"/>
      <c r="K58" s="8"/>
      <c r="L58" s="8"/>
      <c r="M58" s="8"/>
      <c r="N58" s="8"/>
      <c r="O58" s="8"/>
      <c r="P58" s="8"/>
      <c r="Q58" s="8"/>
      <c r="R58" s="66"/>
    </row>
    <row r="59" spans="1:18" s="65" customFormat="1" ht="12.75">
      <c r="A59" s="36"/>
      <c r="B59" s="5"/>
      <c r="C59" s="5"/>
      <c r="D59" s="6"/>
      <c r="E59" s="8"/>
      <c r="F59" s="8"/>
      <c r="G59" s="8"/>
      <c r="H59" s="8"/>
      <c r="I59" s="8"/>
      <c r="J59" s="8"/>
      <c r="K59" s="8"/>
      <c r="L59" s="8"/>
      <c r="M59" s="8"/>
      <c r="N59" s="8"/>
      <c r="O59" s="8"/>
      <c r="P59" s="8"/>
      <c r="Q59" s="8"/>
      <c r="R59" s="66"/>
    </row>
    <row r="60" spans="1:18" s="65" customFormat="1" ht="12.75">
      <c r="A60" s="36"/>
      <c r="B60" s="5"/>
      <c r="C60" s="5"/>
      <c r="D60" s="6"/>
      <c r="E60" s="8"/>
      <c r="F60" s="8"/>
      <c r="G60" s="8"/>
      <c r="H60" s="8"/>
      <c r="I60" s="8"/>
      <c r="J60" s="8"/>
      <c r="K60" s="8"/>
      <c r="L60" s="8"/>
      <c r="M60" s="8"/>
      <c r="N60" s="8"/>
      <c r="O60" s="8"/>
      <c r="P60" s="8"/>
      <c r="Q60" s="8"/>
      <c r="R60" s="66"/>
    </row>
    <row r="61" spans="1:17" s="65" customFormat="1" ht="12.75">
      <c r="A61" s="5" t="s">
        <v>160</v>
      </c>
      <c r="B61" s="5"/>
      <c r="C61" s="5"/>
      <c r="D61" s="6"/>
      <c r="E61" s="5"/>
      <c r="F61" s="5"/>
      <c r="G61" s="5"/>
      <c r="H61" s="5"/>
      <c r="I61" s="5"/>
      <c r="J61" s="5"/>
      <c r="K61" s="5"/>
      <c r="L61" s="5"/>
      <c r="M61" s="5"/>
      <c r="N61" s="5"/>
      <c r="O61" s="5"/>
      <c r="P61" s="5"/>
      <c r="Q61" s="5"/>
    </row>
    <row r="62" spans="1:17" s="65" customFormat="1" ht="12.75">
      <c r="A62" s="5" t="s">
        <v>179</v>
      </c>
      <c r="B62" s="5"/>
      <c r="C62" s="5"/>
      <c r="D62" s="6"/>
      <c r="E62" s="5"/>
      <c r="F62" s="5"/>
      <c r="G62" s="5"/>
      <c r="H62" s="5"/>
      <c r="I62" s="5"/>
      <c r="J62" s="5"/>
      <c r="K62" s="5"/>
      <c r="L62" s="5"/>
      <c r="M62" s="5"/>
      <c r="N62" s="5"/>
      <c r="O62" s="5"/>
      <c r="P62" s="5"/>
      <c r="Q62" s="5"/>
    </row>
    <row r="63" spans="1:17" s="65" customFormat="1" ht="12.75">
      <c r="A63" s="5"/>
      <c r="B63" s="5"/>
      <c r="C63" s="5"/>
      <c r="D63" s="6"/>
      <c r="E63" s="5"/>
      <c r="F63" s="5"/>
      <c r="G63" s="5"/>
      <c r="H63" s="5"/>
      <c r="I63" s="5"/>
      <c r="J63" s="5"/>
      <c r="K63" s="5"/>
      <c r="L63" s="5"/>
      <c r="M63" s="5"/>
      <c r="N63" s="5"/>
      <c r="O63" s="5"/>
      <c r="P63" s="5"/>
      <c r="Q63" s="5"/>
    </row>
  </sheetData>
  <mergeCells count="2">
    <mergeCell ref="G5:M5"/>
    <mergeCell ref="E4:Q4"/>
  </mergeCells>
  <printOptions/>
  <pageMargins left="0.25" right="0.25" top="0.25" bottom="0.25" header="0.5" footer="0.5"/>
  <pageSetup firstPageNumber="3" useFirstPageNumber="1" horizontalDpi="600" verticalDpi="600" orientation="portrait" paperSize="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G48"/>
  <sheetViews>
    <sheetView workbookViewId="0" topLeftCell="C34">
      <selection activeCell="D7" sqref="D7"/>
    </sheetView>
  </sheetViews>
  <sheetFormatPr defaultColWidth="9.00390625" defaultRowHeight="16.5"/>
  <cols>
    <col min="1" max="1" width="5.50390625" style="39" customWidth="1"/>
    <col min="2" max="2" width="7.125" style="39" customWidth="1"/>
    <col min="3" max="3" width="14.375" style="39" customWidth="1"/>
    <col min="4" max="4" width="29.75390625" style="39" customWidth="1"/>
    <col min="5" max="5" width="15.625" style="39" customWidth="1"/>
    <col min="6" max="6" width="3.50390625" style="39" customWidth="1"/>
    <col min="7" max="7" width="14.625" style="39" customWidth="1"/>
    <col min="8" max="8" width="10.625" style="39" customWidth="1"/>
    <col min="9" max="16384" width="9.00390625" style="39" customWidth="1"/>
  </cols>
  <sheetData>
    <row r="1" ht="15.75">
      <c r="A1" s="15" t="s">
        <v>0</v>
      </c>
    </row>
    <row r="2" ht="15.75">
      <c r="A2" s="15" t="s">
        <v>103</v>
      </c>
    </row>
    <row r="3" ht="15.75">
      <c r="A3" s="15" t="s">
        <v>236</v>
      </c>
    </row>
    <row r="5" spans="5:7" ht="15.75">
      <c r="E5" s="72" t="s">
        <v>228</v>
      </c>
      <c r="F5" s="73"/>
      <c r="G5" s="72" t="s">
        <v>228</v>
      </c>
    </row>
    <row r="6" spans="5:7" ht="15.75">
      <c r="E6" s="146">
        <v>39447</v>
      </c>
      <c r="F6" s="73"/>
      <c r="G6" s="146">
        <v>39082</v>
      </c>
    </row>
    <row r="7" spans="5:7" ht="15.75">
      <c r="E7" s="73" t="s">
        <v>2</v>
      </c>
      <c r="F7" s="73"/>
      <c r="G7" s="73" t="s">
        <v>2</v>
      </c>
    </row>
    <row r="8" spans="1:7" ht="15.75">
      <c r="A8" s="3"/>
      <c r="B8" s="2"/>
      <c r="C8" s="17"/>
      <c r="D8" s="17"/>
      <c r="E8" s="61"/>
      <c r="F8" s="145"/>
      <c r="G8" s="61"/>
    </row>
    <row r="9" spans="1:7" ht="15.75">
      <c r="A9" s="2" t="s">
        <v>223</v>
      </c>
      <c r="B9" s="2"/>
      <c r="C9" s="17"/>
      <c r="D9" s="17"/>
      <c r="E9" s="61">
        <v>21278</v>
      </c>
      <c r="F9" s="62"/>
      <c r="G9" s="61">
        <v>-41164</v>
      </c>
    </row>
    <row r="10" spans="1:7" ht="15.75">
      <c r="A10" s="3"/>
      <c r="B10" s="2"/>
      <c r="C10" s="17"/>
      <c r="D10" s="17"/>
      <c r="E10" s="61"/>
      <c r="F10" s="62"/>
      <c r="G10" s="61"/>
    </row>
    <row r="11" spans="1:7" ht="15.75">
      <c r="A11" s="2" t="s">
        <v>20</v>
      </c>
      <c r="B11" s="2"/>
      <c r="C11" s="17"/>
      <c r="D11" s="17"/>
      <c r="E11" s="61">
        <v>-7850</v>
      </c>
      <c r="F11" s="62"/>
      <c r="G11" s="61">
        <v>-16058</v>
      </c>
    </row>
    <row r="12" spans="1:7" ht="15.75">
      <c r="A12" s="3"/>
      <c r="B12" s="2"/>
      <c r="C12" s="17"/>
      <c r="D12" s="17"/>
      <c r="E12" s="61"/>
      <c r="F12" s="62"/>
      <c r="G12" s="61"/>
    </row>
    <row r="13" spans="1:7" ht="15.75">
      <c r="A13" s="2" t="s">
        <v>224</v>
      </c>
      <c r="B13" s="2"/>
      <c r="C13" s="17"/>
      <c r="D13" s="17"/>
      <c r="E13" s="27">
        <v>-3805</v>
      </c>
      <c r="F13" s="62"/>
      <c r="G13" s="27">
        <v>71610</v>
      </c>
    </row>
    <row r="14" spans="1:7" ht="15.75">
      <c r="A14" s="3"/>
      <c r="B14" s="2"/>
      <c r="C14" s="17"/>
      <c r="D14" s="17"/>
      <c r="E14" s="61"/>
      <c r="F14" s="62"/>
      <c r="G14" s="61"/>
    </row>
    <row r="15" spans="1:7" ht="15.75">
      <c r="A15" s="2" t="s">
        <v>261</v>
      </c>
      <c r="B15" s="2"/>
      <c r="C15" s="17"/>
      <c r="D15" s="17"/>
      <c r="E15" s="2">
        <f>E9+E11+E13</f>
        <v>9623</v>
      </c>
      <c r="G15" s="2">
        <f>G9+G11+G13</f>
        <v>14388</v>
      </c>
    </row>
    <row r="16" spans="1:7" ht="15.75">
      <c r="A16" s="2" t="s">
        <v>266</v>
      </c>
      <c r="B16" s="2"/>
      <c r="C16" s="17"/>
      <c r="D16" s="17"/>
      <c r="E16" s="2">
        <f>+G18</f>
        <v>26540</v>
      </c>
      <c r="G16" s="2">
        <v>12390</v>
      </c>
    </row>
    <row r="17" spans="1:7" ht="15.75">
      <c r="A17" s="2" t="s">
        <v>162</v>
      </c>
      <c r="B17" s="2"/>
      <c r="C17" s="17"/>
      <c r="D17" s="17"/>
      <c r="E17" s="2">
        <v>740</v>
      </c>
      <c r="G17" s="2">
        <v>-238</v>
      </c>
    </row>
    <row r="18" spans="1:7" ht="15.75">
      <c r="A18" s="2" t="s">
        <v>267</v>
      </c>
      <c r="B18" s="2"/>
      <c r="C18" s="17"/>
      <c r="D18" s="17"/>
      <c r="E18" s="40">
        <f>SUM(E15:E17)</f>
        <v>36903</v>
      </c>
      <c r="G18" s="40">
        <f>SUM(G15:G17)</f>
        <v>26540</v>
      </c>
    </row>
    <row r="19" spans="1:7" ht="15.75">
      <c r="A19" s="2"/>
      <c r="B19" s="2"/>
      <c r="C19" s="17"/>
      <c r="D19" s="17"/>
      <c r="E19" s="2"/>
      <c r="G19" s="2"/>
    </row>
    <row r="20" spans="1:7" ht="15.75">
      <c r="A20" s="2" t="s">
        <v>225</v>
      </c>
      <c r="B20" s="2"/>
      <c r="C20" s="17"/>
      <c r="D20" s="17"/>
      <c r="E20" s="2"/>
      <c r="G20" s="2"/>
    </row>
    <row r="21" spans="1:7" ht="16.5" thickBot="1">
      <c r="A21" s="2" t="s">
        <v>21</v>
      </c>
      <c r="B21" s="2"/>
      <c r="C21" s="17"/>
      <c r="D21" s="17"/>
      <c r="E21" s="160">
        <f>+'balance sheet'!H22</f>
        <v>36903</v>
      </c>
      <c r="F21" s="62"/>
      <c r="G21" s="160">
        <f>+G18</f>
        <v>26540</v>
      </c>
    </row>
    <row r="22" spans="1:7" ht="16.5" thickTop="1">
      <c r="A22" s="2"/>
      <c r="B22" s="2"/>
      <c r="C22" s="17"/>
      <c r="D22" s="17"/>
      <c r="E22" s="2"/>
      <c r="G22" s="2"/>
    </row>
    <row r="23" spans="1:7" ht="15.75">
      <c r="A23" s="2"/>
      <c r="B23" s="2"/>
      <c r="C23" s="17"/>
      <c r="D23" s="17"/>
      <c r="E23" s="2"/>
      <c r="G23" s="2"/>
    </row>
    <row r="24" spans="1:7" ht="15.75">
      <c r="A24" s="2"/>
      <c r="B24" s="2"/>
      <c r="C24" s="17"/>
      <c r="D24" s="17"/>
      <c r="E24" s="2"/>
      <c r="G24" s="2"/>
    </row>
    <row r="25" spans="1:7" ht="15.75">
      <c r="A25" s="2"/>
      <c r="B25" s="2"/>
      <c r="C25" s="17"/>
      <c r="D25" s="17"/>
      <c r="E25" s="2"/>
      <c r="G25" s="2"/>
    </row>
    <row r="26" spans="1:7" ht="15.75">
      <c r="A26" s="2"/>
      <c r="B26" s="2"/>
      <c r="C26" s="17"/>
      <c r="D26" s="17"/>
      <c r="E26" s="2"/>
      <c r="G26" s="2"/>
    </row>
    <row r="27" spans="1:7" ht="15.75">
      <c r="A27" s="2"/>
      <c r="B27" s="2"/>
      <c r="C27" s="17"/>
      <c r="D27" s="17"/>
      <c r="E27" s="2"/>
      <c r="G27" s="2"/>
    </row>
    <row r="28" spans="1:7" ht="15.75">
      <c r="A28" s="2"/>
      <c r="B28" s="2"/>
      <c r="C28" s="17"/>
      <c r="D28" s="17"/>
      <c r="E28" s="2"/>
      <c r="G28" s="2"/>
    </row>
    <row r="29" spans="1:7" ht="15.75">
      <c r="A29" s="2"/>
      <c r="B29" s="2"/>
      <c r="C29" s="17"/>
      <c r="D29" s="17"/>
      <c r="E29" s="2"/>
      <c r="G29" s="2"/>
    </row>
    <row r="30" spans="1:7" ht="15.75">
      <c r="A30" s="2"/>
      <c r="B30" s="2"/>
      <c r="C30" s="17"/>
      <c r="D30" s="17"/>
      <c r="E30" s="2"/>
      <c r="G30" s="2"/>
    </row>
    <row r="31" spans="1:7" ht="15.75">
      <c r="A31" s="2"/>
      <c r="B31" s="2"/>
      <c r="C31" s="17"/>
      <c r="D31" s="17"/>
      <c r="E31" s="2"/>
      <c r="G31" s="2"/>
    </row>
    <row r="32" spans="1:7" ht="15.75">
      <c r="A32" s="2"/>
      <c r="B32" s="2"/>
      <c r="C32" s="17"/>
      <c r="D32" s="17"/>
      <c r="E32" s="2"/>
      <c r="G32" s="2"/>
    </row>
    <row r="33" spans="1:7" ht="15.75">
      <c r="A33" s="2"/>
      <c r="B33" s="2"/>
      <c r="C33" s="17"/>
      <c r="D33" s="17"/>
      <c r="E33" s="2"/>
      <c r="G33" s="2"/>
    </row>
    <row r="34" spans="1:7" ht="15.75">
      <c r="A34" s="2"/>
      <c r="B34" s="2"/>
      <c r="C34" s="17"/>
      <c r="D34" s="17"/>
      <c r="E34" s="2"/>
      <c r="G34" s="2"/>
    </row>
    <row r="35" spans="1:7" ht="15.75">
      <c r="A35" s="2"/>
      <c r="B35" s="2"/>
      <c r="C35" s="17"/>
      <c r="D35" s="17"/>
      <c r="E35" s="2"/>
      <c r="G35" s="2"/>
    </row>
    <row r="36" spans="1:7" ht="15.75">
      <c r="A36" s="2"/>
      <c r="B36" s="2"/>
      <c r="C36" s="17"/>
      <c r="D36" s="17"/>
      <c r="E36" s="2"/>
      <c r="G36" s="2"/>
    </row>
    <row r="37" spans="1:7" ht="15.75">
      <c r="A37" s="2"/>
      <c r="B37" s="2"/>
      <c r="C37" s="17"/>
      <c r="D37" s="17"/>
      <c r="E37" s="2"/>
      <c r="G37" s="2"/>
    </row>
    <row r="38" spans="1:7" ht="15.75">
      <c r="A38" s="2"/>
      <c r="B38" s="2"/>
      <c r="C38" s="17"/>
      <c r="D38" s="17"/>
      <c r="E38" s="2"/>
      <c r="G38" s="2"/>
    </row>
    <row r="39" spans="1:7" ht="15.75">
      <c r="A39" s="2"/>
      <c r="B39" s="2"/>
      <c r="C39" s="17"/>
      <c r="D39" s="17"/>
      <c r="E39" s="2"/>
      <c r="G39" s="2"/>
    </row>
    <row r="40" spans="1:7" ht="15.75">
      <c r="A40" s="2"/>
      <c r="B40" s="2"/>
      <c r="C40" s="17"/>
      <c r="D40" s="17"/>
      <c r="E40" s="2"/>
      <c r="G40" s="2"/>
    </row>
    <row r="41" spans="1:7" ht="15.75">
      <c r="A41" s="2"/>
      <c r="B41" s="2"/>
      <c r="C41" s="17"/>
      <c r="D41" s="17"/>
      <c r="E41" s="2"/>
      <c r="G41" s="2"/>
    </row>
    <row r="42" spans="1:7" ht="15.75">
      <c r="A42" s="2"/>
      <c r="B42" s="2"/>
      <c r="C42" s="17"/>
      <c r="D42" s="17"/>
      <c r="E42" s="2"/>
      <c r="G42" s="2"/>
    </row>
    <row r="43" spans="1:7" ht="15.75">
      <c r="A43" s="2"/>
      <c r="B43" s="2"/>
      <c r="C43" s="17"/>
      <c r="D43" s="17"/>
      <c r="E43" s="2"/>
      <c r="G43" s="2"/>
    </row>
    <row r="44" spans="1:7" ht="15.75">
      <c r="A44" s="2"/>
      <c r="B44" s="2"/>
      <c r="C44" s="17"/>
      <c r="D44" s="17"/>
      <c r="E44" s="2"/>
      <c r="G44" s="2"/>
    </row>
    <row r="45" spans="1:7" ht="15.75">
      <c r="A45" s="2"/>
      <c r="B45" s="2"/>
      <c r="C45" s="17"/>
      <c r="D45" s="17"/>
      <c r="E45" s="2"/>
      <c r="G45" s="2"/>
    </row>
    <row r="46" ht="15.75">
      <c r="A46" s="41" t="s">
        <v>76</v>
      </c>
    </row>
    <row r="47" ht="15.75">
      <c r="A47" s="41" t="s">
        <v>180</v>
      </c>
    </row>
    <row r="48" ht="15.75">
      <c r="A48" s="41" t="s">
        <v>22</v>
      </c>
    </row>
  </sheetData>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J680"/>
  <sheetViews>
    <sheetView tabSelected="1" zoomScaleSheetLayoutView="75" workbookViewId="0" topLeftCell="A1">
      <selection activeCell="E5" sqref="E5"/>
    </sheetView>
  </sheetViews>
  <sheetFormatPr defaultColWidth="9.00390625" defaultRowHeight="16.5"/>
  <cols>
    <col min="1" max="1" width="2.875" style="5" customWidth="1"/>
    <col min="2" max="2" width="3.50390625" style="5" customWidth="1"/>
    <col min="3" max="3" width="3.00390625" style="5" customWidth="1"/>
    <col min="4" max="4" width="29.625" style="5" customWidth="1"/>
    <col min="5" max="5" width="12.625" style="5" customWidth="1"/>
    <col min="6" max="6" width="11.75390625" style="5" customWidth="1"/>
    <col min="7" max="7" width="12.625" style="7" customWidth="1"/>
    <col min="8" max="8" width="16.125" style="5" customWidth="1"/>
    <col min="9" max="16384" width="9.00390625" style="5" customWidth="1"/>
  </cols>
  <sheetData>
    <row r="1" ht="14.25">
      <c r="A1" s="1" t="s">
        <v>23</v>
      </c>
    </row>
    <row r="2" ht="14.25">
      <c r="A2" s="1" t="s">
        <v>255</v>
      </c>
    </row>
    <row r="3" ht="14.25">
      <c r="A3" s="1"/>
    </row>
    <row r="4" ht="14.25">
      <c r="A4" s="42" t="s">
        <v>114</v>
      </c>
    </row>
    <row r="5" ht="14.25">
      <c r="A5" s="42"/>
    </row>
    <row r="6" spans="1:5" ht="12.75">
      <c r="A6" s="43" t="s">
        <v>24</v>
      </c>
      <c r="B6" s="36" t="s">
        <v>25</v>
      </c>
      <c r="E6" s="70"/>
    </row>
    <row r="7" ht="12.75">
      <c r="A7" s="36"/>
    </row>
    <row r="8" ht="12.75">
      <c r="A8" s="36"/>
    </row>
    <row r="9" ht="12.75">
      <c r="A9" s="36"/>
    </row>
    <row r="10" ht="12.75">
      <c r="A10" s="36"/>
    </row>
    <row r="11" ht="12.75">
      <c r="A11" s="36"/>
    </row>
    <row r="12" ht="12.75">
      <c r="A12" s="36"/>
    </row>
    <row r="13" ht="12.75">
      <c r="A13" s="36"/>
    </row>
    <row r="14" ht="12.75">
      <c r="A14" s="36"/>
    </row>
    <row r="15" ht="12.75">
      <c r="A15" s="36"/>
    </row>
    <row r="16" ht="12.75">
      <c r="A16" s="36"/>
    </row>
    <row r="17" ht="12.75">
      <c r="A17" s="36"/>
    </row>
    <row r="18" ht="12.75">
      <c r="A18" s="36"/>
    </row>
    <row r="19" ht="12.75">
      <c r="A19" s="36"/>
    </row>
    <row r="20" ht="12.75">
      <c r="A20" s="36"/>
    </row>
    <row r="21" ht="12.75">
      <c r="A21" s="36"/>
    </row>
    <row r="22" spans="1:5" ht="12.75">
      <c r="A22" s="43" t="s">
        <v>26</v>
      </c>
      <c r="B22" s="36" t="s">
        <v>199</v>
      </c>
      <c r="E22" s="70"/>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ht="12.75">
      <c r="A32" s="36"/>
    </row>
    <row r="33" ht="12.75">
      <c r="A33" s="36"/>
    </row>
    <row r="34" ht="12.75">
      <c r="A34" s="36"/>
    </row>
    <row r="35" ht="9" customHeight="1">
      <c r="A35" s="36"/>
    </row>
    <row r="36" spans="1:8" ht="12.75">
      <c r="A36" s="36"/>
      <c r="G36" s="150" t="s">
        <v>200</v>
      </c>
      <c r="H36" s="35" t="s">
        <v>200</v>
      </c>
    </row>
    <row r="37" spans="1:8" s="6" customFormat="1" ht="12.75">
      <c r="A37" s="35"/>
      <c r="G37" s="35" t="s">
        <v>201</v>
      </c>
      <c r="H37" s="35" t="s">
        <v>202</v>
      </c>
    </row>
    <row r="38" spans="7:8" s="6" customFormat="1" ht="12.75">
      <c r="G38" s="35" t="s">
        <v>187</v>
      </c>
      <c r="H38" s="35" t="s">
        <v>188</v>
      </c>
    </row>
    <row r="39" spans="2:8" ht="12.75">
      <c r="B39" s="36" t="s">
        <v>189</v>
      </c>
      <c r="H39" s="7"/>
    </row>
    <row r="40" spans="2:8" ht="12.75">
      <c r="B40" s="5" t="s">
        <v>190</v>
      </c>
      <c r="G40" s="7">
        <v>38377</v>
      </c>
      <c r="H40" s="7">
        <v>18840</v>
      </c>
    </row>
    <row r="41" spans="2:8" ht="12.75">
      <c r="B41" s="5" t="s">
        <v>191</v>
      </c>
      <c r="G41" s="7">
        <v>-204</v>
      </c>
      <c r="H41" s="7">
        <v>195</v>
      </c>
    </row>
    <row r="42" spans="2:8" ht="13.5" thickBot="1">
      <c r="B42" s="5" t="s">
        <v>192</v>
      </c>
      <c r="G42" s="37">
        <f>SUM(G40:G41)</f>
        <v>38173</v>
      </c>
      <c r="H42" s="37">
        <f>SUM(H40:H41)</f>
        <v>19035</v>
      </c>
    </row>
    <row r="43" ht="13.5" thickTop="1">
      <c r="A43" s="36"/>
    </row>
    <row r="44" spans="1:8" ht="12.75">
      <c r="A44" s="36"/>
      <c r="G44" s="150" t="s">
        <v>96</v>
      </c>
      <c r="H44" s="150" t="s">
        <v>228</v>
      </c>
    </row>
    <row r="45" spans="1:8" ht="12.75">
      <c r="A45" s="36"/>
      <c r="G45" s="150" t="s">
        <v>237</v>
      </c>
      <c r="H45" s="35" t="s">
        <v>237</v>
      </c>
    </row>
    <row r="46" spans="1:8" ht="12.75">
      <c r="A46" s="36"/>
      <c r="G46" s="35" t="s">
        <v>187</v>
      </c>
      <c r="H46" s="35" t="s">
        <v>187</v>
      </c>
    </row>
    <row r="47" spans="1:7" s="65" customFormat="1" ht="12.75">
      <c r="A47" s="64"/>
      <c r="B47" s="65" t="s">
        <v>268</v>
      </c>
      <c r="G47" s="66"/>
    </row>
    <row r="48" spans="1:8" s="65" customFormat="1" ht="12.75">
      <c r="A48" s="64"/>
      <c r="B48" s="65" t="s">
        <v>205</v>
      </c>
      <c r="G48" s="66">
        <v>-4727</v>
      </c>
      <c r="H48" s="148">
        <f>-H49+H50</f>
        <v>-6107</v>
      </c>
    </row>
    <row r="49" spans="1:8" s="65" customFormat="1" ht="12.75">
      <c r="A49" s="64"/>
      <c r="B49" s="65" t="s">
        <v>191</v>
      </c>
      <c r="G49" s="94">
        <v>-1084</v>
      </c>
      <c r="H49" s="148">
        <v>-788</v>
      </c>
    </row>
    <row r="50" spans="1:8" s="65" customFormat="1" ht="13.5" thickBot="1">
      <c r="A50" s="64"/>
      <c r="B50" s="65" t="s">
        <v>269</v>
      </c>
      <c r="G50" s="153">
        <f>+'income statement'!D32</f>
        <v>-5811</v>
      </c>
      <c r="H50" s="153">
        <f>+'income statement'!G32</f>
        <v>-6895</v>
      </c>
    </row>
    <row r="51" spans="1:8" ht="13.5" thickTop="1">
      <c r="A51" s="36"/>
      <c r="H51" s="65"/>
    </row>
    <row r="52" spans="1:8" ht="12.75">
      <c r="A52" s="36"/>
      <c r="H52" s="65"/>
    </row>
    <row r="53" spans="1:8" ht="12.75">
      <c r="A53" s="36"/>
      <c r="H53" s="65"/>
    </row>
    <row r="54" spans="1:8" ht="12.75">
      <c r="A54" s="36"/>
      <c r="H54" s="65"/>
    </row>
    <row r="55" spans="1:8" ht="12.75">
      <c r="A55" s="36"/>
      <c r="H55" s="65"/>
    </row>
    <row r="56" spans="1:8" ht="12.75">
      <c r="A56" s="36"/>
      <c r="H56" s="65"/>
    </row>
    <row r="57" spans="1:8" ht="12.75">
      <c r="A57" s="36"/>
      <c r="H57" s="65"/>
    </row>
    <row r="58" spans="1:8" ht="12.75">
      <c r="A58" s="36"/>
      <c r="H58" s="65"/>
    </row>
    <row r="59" spans="1:8" ht="12.75">
      <c r="A59" s="36"/>
      <c r="H59" s="65"/>
    </row>
    <row r="60" spans="1:8" ht="12.75">
      <c r="A60" s="36"/>
      <c r="H60" s="65"/>
    </row>
    <row r="61" spans="1:8" ht="12.75">
      <c r="A61" s="36"/>
      <c r="H61" s="65"/>
    </row>
    <row r="62" spans="1:8" ht="12.75">
      <c r="A62" s="36"/>
      <c r="H62" s="65"/>
    </row>
    <row r="63" spans="1:8" ht="12.75">
      <c r="A63" s="36"/>
      <c r="H63" s="65"/>
    </row>
    <row r="64" spans="1:8" ht="12.75">
      <c r="A64" s="36"/>
      <c r="H64" s="65"/>
    </row>
    <row r="65" spans="1:8" ht="12.75">
      <c r="A65" s="36"/>
      <c r="H65" s="65"/>
    </row>
    <row r="66" spans="1:8" ht="12.75">
      <c r="A66" s="36"/>
      <c r="H66" s="65"/>
    </row>
    <row r="67" spans="1:8" ht="12.75">
      <c r="A67" s="36"/>
      <c r="H67" s="65"/>
    </row>
    <row r="68" spans="1:8" ht="12.75">
      <c r="A68" s="36"/>
      <c r="H68" s="65"/>
    </row>
    <row r="69" spans="1:8" ht="12.75">
      <c r="A69" s="36"/>
      <c r="H69" s="65"/>
    </row>
    <row r="70" spans="1:8" ht="12.75">
      <c r="A70" s="36"/>
      <c r="H70" s="65"/>
    </row>
    <row r="71" spans="1:8" ht="12.75">
      <c r="A71" s="36"/>
      <c r="H71" s="65"/>
    </row>
    <row r="72" spans="1:8" ht="12.75">
      <c r="A72" s="36"/>
      <c r="H72" s="65"/>
    </row>
    <row r="73" spans="1:8" ht="12.75">
      <c r="A73" s="36"/>
      <c r="H73" s="65"/>
    </row>
    <row r="74" spans="1:8" ht="12.75">
      <c r="A74" s="36"/>
      <c r="H74" s="65"/>
    </row>
    <row r="75" spans="1:8" ht="12.75">
      <c r="A75" s="36"/>
      <c r="H75" s="65"/>
    </row>
    <row r="76" spans="1:8" ht="12.75">
      <c r="A76" s="36"/>
      <c r="H76" s="65"/>
    </row>
    <row r="77" spans="1:8" ht="12.75">
      <c r="A77" s="36"/>
      <c r="H77" s="65"/>
    </row>
    <row r="78" spans="1:8" ht="12.75">
      <c r="A78" s="36"/>
      <c r="H78" s="65"/>
    </row>
    <row r="79" spans="1:8" ht="12.75">
      <c r="A79" s="36"/>
      <c r="H79" s="65"/>
    </row>
    <row r="80" spans="1:8" ht="12.75">
      <c r="A80" s="36"/>
      <c r="H80" s="65"/>
    </row>
    <row r="81" spans="1:8" ht="12.75">
      <c r="A81" s="36"/>
      <c r="H81" s="65"/>
    </row>
    <row r="82" spans="1:8" ht="12.75">
      <c r="A82" s="36"/>
      <c r="H82" s="65"/>
    </row>
    <row r="83" spans="1:8" ht="12.75">
      <c r="A83" s="36"/>
      <c r="H83" s="65"/>
    </row>
    <row r="84" spans="1:8" ht="12.75">
      <c r="A84" s="36"/>
      <c r="H84" s="65"/>
    </row>
    <row r="85" spans="1:8" ht="12.75">
      <c r="A85" s="36"/>
      <c r="H85" s="65"/>
    </row>
    <row r="86" spans="1:2" ht="12.75">
      <c r="A86" s="43" t="s">
        <v>28</v>
      </c>
      <c r="B86" s="36" t="s">
        <v>238</v>
      </c>
    </row>
    <row r="87" spans="1:2" ht="12.75">
      <c r="A87" s="43"/>
      <c r="B87" s="36"/>
    </row>
    <row r="88" spans="1:2" ht="12.75">
      <c r="A88" s="36"/>
      <c r="B88" s="5" t="s">
        <v>203</v>
      </c>
    </row>
    <row r="89" spans="1:7" ht="12.75">
      <c r="A89" s="36"/>
      <c r="F89" s="168" t="s">
        <v>196</v>
      </c>
      <c r="G89" s="168"/>
    </row>
    <row r="90" spans="1:6" ht="12.75">
      <c r="A90" s="36"/>
      <c r="F90" s="35" t="s">
        <v>239</v>
      </c>
    </row>
    <row r="91" spans="1:9" ht="12.75">
      <c r="A91" s="36"/>
      <c r="E91" s="35" t="s">
        <v>193</v>
      </c>
      <c r="F91" s="35" t="s">
        <v>240</v>
      </c>
      <c r="G91" s="35" t="s">
        <v>242</v>
      </c>
      <c r="H91" s="35"/>
      <c r="I91" s="35"/>
    </row>
    <row r="92" spans="1:8" ht="12.75">
      <c r="A92" s="36"/>
      <c r="E92" s="35" t="s">
        <v>194</v>
      </c>
      <c r="F92" s="35" t="s">
        <v>241</v>
      </c>
      <c r="G92" s="35" t="s">
        <v>243</v>
      </c>
      <c r="H92" s="35" t="s">
        <v>195</v>
      </c>
    </row>
    <row r="93" spans="1:8" ht="12.75">
      <c r="A93" s="36"/>
      <c r="E93" s="35" t="s">
        <v>2</v>
      </c>
      <c r="F93" s="35" t="s">
        <v>2</v>
      </c>
      <c r="G93" s="35" t="s">
        <v>2</v>
      </c>
      <c r="H93" s="35" t="s">
        <v>2</v>
      </c>
    </row>
    <row r="94" spans="1:8" ht="12.75">
      <c r="A94" s="36"/>
      <c r="B94" s="36" t="s">
        <v>164</v>
      </c>
      <c r="F94" s="35"/>
      <c r="G94" s="35"/>
      <c r="H94" s="35"/>
    </row>
    <row r="95" ht="12.75">
      <c r="A95" s="36"/>
    </row>
    <row r="96" spans="1:8" ht="12.75">
      <c r="A96" s="36"/>
      <c r="B96" s="5" t="s">
        <v>146</v>
      </c>
      <c r="E96" s="60">
        <v>58850</v>
      </c>
      <c r="F96" s="60">
        <v>0</v>
      </c>
      <c r="G96" s="154">
        <v>-4035</v>
      </c>
      <c r="H96" s="155">
        <f>SUM(E96:G96)</f>
        <v>54815</v>
      </c>
    </row>
    <row r="97" spans="1:8" ht="12.75">
      <c r="A97" s="36"/>
      <c r="B97" s="5" t="s">
        <v>231</v>
      </c>
      <c r="E97" s="60">
        <v>0</v>
      </c>
      <c r="F97" s="60">
        <v>0</v>
      </c>
      <c r="G97" s="60">
        <v>4035</v>
      </c>
      <c r="H97" s="67">
        <f>SUM(E97:G97)</f>
        <v>4035</v>
      </c>
    </row>
    <row r="98" spans="1:8" ht="12.75">
      <c r="A98" s="36"/>
      <c r="B98" s="5" t="s">
        <v>130</v>
      </c>
      <c r="E98" s="60">
        <v>52847</v>
      </c>
      <c r="F98" s="155">
        <v>-204</v>
      </c>
      <c r="G98" s="67">
        <v>0</v>
      </c>
      <c r="H98" s="67">
        <f>SUM(E98:G98)</f>
        <v>52643</v>
      </c>
    </row>
    <row r="99" spans="1:8" ht="13.5" thickBot="1">
      <c r="A99" s="36"/>
      <c r="B99" s="5" t="s">
        <v>150</v>
      </c>
      <c r="E99" s="151">
        <v>38377</v>
      </c>
      <c r="F99" s="152">
        <v>-204</v>
      </c>
      <c r="G99" s="151">
        <v>0</v>
      </c>
      <c r="H99" s="151">
        <f>SUM(E99:G99)</f>
        <v>38173</v>
      </c>
    </row>
    <row r="100" ht="13.5" thickTop="1">
      <c r="A100" s="36"/>
    </row>
    <row r="101" ht="12.75">
      <c r="A101" s="36"/>
    </row>
    <row r="102" spans="1:2" ht="12.75">
      <c r="A102" s="44" t="s">
        <v>30</v>
      </c>
      <c r="B102" s="36" t="s">
        <v>29</v>
      </c>
    </row>
    <row r="103" ht="12.75">
      <c r="A103" s="45"/>
    </row>
    <row r="104" ht="14.25">
      <c r="A104" s="42"/>
    </row>
    <row r="105" ht="14.25">
      <c r="A105" s="42"/>
    </row>
    <row r="106" ht="14.25">
      <c r="A106" s="42"/>
    </row>
    <row r="107" spans="1:2" ht="14.25">
      <c r="A107" s="46" t="s">
        <v>32</v>
      </c>
      <c r="B107" s="36" t="s">
        <v>31</v>
      </c>
    </row>
    <row r="113" spans="1:2" ht="12.75">
      <c r="A113" s="43" t="s">
        <v>34</v>
      </c>
      <c r="B113" s="36" t="s">
        <v>33</v>
      </c>
    </row>
    <row r="127" spans="1:2" ht="12.75">
      <c r="A127" s="43" t="s">
        <v>36</v>
      </c>
      <c r="B127" s="36" t="s">
        <v>35</v>
      </c>
    </row>
    <row r="128" ht="12.75">
      <c r="A128" s="36"/>
    </row>
    <row r="129" ht="12.75">
      <c r="A129" s="36"/>
    </row>
    <row r="130" ht="12.75">
      <c r="A130" s="36"/>
    </row>
    <row r="131" ht="12.75">
      <c r="A131" s="36"/>
    </row>
    <row r="132" ht="12.75">
      <c r="A132" s="36"/>
    </row>
    <row r="133" ht="12.75" customHeight="1"/>
    <row r="134" ht="12.75" customHeight="1"/>
    <row r="135" ht="12.75" customHeight="1"/>
    <row r="136" ht="12.75" customHeight="1"/>
    <row r="137" ht="12.75" customHeight="1"/>
    <row r="138" ht="12.75" customHeight="1"/>
    <row r="139" ht="12.75" customHeight="1"/>
    <row r="140" spans="1:2" ht="12.75">
      <c r="A140" s="43" t="s">
        <v>38</v>
      </c>
      <c r="B140" s="36" t="s">
        <v>37</v>
      </c>
    </row>
    <row r="144" ht="12.75">
      <c r="E144" s="5" t="s">
        <v>106</v>
      </c>
    </row>
    <row r="145" spans="1:7" ht="12.75">
      <c r="A145" s="43" t="s">
        <v>44</v>
      </c>
      <c r="B145" s="36" t="s">
        <v>39</v>
      </c>
      <c r="E145" s="36"/>
      <c r="G145" s="5"/>
    </row>
    <row r="146" spans="1:8" ht="15.75" customHeight="1">
      <c r="A146" s="43"/>
      <c r="B146" s="36"/>
      <c r="E146" s="168" t="s">
        <v>3</v>
      </c>
      <c r="F146" s="168"/>
      <c r="G146" s="168" t="s">
        <v>165</v>
      </c>
      <c r="H146" s="168"/>
    </row>
    <row r="147" spans="2:8" ht="12.75">
      <c r="B147" s="36" t="s">
        <v>40</v>
      </c>
      <c r="E147" s="35" t="s">
        <v>237</v>
      </c>
      <c r="F147" s="35" t="s">
        <v>244</v>
      </c>
      <c r="G147" s="35" t="str">
        <f>E147</f>
        <v>31.12.2007</v>
      </c>
      <c r="H147" s="35" t="str">
        <f>F147</f>
        <v>31.12.2006</v>
      </c>
    </row>
    <row r="148" spans="5:8" ht="12.75">
      <c r="E148" s="35" t="s">
        <v>41</v>
      </c>
      <c r="F148" s="35" t="s">
        <v>41</v>
      </c>
      <c r="G148" s="35" t="s">
        <v>41</v>
      </c>
      <c r="H148" s="35" t="str">
        <f>G148</f>
        <v>Year to date</v>
      </c>
    </row>
    <row r="149" spans="4:8" ht="12.75">
      <c r="D149" s="10"/>
      <c r="E149" s="120" t="str">
        <f>F149</f>
        <v>RM'000</v>
      </c>
      <c r="F149" s="35" t="s">
        <v>2</v>
      </c>
      <c r="G149" s="35" t="s">
        <v>2</v>
      </c>
      <c r="H149" s="35" t="s">
        <v>2</v>
      </c>
    </row>
    <row r="150" spans="2:10" ht="12.75">
      <c r="B150" s="5" t="s">
        <v>42</v>
      </c>
      <c r="E150" s="121">
        <v>467208</v>
      </c>
      <c r="F150" s="63">
        <v>414149</v>
      </c>
      <c r="G150" s="121">
        <v>-9113</v>
      </c>
      <c r="H150" s="121">
        <f>27740-5477-448-399</f>
        <v>21416</v>
      </c>
      <c r="J150" s="10"/>
    </row>
    <row r="151" spans="2:10" ht="12.75">
      <c r="B151" s="5" t="s">
        <v>101</v>
      </c>
      <c r="E151" s="121">
        <v>64700</v>
      </c>
      <c r="F151" s="63">
        <v>31408</v>
      </c>
      <c r="G151" s="121">
        <v>356</v>
      </c>
      <c r="H151" s="63">
        <f>+-701-180</f>
        <v>-881</v>
      </c>
      <c r="J151" s="10"/>
    </row>
    <row r="152" spans="2:10" ht="12.75">
      <c r="B152" s="5" t="s">
        <v>107</v>
      </c>
      <c r="E152" s="121">
        <v>0</v>
      </c>
      <c r="F152" s="63">
        <v>0</v>
      </c>
      <c r="G152" s="121">
        <v>-388</v>
      </c>
      <c r="H152" s="63">
        <v>-376</v>
      </c>
      <c r="J152" s="10"/>
    </row>
    <row r="153" spans="2:10" ht="12.75">
      <c r="B153" s="5" t="s">
        <v>43</v>
      </c>
      <c r="E153" s="95">
        <v>110794</v>
      </c>
      <c r="F153" s="9">
        <v>130184</v>
      </c>
      <c r="G153" s="95">
        <v>-1281</v>
      </c>
      <c r="H153" s="9">
        <v>3945</v>
      </c>
      <c r="J153" s="10"/>
    </row>
    <row r="154" spans="5:8" ht="13.5" thickBot="1">
      <c r="E154" s="37">
        <f>SUM(E150:E153)</f>
        <v>642702</v>
      </c>
      <c r="F154" s="37">
        <f>SUM(F150:F153)</f>
        <v>575741</v>
      </c>
      <c r="G154" s="122">
        <f>SUM(G150:G153)</f>
        <v>-10426</v>
      </c>
      <c r="H154" s="122">
        <f>SUM(H150:H153)</f>
        <v>24104</v>
      </c>
    </row>
    <row r="155" spans="5:8" ht="13.5" thickTop="1">
      <c r="E155" s="8"/>
      <c r="F155" s="8"/>
      <c r="G155" s="8"/>
      <c r="H155" s="8"/>
    </row>
    <row r="156" spans="5:8" ht="12.75">
      <c r="E156" s="8"/>
      <c r="F156" s="8"/>
      <c r="G156" s="8"/>
      <c r="H156" s="8"/>
    </row>
    <row r="157" spans="1:2" ht="12.75">
      <c r="A157" s="43" t="s">
        <v>46</v>
      </c>
      <c r="B157" s="36" t="s">
        <v>45</v>
      </c>
    </row>
    <row r="158" spans="1:2" ht="12.75">
      <c r="A158" s="43"/>
      <c r="B158" s="36"/>
    </row>
    <row r="161" spans="1:2" ht="12.75">
      <c r="A161" s="43"/>
      <c r="B161" s="36"/>
    </row>
    <row r="162" spans="1:2" ht="12.75">
      <c r="A162" s="43"/>
      <c r="B162" s="36"/>
    </row>
    <row r="163" spans="1:2" ht="12.75">
      <c r="A163" s="43" t="s">
        <v>48</v>
      </c>
      <c r="B163" s="36" t="s">
        <v>47</v>
      </c>
    </row>
    <row r="164" ht="12.75">
      <c r="A164" s="36"/>
    </row>
    <row r="165" spans="1:2" ht="12.75">
      <c r="A165" s="36"/>
      <c r="B165" s="5" t="s">
        <v>106</v>
      </c>
    </row>
    <row r="166" ht="12.75">
      <c r="A166" s="36"/>
    </row>
    <row r="167" ht="12.75">
      <c r="A167" s="36"/>
    </row>
    <row r="168" spans="1:2" ht="12.75">
      <c r="A168" s="43" t="s">
        <v>50</v>
      </c>
      <c r="B168" s="36" t="s">
        <v>49</v>
      </c>
    </row>
    <row r="169" ht="12.75">
      <c r="A169" s="36"/>
    </row>
    <row r="170" spans="1:7" s="65" customFormat="1" ht="12.75">
      <c r="A170" s="64"/>
      <c r="G170" s="66"/>
    </row>
    <row r="171" spans="1:7" s="65" customFormat="1" ht="12.75">
      <c r="A171" s="64"/>
      <c r="G171" s="66"/>
    </row>
    <row r="172" spans="1:7" s="65" customFormat="1" ht="12.75">
      <c r="A172" s="64"/>
      <c r="G172" s="66"/>
    </row>
    <row r="173" spans="1:7" s="65" customFormat="1" ht="12.75">
      <c r="A173" s="64"/>
      <c r="G173" s="66"/>
    </row>
    <row r="174" spans="1:7" s="65" customFormat="1" ht="12.75">
      <c r="A174" s="64"/>
      <c r="G174" s="66"/>
    </row>
    <row r="175" spans="1:7" s="65" customFormat="1" ht="12.75">
      <c r="A175" s="64"/>
      <c r="G175" s="66"/>
    </row>
    <row r="176" spans="1:7" s="65" customFormat="1" ht="12.75">
      <c r="A176" s="64"/>
      <c r="G176" s="66"/>
    </row>
    <row r="177" spans="1:7" s="65" customFormat="1" ht="12.75">
      <c r="A177" s="64"/>
      <c r="G177" s="66"/>
    </row>
    <row r="178" spans="1:7" s="65" customFormat="1" ht="12.75">
      <c r="A178" s="64"/>
      <c r="G178" s="66"/>
    </row>
    <row r="179" spans="1:7" s="65" customFormat="1" ht="12.75">
      <c r="A179" s="64"/>
      <c r="G179" s="66"/>
    </row>
    <row r="180" spans="1:7" s="65" customFormat="1" ht="12.75">
      <c r="A180" s="64"/>
      <c r="G180" s="66"/>
    </row>
    <row r="181" spans="1:2" ht="12.75">
      <c r="A181" s="43" t="s">
        <v>77</v>
      </c>
      <c r="B181" s="36" t="s">
        <v>102</v>
      </c>
    </row>
    <row r="186" spans="1:7" s="65" customFormat="1" ht="13.5" customHeight="1">
      <c r="A186" s="144" t="s">
        <v>79</v>
      </c>
      <c r="B186" s="64" t="s">
        <v>78</v>
      </c>
      <c r="G186" s="66"/>
    </row>
    <row r="187" spans="1:7" s="65" customFormat="1" ht="13.5" customHeight="1">
      <c r="A187" s="144"/>
      <c r="B187" s="64"/>
      <c r="G187" s="66"/>
    </row>
    <row r="188" spans="1:7" s="65" customFormat="1" ht="13.5" customHeight="1">
      <c r="A188" s="144"/>
      <c r="B188" s="64"/>
      <c r="G188" s="66"/>
    </row>
    <row r="189" spans="1:7" s="65" customFormat="1" ht="13.5" customHeight="1">
      <c r="A189" s="144"/>
      <c r="B189" s="64"/>
      <c r="G189" s="66"/>
    </row>
    <row r="190" ht="13.5" customHeight="1">
      <c r="A190" s="42" t="s">
        <v>115</v>
      </c>
    </row>
    <row r="191" ht="13.5" customHeight="1">
      <c r="A191" s="42" t="s">
        <v>113</v>
      </c>
    </row>
    <row r="192" ht="13.5" customHeight="1">
      <c r="A192" s="42"/>
    </row>
    <row r="193" spans="1:2" ht="12.75">
      <c r="A193" s="43" t="s">
        <v>80</v>
      </c>
      <c r="B193" s="36" t="s">
        <v>51</v>
      </c>
    </row>
    <row r="194" spans="7:8" ht="12.75">
      <c r="G194" s="34" t="s">
        <v>52</v>
      </c>
      <c r="H194" s="34" t="s">
        <v>112</v>
      </c>
    </row>
    <row r="195" spans="1:8" ht="12.75">
      <c r="A195" s="36"/>
      <c r="G195" s="34" t="s">
        <v>237</v>
      </c>
      <c r="H195" s="34" t="str">
        <f>G195</f>
        <v>31.12.2007</v>
      </c>
    </row>
    <row r="196" spans="7:8" ht="12.75">
      <c r="G196" s="34" t="s">
        <v>53</v>
      </c>
      <c r="H196" s="34" t="s">
        <v>54</v>
      </c>
    </row>
    <row r="197" spans="2:8" ht="12.75">
      <c r="B197" s="5" t="s">
        <v>55</v>
      </c>
      <c r="G197" s="7">
        <f>'income statement'!D12</f>
        <v>153804</v>
      </c>
      <c r="H197" s="7">
        <f>'income statement'!G12</f>
        <v>642702</v>
      </c>
    </row>
    <row r="198" spans="2:8" ht="12.75">
      <c r="B198" s="5" t="s">
        <v>206</v>
      </c>
      <c r="G198" s="7">
        <f>'income statement'!D24</f>
        <v>-6996</v>
      </c>
      <c r="H198" s="7">
        <f>'income statement'!G24</f>
        <v>-3839</v>
      </c>
    </row>
    <row r="199" spans="2:8" ht="12.75">
      <c r="B199" s="5" t="s">
        <v>207</v>
      </c>
      <c r="G199" s="7">
        <f>'income statement'!D28</f>
        <v>-8790</v>
      </c>
      <c r="H199" s="7">
        <f>'income statement'!G28</f>
        <v>-10426</v>
      </c>
    </row>
    <row r="200" spans="2:8" ht="12.75">
      <c r="B200" s="5" t="s">
        <v>270</v>
      </c>
      <c r="G200" s="7">
        <f>'income statement'!D32</f>
        <v>-5811</v>
      </c>
      <c r="H200" s="7">
        <f>'income statement'!G32</f>
        <v>-6895</v>
      </c>
    </row>
    <row r="201" spans="5:6" ht="12.75">
      <c r="E201" s="7"/>
      <c r="F201" s="7"/>
    </row>
    <row r="202" spans="5:6" ht="12.75">
      <c r="E202" s="7"/>
      <c r="F202" s="7"/>
    </row>
    <row r="203" spans="5:6" ht="12.75">
      <c r="E203" s="7"/>
      <c r="F203" s="7"/>
    </row>
    <row r="204" spans="5:6" ht="12.75">
      <c r="E204" s="7"/>
      <c r="F204" s="7"/>
    </row>
    <row r="205" spans="5:6" ht="12.75">
      <c r="E205" s="7"/>
      <c r="F205" s="7"/>
    </row>
    <row r="206" spans="5:6" ht="12.75">
      <c r="E206" s="7"/>
      <c r="F206" s="7"/>
    </row>
    <row r="207" spans="5:6" ht="12.75">
      <c r="E207" s="7"/>
      <c r="F207" s="7"/>
    </row>
    <row r="208" spans="1:2" ht="14.25" customHeight="1">
      <c r="A208" s="43" t="s">
        <v>81</v>
      </c>
      <c r="B208" s="36" t="s">
        <v>260</v>
      </c>
    </row>
    <row r="209" ht="14.25" customHeight="1"/>
    <row r="210" spans="6:8" ht="12.75">
      <c r="F210" s="34" t="s">
        <v>237</v>
      </c>
      <c r="G210" s="34" t="s">
        <v>245</v>
      </c>
      <c r="H210" s="34" t="s">
        <v>56</v>
      </c>
    </row>
    <row r="211" spans="6:8" ht="12.75">
      <c r="F211" s="34" t="s">
        <v>2</v>
      </c>
      <c r="G211" s="34" t="s">
        <v>2</v>
      </c>
      <c r="H211" s="34" t="s">
        <v>57</v>
      </c>
    </row>
    <row r="212" spans="2:8" ht="12.75">
      <c r="B212" s="5" t="s">
        <v>3</v>
      </c>
      <c r="F212" s="48">
        <f>'income statement'!D12</f>
        <v>153804</v>
      </c>
      <c r="G212" s="92">
        <v>183940</v>
      </c>
      <c r="H212" s="38">
        <f>(F212-G212)/G212*100</f>
        <v>-16.383603348918125</v>
      </c>
    </row>
    <row r="213" spans="2:8" ht="12.75">
      <c r="B213" s="5" t="s">
        <v>165</v>
      </c>
      <c r="F213" s="48">
        <f>'income statement'!D28</f>
        <v>-8790</v>
      </c>
      <c r="G213" s="94">
        <v>525</v>
      </c>
      <c r="H213" s="47">
        <f>(F213-G213)/G213*100</f>
        <v>-1774.2857142857144</v>
      </c>
    </row>
    <row r="221" spans="1:2" ht="12.75">
      <c r="A221" s="43" t="s">
        <v>82</v>
      </c>
      <c r="B221" s="36" t="s">
        <v>58</v>
      </c>
    </row>
    <row r="222" spans="1:7" s="65" customFormat="1" ht="12.75">
      <c r="A222" s="64"/>
      <c r="G222" s="66"/>
    </row>
    <row r="223" spans="1:7" s="65" customFormat="1" ht="12.75">
      <c r="A223" s="64"/>
      <c r="G223" s="66"/>
    </row>
    <row r="224" spans="1:7" s="65" customFormat="1" ht="12.75">
      <c r="A224" s="64"/>
      <c r="G224" s="66"/>
    </row>
    <row r="225" spans="1:7" s="65" customFormat="1" ht="12.75">
      <c r="A225" s="64"/>
      <c r="G225" s="66"/>
    </row>
    <row r="226" spans="1:7" s="65" customFormat="1" ht="12.75">
      <c r="A226" s="64"/>
      <c r="G226" s="66"/>
    </row>
    <row r="227" s="65" customFormat="1" ht="12.75">
      <c r="G227" s="66"/>
    </row>
    <row r="228" spans="1:2" ht="12.75">
      <c r="A228" s="43" t="s">
        <v>83</v>
      </c>
      <c r="B228" s="36" t="s">
        <v>59</v>
      </c>
    </row>
    <row r="230" ht="12" customHeight="1"/>
    <row r="231" ht="12" customHeight="1"/>
    <row r="233" spans="1:8" ht="12.75">
      <c r="A233" s="43" t="s">
        <v>84</v>
      </c>
      <c r="B233" s="36" t="s">
        <v>171</v>
      </c>
      <c r="G233" s="34" t="s">
        <v>96</v>
      </c>
      <c r="H233" s="34" t="s">
        <v>228</v>
      </c>
    </row>
    <row r="234" spans="1:8" ht="12.75">
      <c r="A234" s="36"/>
      <c r="G234" s="34" t="s">
        <v>237</v>
      </c>
      <c r="H234" s="34" t="str">
        <f>G234</f>
        <v>31.12.2007</v>
      </c>
    </row>
    <row r="235" spans="7:8" ht="12.75">
      <c r="G235" s="34" t="s">
        <v>2</v>
      </c>
      <c r="H235" s="34" t="s">
        <v>2</v>
      </c>
    </row>
    <row r="236" spans="2:8" ht="12.75">
      <c r="B236" s="5" t="s">
        <v>256</v>
      </c>
      <c r="G236" s="49"/>
      <c r="H236" s="8"/>
    </row>
    <row r="237" spans="2:8" ht="12.75">
      <c r="B237" s="5" t="s">
        <v>257</v>
      </c>
      <c r="G237" s="94">
        <f>82-29-65</f>
        <v>-12</v>
      </c>
      <c r="H237" s="8">
        <f>29+G237</f>
        <v>17</v>
      </c>
    </row>
    <row r="238" spans="2:8" ht="12.75">
      <c r="B238" s="5" t="s">
        <v>258</v>
      </c>
      <c r="G238" s="9">
        <v>0</v>
      </c>
      <c r="H238" s="9">
        <v>-281</v>
      </c>
    </row>
    <row r="239" spans="7:8" ht="12.75">
      <c r="G239" s="8">
        <f>SUM(G237:G238)</f>
        <v>-12</v>
      </c>
      <c r="H239" s="8">
        <f>SUM(H237:H238)</f>
        <v>-264</v>
      </c>
    </row>
    <row r="240" spans="2:8" ht="12.75">
      <c r="B240" s="5" t="s">
        <v>60</v>
      </c>
      <c r="G240" s="94">
        <v>-2967</v>
      </c>
      <c r="H240" s="94">
        <f>+G240-300</f>
        <v>-3267</v>
      </c>
    </row>
    <row r="241" spans="2:8" ht="13.5" thickBot="1">
      <c r="B241" s="5" t="s">
        <v>170</v>
      </c>
      <c r="G241" s="143">
        <f>SUM(G239:G240)</f>
        <v>-2979</v>
      </c>
      <c r="H241" s="143">
        <f>SUM(H239:H240)</f>
        <v>-3531</v>
      </c>
    </row>
    <row r="242" spans="7:8" ht="12.75">
      <c r="G242" s="94"/>
      <c r="H242" s="94"/>
    </row>
    <row r="246" spans="1:2" ht="12.75">
      <c r="A246" s="43" t="s">
        <v>85</v>
      </c>
      <c r="B246" s="36" t="s">
        <v>61</v>
      </c>
    </row>
    <row r="253" spans="1:2" ht="12.75">
      <c r="A253" s="43" t="s">
        <v>86</v>
      </c>
      <c r="B253" s="36" t="s">
        <v>246</v>
      </c>
    </row>
    <row r="254" spans="7:8" ht="12.75">
      <c r="G254" s="35" t="s">
        <v>96</v>
      </c>
      <c r="H254" s="35" t="s">
        <v>228</v>
      </c>
    </row>
    <row r="255" spans="7:8" ht="12.75">
      <c r="G255" s="35" t="s">
        <v>237</v>
      </c>
      <c r="H255" s="35" t="str">
        <f>G255</f>
        <v>31.12.2007</v>
      </c>
    </row>
    <row r="256" spans="7:8" ht="12.75">
      <c r="G256" s="35" t="s">
        <v>2</v>
      </c>
      <c r="H256" s="35" t="s">
        <v>2</v>
      </c>
    </row>
    <row r="257" spans="7:8" ht="12.75">
      <c r="G257" s="13"/>
      <c r="H257" s="6"/>
    </row>
    <row r="258" spans="2:8" s="65" customFormat="1" ht="12.75">
      <c r="B258" s="65" t="s">
        <v>247</v>
      </c>
      <c r="G258" s="66">
        <v>0</v>
      </c>
      <c r="H258" s="148">
        <v>48</v>
      </c>
    </row>
    <row r="259" spans="2:8" s="65" customFormat="1" ht="12.75">
      <c r="B259" s="65" t="s">
        <v>93</v>
      </c>
      <c r="G259" s="95">
        <v>0</v>
      </c>
      <c r="H259" s="95">
        <v>-29</v>
      </c>
    </row>
    <row r="260" spans="7:8" s="65" customFormat="1" ht="12.75">
      <c r="G260" s="94">
        <f>SUM(G258:G259)</f>
        <v>0</v>
      </c>
      <c r="H260" s="94">
        <f>SUM(H258:H259)</f>
        <v>19</v>
      </c>
    </row>
    <row r="261" spans="7:8" s="65" customFormat="1" ht="12.75">
      <c r="G261" s="94"/>
      <c r="H261" s="94"/>
    </row>
    <row r="262" spans="2:8" s="65" customFormat="1" ht="12.75">
      <c r="B262" s="65" t="s">
        <v>248</v>
      </c>
      <c r="G262" s="94"/>
      <c r="H262" s="94"/>
    </row>
    <row r="263" spans="2:8" s="65" customFormat="1" ht="12.75">
      <c r="B263" s="65" t="s">
        <v>249</v>
      </c>
      <c r="G263" s="94">
        <v>0</v>
      </c>
      <c r="H263" s="94">
        <v>13416</v>
      </c>
    </row>
    <row r="264" spans="7:8" s="65" customFormat="1" ht="13.5" thickBot="1">
      <c r="G264" s="122">
        <f>SUM(G260:G263)</f>
        <v>0</v>
      </c>
      <c r="H264" s="122">
        <f>SUM(H260:H263)</f>
        <v>13435</v>
      </c>
    </row>
    <row r="265" s="65" customFormat="1" ht="13.5" thickTop="1">
      <c r="G265" s="66"/>
    </row>
    <row r="266" ht="12.75">
      <c r="B266" s="5" t="s">
        <v>94</v>
      </c>
    </row>
    <row r="267" ht="12.75">
      <c r="H267" s="34" t="str">
        <f>H255</f>
        <v>31.12.2007</v>
      </c>
    </row>
    <row r="268" ht="12.75">
      <c r="H268" s="34" t="s">
        <v>2</v>
      </c>
    </row>
    <row r="269" spans="2:8" ht="12.75">
      <c r="B269" s="5" t="s">
        <v>95</v>
      </c>
      <c r="H269" s="60">
        <f>+H264-H259</f>
        <v>13464</v>
      </c>
    </row>
    <row r="270" spans="2:8" ht="12.75">
      <c r="B270" s="5" t="s">
        <v>97</v>
      </c>
      <c r="H270" s="91">
        <f>+H264</f>
        <v>13435</v>
      </c>
    </row>
    <row r="271" spans="2:8" ht="15">
      <c r="B271" s="5" t="s">
        <v>98</v>
      </c>
      <c r="E271" s="41"/>
      <c r="H271" s="60">
        <v>13728</v>
      </c>
    </row>
    <row r="272" spans="5:8" ht="15">
      <c r="E272" s="41"/>
      <c r="H272" s="10"/>
    </row>
    <row r="273" spans="1:2" ht="12.75">
      <c r="A273" s="43" t="s">
        <v>87</v>
      </c>
      <c r="B273" s="36" t="s">
        <v>62</v>
      </c>
    </row>
    <row r="274" spans="1:8" ht="12.75">
      <c r="A274" s="43"/>
      <c r="B274" s="36"/>
      <c r="H274" s="162"/>
    </row>
    <row r="275" spans="1:2" ht="12.75">
      <c r="A275" s="36"/>
      <c r="B275" s="36" t="s">
        <v>63</v>
      </c>
    </row>
    <row r="276" spans="1:2" ht="12.75">
      <c r="A276" s="36"/>
      <c r="B276" s="36"/>
    </row>
    <row r="277" ht="12.75">
      <c r="A277" s="36"/>
    </row>
    <row r="278" ht="12.75">
      <c r="A278" s="36"/>
    </row>
    <row r="279" spans="1:2" ht="12.75">
      <c r="A279" s="36"/>
      <c r="B279" s="36"/>
    </row>
    <row r="280" spans="1:2" ht="12.75">
      <c r="A280" s="43" t="s">
        <v>88</v>
      </c>
      <c r="B280" s="36" t="s">
        <v>64</v>
      </c>
    </row>
    <row r="281" spans="1:2" ht="12.75">
      <c r="A281" s="43"/>
      <c r="B281" s="36"/>
    </row>
    <row r="282" spans="2:7" ht="12.75">
      <c r="B282" s="5" t="s">
        <v>108</v>
      </c>
      <c r="G282" s="5"/>
    </row>
    <row r="283" spans="2:7" ht="12.75">
      <c r="B283" s="5" t="s">
        <v>65</v>
      </c>
      <c r="G283" s="5"/>
    </row>
    <row r="284" spans="6:8" ht="12.75">
      <c r="F284" s="75" t="s">
        <v>66</v>
      </c>
      <c r="G284" s="75" t="s">
        <v>67</v>
      </c>
      <c r="H284" s="75" t="s">
        <v>19</v>
      </c>
    </row>
    <row r="285" spans="6:8" ht="12.75">
      <c r="F285" s="75" t="s">
        <v>2</v>
      </c>
      <c r="G285" s="75" t="s">
        <v>2</v>
      </c>
      <c r="H285" s="75" t="s">
        <v>2</v>
      </c>
    </row>
    <row r="286" spans="2:8" ht="12.75">
      <c r="B286" s="50" t="s">
        <v>68</v>
      </c>
      <c r="F286" s="85">
        <v>0</v>
      </c>
      <c r="G286" s="85">
        <v>9009</v>
      </c>
      <c r="H286" s="12">
        <f>G286+F286</f>
        <v>9009</v>
      </c>
    </row>
    <row r="287" spans="2:8" ht="12.75">
      <c r="B287" s="50" t="s">
        <v>69</v>
      </c>
      <c r="F287" s="85">
        <v>0</v>
      </c>
      <c r="G287" s="85">
        <v>122167</v>
      </c>
      <c r="H287" s="12">
        <f>G287+F287</f>
        <v>122167</v>
      </c>
    </row>
    <row r="288" spans="2:8" ht="12.75">
      <c r="B288" s="50" t="s">
        <v>173</v>
      </c>
      <c r="F288" s="86">
        <v>123</v>
      </c>
      <c r="G288" s="86">
        <v>0</v>
      </c>
      <c r="H288" s="77">
        <f>G288+F288</f>
        <v>123</v>
      </c>
    </row>
    <row r="289" spans="2:8" ht="12.75">
      <c r="B289" s="50"/>
      <c r="F289" s="85">
        <f>SUM(F286:F288)</f>
        <v>123</v>
      </c>
      <c r="G289" s="85">
        <f>SUM(G286:G288)</f>
        <v>131176</v>
      </c>
      <c r="H289" s="13">
        <f>SUM(H286:H288)</f>
        <v>131299</v>
      </c>
    </row>
    <row r="290" spans="2:8" ht="12.75">
      <c r="B290" s="50" t="s">
        <v>70</v>
      </c>
      <c r="F290" s="123">
        <v>4987</v>
      </c>
      <c r="G290" s="85">
        <v>15467</v>
      </c>
      <c r="H290" s="76">
        <f>F290+G290</f>
        <v>20454</v>
      </c>
    </row>
    <row r="291" spans="6:8" ht="12.75">
      <c r="F291" s="87">
        <f>SUM(F289:F290)</f>
        <v>5110</v>
      </c>
      <c r="G291" s="88">
        <f>SUM(G289:G290)</f>
        <v>146643</v>
      </c>
      <c r="H291" s="78">
        <f>SUM(H289:H290)</f>
        <v>151753</v>
      </c>
    </row>
    <row r="292" spans="6:8" ht="12.75">
      <c r="F292" s="107"/>
      <c r="G292" s="124"/>
      <c r="H292" s="14"/>
    </row>
    <row r="293" spans="2:8" ht="12.75">
      <c r="B293" s="5" t="s">
        <v>71</v>
      </c>
      <c r="F293" s="124"/>
      <c r="G293" s="90"/>
      <c r="H293" s="6"/>
    </row>
    <row r="294" spans="6:8" ht="12.75">
      <c r="F294" s="124"/>
      <c r="G294" s="90"/>
      <c r="H294" s="6"/>
    </row>
    <row r="295" spans="2:8" ht="12.75">
      <c r="B295" s="50" t="str">
        <f>B290</f>
        <v>Term loan</v>
      </c>
      <c r="F295" s="124">
        <v>1354</v>
      </c>
      <c r="G295" s="125">
        <v>0</v>
      </c>
      <c r="H295" s="80">
        <f>F295+G295</f>
        <v>1354</v>
      </c>
    </row>
    <row r="296" spans="2:8" ht="12.75">
      <c r="B296" s="50" t="s">
        <v>174</v>
      </c>
      <c r="E296" s="5" t="s">
        <v>163</v>
      </c>
      <c r="F296" s="126">
        <v>184</v>
      </c>
      <c r="G296" s="127">
        <v>0</v>
      </c>
      <c r="H296" s="77">
        <f>F296+G296</f>
        <v>184</v>
      </c>
    </row>
    <row r="297" spans="2:8" ht="12.75">
      <c r="B297" s="50"/>
      <c r="F297" s="88">
        <f>SUM(F295:F296)</f>
        <v>1538</v>
      </c>
      <c r="G297" s="79">
        <f>SUM(G295:G296)</f>
        <v>0</v>
      </c>
      <c r="H297" s="79">
        <f>SUM(H295:H296)</f>
        <v>1538</v>
      </c>
    </row>
    <row r="298" spans="2:8" ht="12.75">
      <c r="B298" s="50"/>
      <c r="F298" s="47"/>
      <c r="G298" s="67"/>
      <c r="H298" s="47"/>
    </row>
    <row r="299" spans="2:8" ht="13.5" thickBot="1">
      <c r="B299" s="5" t="s">
        <v>19</v>
      </c>
      <c r="F299" s="52">
        <f>F291+F297</f>
        <v>6648</v>
      </c>
      <c r="G299" s="52">
        <f>G291+G297</f>
        <v>146643</v>
      </c>
      <c r="H299" s="96">
        <f>H291+H297</f>
        <v>153291</v>
      </c>
    </row>
    <row r="300" spans="6:8" ht="13.5" thickTop="1">
      <c r="F300" s="47"/>
      <c r="G300" s="47"/>
      <c r="H300" s="47"/>
    </row>
    <row r="301" spans="2:7" ht="12.75">
      <c r="B301" s="5" t="s">
        <v>175</v>
      </c>
      <c r="G301" s="35" t="s">
        <v>212</v>
      </c>
    </row>
    <row r="302" spans="7:8" ht="12.75">
      <c r="G302" s="156" t="s">
        <v>250</v>
      </c>
      <c r="H302" s="35" t="s">
        <v>2</v>
      </c>
    </row>
    <row r="303" spans="7:8" ht="12.75">
      <c r="G303" s="161" t="s">
        <v>279</v>
      </c>
      <c r="H303" s="75" t="s">
        <v>172</v>
      </c>
    </row>
    <row r="304" spans="7:8" ht="12.75">
      <c r="G304" s="75"/>
      <c r="H304" s="75"/>
    </row>
    <row r="305" spans="2:8" ht="12.75">
      <c r="B305" s="36" t="s">
        <v>66</v>
      </c>
      <c r="G305" s="75"/>
      <c r="H305" s="75"/>
    </row>
    <row r="306" spans="2:8" ht="12.75">
      <c r="B306" s="5" t="s">
        <v>252</v>
      </c>
      <c r="G306" s="67">
        <v>7617</v>
      </c>
      <c r="H306" s="67">
        <v>3504</v>
      </c>
    </row>
    <row r="307" spans="7:8" ht="12.75">
      <c r="G307" s="67"/>
      <c r="H307" s="67"/>
    </row>
    <row r="308" spans="2:8" ht="12.75">
      <c r="B308" s="36" t="s">
        <v>67</v>
      </c>
      <c r="G308" s="159"/>
      <c r="H308" s="67"/>
    </row>
    <row r="309" spans="2:8" ht="12.75">
      <c r="B309" s="5" t="s">
        <v>251</v>
      </c>
      <c r="G309" s="67">
        <v>22575</v>
      </c>
      <c r="H309" s="67">
        <f>+G309*0.43</f>
        <v>9707.25</v>
      </c>
    </row>
    <row r="310" spans="2:8" ht="12.75">
      <c r="B310" s="5" t="s">
        <v>252</v>
      </c>
      <c r="G310" s="67">
        <v>12522</v>
      </c>
      <c r="H310" s="67">
        <v>5760</v>
      </c>
    </row>
    <row r="311" spans="7:8" ht="12.75">
      <c r="G311" s="67"/>
      <c r="H311" s="157">
        <f>SUM(H309:H310)</f>
        <v>15467.25</v>
      </c>
    </row>
    <row r="312" spans="7:8" ht="12.75">
      <c r="G312" s="67"/>
      <c r="H312" s="67"/>
    </row>
    <row r="313" spans="2:8" ht="13.5" thickBot="1">
      <c r="B313" s="5" t="s">
        <v>19</v>
      </c>
      <c r="G313" s="67"/>
      <c r="H313" s="158">
        <f>+H306+H311</f>
        <v>18971.25</v>
      </c>
    </row>
    <row r="314" spans="7:8" ht="13.5" thickTop="1">
      <c r="G314" s="67"/>
      <c r="H314" s="67"/>
    </row>
    <row r="315" spans="7:8" ht="12.75">
      <c r="G315" s="67"/>
      <c r="H315" s="67"/>
    </row>
    <row r="316" spans="1:2" ht="12.75">
      <c r="A316" s="43" t="s">
        <v>89</v>
      </c>
      <c r="B316" s="36" t="s">
        <v>72</v>
      </c>
    </row>
    <row r="329" spans="1:2" ht="12.75">
      <c r="A329" s="43" t="s">
        <v>90</v>
      </c>
      <c r="B329" s="36" t="s">
        <v>73</v>
      </c>
    </row>
    <row r="330" ht="12.75">
      <c r="A330" s="36"/>
    </row>
    <row r="331" ht="12.75">
      <c r="A331" s="36"/>
    </row>
    <row r="332" ht="12.75">
      <c r="A332" s="36"/>
    </row>
    <row r="333" spans="1:2" ht="13.5" customHeight="1">
      <c r="A333" s="43" t="s">
        <v>91</v>
      </c>
      <c r="B333" s="36" t="s">
        <v>74</v>
      </c>
    </row>
    <row r="334" ht="13.5" customHeight="1"/>
    <row r="335" ht="13.5" customHeight="1"/>
    <row r="336" ht="13.5" customHeight="1"/>
    <row r="337" spans="1:2" ht="13.5" customHeight="1">
      <c r="A337" s="43" t="s">
        <v>92</v>
      </c>
      <c r="B337" s="36" t="s">
        <v>116</v>
      </c>
    </row>
    <row r="338" spans="5:8" ht="13.5" customHeight="1">
      <c r="E338" s="2"/>
      <c r="F338" s="2"/>
      <c r="G338" s="2"/>
      <c r="H338" s="3"/>
    </row>
    <row r="339" spans="2:8" ht="13.5" customHeight="1">
      <c r="B339" s="36" t="s">
        <v>104</v>
      </c>
      <c r="C339" s="36" t="s">
        <v>117</v>
      </c>
      <c r="G339" s="34"/>
      <c r="H339" s="34"/>
    </row>
    <row r="340" spans="3:8" ht="13.5" customHeight="1">
      <c r="C340" s="5" t="s">
        <v>277</v>
      </c>
      <c r="G340" s="74"/>
      <c r="H340" s="74"/>
    </row>
    <row r="341" spans="3:8" ht="13.5" customHeight="1">
      <c r="C341" s="5" t="s">
        <v>278</v>
      </c>
      <c r="G341" s="74"/>
      <c r="H341" s="74"/>
    </row>
    <row r="342" spans="7:8" ht="13.5" customHeight="1">
      <c r="G342" s="34"/>
      <c r="H342" s="34"/>
    </row>
    <row r="343" spans="5:8" ht="13.5" customHeight="1">
      <c r="E343" s="170" t="s">
        <v>96</v>
      </c>
      <c r="F343" s="170"/>
      <c r="G343" s="170" t="s">
        <v>228</v>
      </c>
      <c r="H343" s="170"/>
    </row>
    <row r="344" spans="5:8" ht="13.5" customHeight="1">
      <c r="E344" s="68">
        <v>39447</v>
      </c>
      <c r="F344" s="68">
        <v>39082</v>
      </c>
      <c r="G344" s="68">
        <f>E344</f>
        <v>39447</v>
      </c>
      <c r="H344" s="68">
        <f>F344</f>
        <v>39082</v>
      </c>
    </row>
    <row r="345" spans="7:8" ht="13.5" customHeight="1">
      <c r="G345" s="34"/>
      <c r="H345" s="34"/>
    </row>
    <row r="346" spans="3:8" ht="13.5" customHeight="1">
      <c r="C346" s="5" t="s">
        <v>271</v>
      </c>
      <c r="G346" s="34"/>
      <c r="H346" s="34"/>
    </row>
    <row r="347" spans="3:8" ht="13.5" customHeight="1">
      <c r="C347" s="5" t="s">
        <v>273</v>
      </c>
      <c r="E347" s="118">
        <f>'income statement'!D32</f>
        <v>-5811</v>
      </c>
      <c r="F347" s="118">
        <f>'income statement'!E32</f>
        <v>-8244</v>
      </c>
      <c r="G347" s="118">
        <f>'income statement'!G32</f>
        <v>-6895</v>
      </c>
      <c r="H347" s="69">
        <f>'income statement'!H32</f>
        <v>22320</v>
      </c>
    </row>
    <row r="348" spans="5:8" ht="13.5" customHeight="1">
      <c r="E348" s="116"/>
      <c r="F348" s="115"/>
      <c r="G348" s="115"/>
      <c r="H348" s="60"/>
    </row>
    <row r="349" spans="3:8" ht="13.5" customHeight="1">
      <c r="C349" s="5" t="s">
        <v>219</v>
      </c>
      <c r="E349" s="116"/>
      <c r="F349" s="115"/>
      <c r="G349" s="115"/>
      <c r="H349" s="60"/>
    </row>
    <row r="350" spans="3:8" ht="13.5" customHeight="1">
      <c r="C350" s="5" t="s">
        <v>220</v>
      </c>
      <c r="E350" s="66">
        <v>64286</v>
      </c>
      <c r="F350" s="66">
        <v>64091</v>
      </c>
      <c r="G350" s="66">
        <v>64252</v>
      </c>
      <c r="H350" s="115">
        <v>60359</v>
      </c>
    </row>
    <row r="351" spans="5:8" ht="13.5" customHeight="1">
      <c r="E351" s="7"/>
      <c r="F351" s="7"/>
      <c r="H351" s="60"/>
    </row>
    <row r="352" spans="3:8" ht="13.5" customHeight="1" thickBot="1">
      <c r="C352" s="36" t="s">
        <v>120</v>
      </c>
      <c r="E352" s="11">
        <f>E347/E350*100</f>
        <v>-9.039293158697072</v>
      </c>
      <c r="F352" s="11">
        <f>F347/F350*100</f>
        <v>-12.862960478070242</v>
      </c>
      <c r="G352" s="11">
        <f>G347/G350*100</f>
        <v>-10.731183465106145</v>
      </c>
      <c r="H352" s="11">
        <f>H347/H350*100</f>
        <v>36.97874384930168</v>
      </c>
    </row>
    <row r="353" spans="5:8" ht="13.5" customHeight="1" thickTop="1">
      <c r="E353" s="147"/>
      <c r="F353" s="147"/>
      <c r="G353" s="147"/>
      <c r="H353" s="147"/>
    </row>
    <row r="354" spans="2:8" ht="13.5" customHeight="1">
      <c r="B354" s="36" t="s">
        <v>119</v>
      </c>
      <c r="C354" s="36" t="s">
        <v>118</v>
      </c>
      <c r="G354" s="34"/>
      <c r="H354" s="34"/>
    </row>
    <row r="355" spans="3:8" ht="13.5" customHeight="1">
      <c r="C355" s="5" t="s">
        <v>253</v>
      </c>
      <c r="G355" s="34"/>
      <c r="H355" s="34"/>
    </row>
    <row r="356" spans="3:8" ht="13.5" customHeight="1">
      <c r="C356" s="5" t="s">
        <v>254</v>
      </c>
      <c r="G356" s="34"/>
      <c r="H356" s="34"/>
    </row>
    <row r="357" spans="7:8" ht="12.75" customHeight="1">
      <c r="G357" s="34"/>
      <c r="H357" s="34"/>
    </row>
    <row r="358" spans="5:8" ht="12.75" customHeight="1">
      <c r="E358" s="170" t="s">
        <v>96</v>
      </c>
      <c r="F358" s="170"/>
      <c r="G358" s="170" t="s">
        <v>228</v>
      </c>
      <c r="H358" s="170"/>
    </row>
    <row r="359" spans="5:8" ht="12.75" customHeight="1">
      <c r="E359" s="68">
        <f>+E344</f>
        <v>39447</v>
      </c>
      <c r="F359" s="68">
        <f>+F344</f>
        <v>39082</v>
      </c>
      <c r="G359" s="68">
        <f>+G344</f>
        <v>39447</v>
      </c>
      <c r="H359" s="68">
        <f>+H344</f>
        <v>39082</v>
      </c>
    </row>
    <row r="360" spans="7:8" ht="12.75" customHeight="1">
      <c r="G360" s="34"/>
      <c r="H360" s="34"/>
    </row>
    <row r="361" spans="3:8" ht="12.75" customHeight="1">
      <c r="C361" s="5" t="s">
        <v>271</v>
      </c>
      <c r="G361" s="34"/>
      <c r="H361" s="34"/>
    </row>
    <row r="362" spans="3:8" ht="13.5" customHeight="1">
      <c r="C362" s="5" t="s">
        <v>273</v>
      </c>
      <c r="E362" s="118">
        <f>'income statement'!D32</f>
        <v>-5811</v>
      </c>
      <c r="F362" s="118">
        <f>'income statement'!E32</f>
        <v>-8244</v>
      </c>
      <c r="G362" s="118">
        <f>+'income statement'!G32</f>
        <v>-6895</v>
      </c>
      <c r="H362" s="118">
        <f>+'income statement'!H32</f>
        <v>22320</v>
      </c>
    </row>
    <row r="363" spans="5:8" ht="13.5" customHeight="1">
      <c r="E363" s="69"/>
      <c r="F363" s="60"/>
      <c r="G363" s="60"/>
      <c r="H363" s="60"/>
    </row>
    <row r="364" spans="3:8" ht="13.5" customHeight="1">
      <c r="C364" s="5" t="s">
        <v>219</v>
      </c>
      <c r="E364" s="69"/>
      <c r="F364" s="60"/>
      <c r="G364" s="60"/>
      <c r="H364" s="60"/>
    </row>
    <row r="365" spans="3:8" ht="13.5" customHeight="1">
      <c r="C365" s="5" t="s">
        <v>220</v>
      </c>
      <c r="E365" s="115">
        <f>E350</f>
        <v>64286</v>
      </c>
      <c r="F365" s="66">
        <f>+F350</f>
        <v>64091</v>
      </c>
      <c r="G365" s="115">
        <f>G350</f>
        <v>64252</v>
      </c>
      <c r="H365" s="60">
        <f>+H350</f>
        <v>60359</v>
      </c>
    </row>
    <row r="366" spans="5:8" ht="13.5" customHeight="1">
      <c r="E366" s="66"/>
      <c r="F366" s="66"/>
      <c r="G366" s="66"/>
      <c r="H366" s="60"/>
    </row>
    <row r="367" spans="3:8" ht="13.5" customHeight="1">
      <c r="C367" s="5" t="s">
        <v>109</v>
      </c>
      <c r="E367" s="66">
        <v>174</v>
      </c>
      <c r="F367" s="66">
        <v>795</v>
      </c>
      <c r="G367" s="66">
        <v>550</v>
      </c>
      <c r="H367" s="115">
        <v>723</v>
      </c>
    </row>
    <row r="368" spans="5:8" ht="13.5" customHeight="1">
      <c r="E368" s="66"/>
      <c r="F368" s="66"/>
      <c r="G368" s="66"/>
      <c r="H368" s="115"/>
    </row>
    <row r="369" spans="3:8" ht="13.5" customHeight="1">
      <c r="C369" s="5" t="s">
        <v>221</v>
      </c>
      <c r="E369" s="66"/>
      <c r="F369" s="66"/>
      <c r="G369" s="66"/>
      <c r="H369" s="115"/>
    </row>
    <row r="370" spans="3:8" ht="13.5" customHeight="1">
      <c r="C370" s="5" t="s">
        <v>222</v>
      </c>
      <c r="E370" s="51">
        <f>SUM(E365:E369)</f>
        <v>64460</v>
      </c>
      <c r="F370" s="51">
        <f>SUM(F365:F369)</f>
        <v>64886</v>
      </c>
      <c r="G370" s="51">
        <f>SUM(G365:G369)</f>
        <v>64802</v>
      </c>
      <c r="H370" s="51">
        <f>SUM(H365:H369)</f>
        <v>61082</v>
      </c>
    </row>
    <row r="371" spans="5:8" ht="13.5" customHeight="1">
      <c r="E371" s="7"/>
      <c r="F371" s="7"/>
      <c r="H371" s="60"/>
    </row>
    <row r="372" spans="3:8" ht="13.5" customHeight="1" thickBot="1">
      <c r="C372" s="36" t="s">
        <v>121</v>
      </c>
      <c r="E372" s="11">
        <f>E362/E370*100</f>
        <v>-9.01489295687248</v>
      </c>
      <c r="F372" s="11">
        <f>F362/F370*100</f>
        <v>-12.70536017014456</v>
      </c>
      <c r="G372" s="11">
        <f>G362/G370*100</f>
        <v>-10.640103700503072</v>
      </c>
      <c r="H372" s="11">
        <f>H362/H370*100</f>
        <v>36.541043187845844</v>
      </c>
    </row>
    <row r="373" spans="3:8" ht="13.5" customHeight="1" thickTop="1">
      <c r="C373" s="36"/>
      <c r="E373" s="71"/>
      <c r="F373" s="71"/>
      <c r="G373" s="71"/>
      <c r="H373" s="71"/>
    </row>
    <row r="374" spans="3:8" ht="13.5" customHeight="1">
      <c r="C374" s="36"/>
      <c r="E374" s="71"/>
      <c r="F374" s="71"/>
      <c r="G374" s="71"/>
      <c r="H374" s="71"/>
    </row>
    <row r="375" spans="3:8" ht="13.5" customHeight="1">
      <c r="C375" s="36"/>
      <c r="E375" s="71"/>
      <c r="F375" s="71"/>
      <c r="G375" s="71"/>
      <c r="H375" s="71"/>
    </row>
    <row r="376" spans="3:8" ht="13.5" customHeight="1">
      <c r="C376" s="36"/>
      <c r="E376" s="71"/>
      <c r="F376" s="71"/>
      <c r="G376" s="71"/>
      <c r="H376" s="71"/>
    </row>
    <row r="377" spans="1:2" ht="12.75">
      <c r="A377" s="43" t="s">
        <v>197</v>
      </c>
      <c r="B377" s="36" t="s">
        <v>27</v>
      </c>
    </row>
    <row r="378" ht="12.75">
      <c r="A378" s="36"/>
    </row>
    <row r="379" ht="12.75">
      <c r="A379" s="36"/>
    </row>
    <row r="380" ht="12.75">
      <c r="A380" s="36"/>
    </row>
    <row r="381" spans="3:8" ht="13.5" customHeight="1">
      <c r="C381" s="36"/>
      <c r="E381" s="71"/>
      <c r="F381" s="71"/>
      <c r="G381" s="71"/>
      <c r="H381" s="71"/>
    </row>
    <row r="382" spans="1:7" ht="13.5" customHeight="1">
      <c r="A382" s="43" t="s">
        <v>204</v>
      </c>
      <c r="B382" s="36" t="s">
        <v>75</v>
      </c>
      <c r="G382" s="53"/>
    </row>
    <row r="383" spans="1:7" ht="13.5" customHeight="1">
      <c r="A383" s="43"/>
      <c r="B383" s="36"/>
      <c r="G383" s="53"/>
    </row>
    <row r="384" ht="13.5" customHeight="1"/>
    <row r="385" ht="13.5" customHeight="1"/>
    <row r="386" ht="13.5" customHeight="1"/>
    <row r="408" ht="15">
      <c r="E408" s="41"/>
    </row>
    <row r="497" s="30" customFormat="1" ht="12.75">
      <c r="G497" s="8"/>
    </row>
    <row r="498" spans="1:7" s="30" customFormat="1" ht="12.75">
      <c r="A498" s="54"/>
      <c r="G498" s="8"/>
    </row>
    <row r="499" s="30" customFormat="1" ht="12.75">
      <c r="G499" s="8"/>
    </row>
    <row r="500" s="30" customFormat="1" ht="12.75">
      <c r="G500" s="8"/>
    </row>
    <row r="501" s="30" customFormat="1" ht="12.75">
      <c r="G501" s="8"/>
    </row>
    <row r="502" s="30" customFormat="1" ht="12.75">
      <c r="G502" s="8"/>
    </row>
    <row r="503" spans="1:7" s="30" customFormat="1" ht="12.75">
      <c r="A503" s="54"/>
      <c r="G503" s="8"/>
    </row>
    <row r="504" s="30" customFormat="1" ht="12.75">
      <c r="G504" s="8"/>
    </row>
    <row r="505" s="30" customFormat="1" ht="12.75">
      <c r="G505" s="8"/>
    </row>
    <row r="506" s="30" customFormat="1" ht="12.75">
      <c r="G506" s="8"/>
    </row>
    <row r="507" spans="1:7" s="30" customFormat="1" ht="12.75">
      <c r="A507" s="54"/>
      <c r="G507" s="8"/>
    </row>
    <row r="508" spans="1:7" s="30" customFormat="1" ht="12.75">
      <c r="A508" s="54"/>
      <c r="E508" s="55"/>
      <c r="F508" s="55"/>
      <c r="G508" s="8"/>
    </row>
    <row r="509" spans="5:7" s="30" customFormat="1" ht="12.75">
      <c r="E509" s="56"/>
      <c r="F509" s="56"/>
      <c r="G509" s="8"/>
    </row>
    <row r="510" spans="5:7" s="30" customFormat="1" ht="12.75">
      <c r="E510" s="49"/>
      <c r="F510" s="8"/>
      <c r="G510" s="8"/>
    </row>
    <row r="511" s="30" customFormat="1" ht="12.75">
      <c r="G511" s="8"/>
    </row>
    <row r="512" s="30" customFormat="1" ht="12.75">
      <c r="G512" s="8"/>
    </row>
    <row r="513" s="30" customFormat="1" ht="12.75">
      <c r="G513" s="8"/>
    </row>
    <row r="514" s="30" customFormat="1" ht="12.75">
      <c r="G514" s="8"/>
    </row>
    <row r="515" s="30" customFormat="1" ht="12.75">
      <c r="G515" s="8"/>
    </row>
    <row r="516" s="30" customFormat="1" ht="12.75">
      <c r="G516" s="8"/>
    </row>
    <row r="517" s="30" customFormat="1" ht="12.75">
      <c r="G517" s="8"/>
    </row>
    <row r="518" s="30" customFormat="1" ht="12.75">
      <c r="G518" s="8"/>
    </row>
    <row r="519" s="30" customFormat="1" ht="12.75">
      <c r="G519" s="8"/>
    </row>
    <row r="520" s="30" customFormat="1" ht="12.75">
      <c r="G520" s="8"/>
    </row>
    <row r="521" s="30" customFormat="1" ht="12.75">
      <c r="G521" s="8"/>
    </row>
    <row r="522" s="30" customFormat="1" ht="12.75">
      <c r="G522" s="8"/>
    </row>
    <row r="523" s="30" customFormat="1" ht="12.75">
      <c r="G523" s="8"/>
    </row>
    <row r="524" s="30" customFormat="1" ht="12.75">
      <c r="G524" s="8"/>
    </row>
    <row r="525" s="30" customFormat="1" ht="12.75">
      <c r="G525" s="8"/>
    </row>
    <row r="526" s="30" customFormat="1" ht="12.75">
      <c r="G526" s="8"/>
    </row>
    <row r="527" s="30" customFormat="1" ht="12.75">
      <c r="G527" s="8"/>
    </row>
    <row r="528" s="30" customFormat="1" ht="12.75">
      <c r="G528" s="8"/>
    </row>
    <row r="529" s="30" customFormat="1" ht="12.75">
      <c r="G529" s="8"/>
    </row>
    <row r="530" spans="1:7" s="30" customFormat="1" ht="12.75">
      <c r="A530" s="54"/>
      <c r="G530" s="8"/>
    </row>
    <row r="531" s="30" customFormat="1" ht="12.75">
      <c r="G531" s="8"/>
    </row>
    <row r="532" spans="1:7" s="30" customFormat="1" ht="12.75">
      <c r="A532" s="54"/>
      <c r="G532" s="8"/>
    </row>
    <row r="533" spans="1:7" s="30" customFormat="1" ht="12.75">
      <c r="A533" s="54"/>
      <c r="G533" s="8"/>
    </row>
    <row r="534" s="30" customFormat="1" ht="12.75">
      <c r="G534" s="8"/>
    </row>
    <row r="535" s="30" customFormat="1" ht="12.75">
      <c r="G535" s="8"/>
    </row>
    <row r="536" spans="6:7" s="30" customFormat="1" ht="12.75">
      <c r="F536" s="56"/>
      <c r="G536" s="8"/>
    </row>
    <row r="537" s="30" customFormat="1" ht="12.75">
      <c r="G537" s="8"/>
    </row>
    <row r="538" spans="1:7" s="30" customFormat="1" ht="12.75">
      <c r="A538" s="54"/>
      <c r="G538" s="8"/>
    </row>
    <row r="539" s="30" customFormat="1" ht="12.75">
      <c r="G539" s="8"/>
    </row>
    <row r="540" s="30" customFormat="1" ht="12.75">
      <c r="G540" s="8"/>
    </row>
    <row r="541" s="30" customFormat="1" ht="12.75">
      <c r="G541" s="8"/>
    </row>
    <row r="542" s="30" customFormat="1" ht="12.75">
      <c r="G542" s="8"/>
    </row>
    <row r="543" s="30" customFormat="1" ht="12.75">
      <c r="G543" s="8"/>
    </row>
    <row r="544" s="30" customFormat="1" ht="12.75">
      <c r="G544" s="8"/>
    </row>
    <row r="545" s="30" customFormat="1" ht="12.75">
      <c r="G545" s="8"/>
    </row>
    <row r="546" s="30" customFormat="1" ht="12.75">
      <c r="G546" s="8"/>
    </row>
    <row r="547" s="30" customFormat="1" ht="12.75">
      <c r="G547" s="8"/>
    </row>
    <row r="548" s="30" customFormat="1" ht="12.75">
      <c r="G548" s="8"/>
    </row>
    <row r="549" s="30" customFormat="1" ht="12.75">
      <c r="G549" s="8"/>
    </row>
    <row r="550" s="30" customFormat="1" ht="12.75">
      <c r="G550" s="8"/>
    </row>
    <row r="551" s="30" customFormat="1" ht="12.75">
      <c r="G551" s="8"/>
    </row>
    <row r="552" s="30" customFormat="1" ht="12.75">
      <c r="G552" s="8"/>
    </row>
    <row r="553" spans="1:7" s="30" customFormat="1" ht="12.75">
      <c r="A553" s="54"/>
      <c r="G553" s="8"/>
    </row>
    <row r="554" spans="6:7" s="30" customFormat="1" ht="12.75">
      <c r="F554" s="56"/>
      <c r="G554" s="8"/>
    </row>
    <row r="555" s="30" customFormat="1" ht="12.75">
      <c r="G555" s="8"/>
    </row>
    <row r="556" s="30" customFormat="1" ht="12.75">
      <c r="G556" s="8"/>
    </row>
    <row r="557" s="30" customFormat="1" ht="12.75">
      <c r="G557" s="8"/>
    </row>
    <row r="558" spans="4:7" s="30" customFormat="1" ht="12.75">
      <c r="D558" s="55"/>
      <c r="E558" s="55"/>
      <c r="F558" s="55"/>
      <c r="G558" s="8"/>
    </row>
    <row r="559" spans="4:7" s="30" customFormat="1" ht="12.75">
      <c r="D559" s="55"/>
      <c r="E559" s="55"/>
      <c r="F559" s="55"/>
      <c r="G559" s="8"/>
    </row>
    <row r="560" spans="1:7" s="30" customFormat="1" ht="12.75">
      <c r="A560" s="57"/>
      <c r="D560" s="8"/>
      <c r="E560" s="8"/>
      <c r="F560" s="47"/>
      <c r="G560" s="8"/>
    </row>
    <row r="561" spans="1:8" s="30" customFormat="1" ht="12.75">
      <c r="A561" s="57"/>
      <c r="D561" s="8"/>
      <c r="E561" s="8"/>
      <c r="F561" s="47"/>
      <c r="G561" s="8"/>
      <c r="H561" s="47"/>
    </row>
    <row r="562" spans="1:8" s="30" customFormat="1" ht="12.75">
      <c r="A562" s="57"/>
      <c r="D562" s="8"/>
      <c r="E562" s="8"/>
      <c r="F562" s="47"/>
      <c r="G562" s="8"/>
      <c r="H562" s="47"/>
    </row>
    <row r="563" spans="1:7" s="30" customFormat="1" ht="12.75">
      <c r="A563" s="57"/>
      <c r="D563" s="8"/>
      <c r="E563" s="8"/>
      <c r="F563" s="47"/>
      <c r="G563" s="8"/>
    </row>
    <row r="564" spans="1:8" s="30" customFormat="1" ht="12.75">
      <c r="A564" s="57"/>
      <c r="D564" s="8"/>
      <c r="E564" s="8"/>
      <c r="F564" s="8"/>
      <c r="G564" s="8"/>
      <c r="H564" s="47"/>
    </row>
    <row r="565" spans="1:7" s="30" customFormat="1" ht="12.75">
      <c r="A565" s="57"/>
      <c r="D565" s="57"/>
      <c r="E565" s="49"/>
      <c r="F565" s="8"/>
      <c r="G565" s="8"/>
    </row>
    <row r="566" spans="4:7" s="30" customFormat="1" ht="12.75">
      <c r="D566" s="8"/>
      <c r="E566" s="47"/>
      <c r="F566" s="8"/>
      <c r="G566" s="8"/>
    </row>
    <row r="567" spans="4:7" s="30" customFormat="1" ht="12.75">
      <c r="D567" s="47"/>
      <c r="G567" s="8"/>
    </row>
    <row r="568" spans="4:7" s="30" customFormat="1" ht="12.75">
      <c r="D568" s="47"/>
      <c r="G568" s="8"/>
    </row>
    <row r="569" spans="1:7" s="30" customFormat="1" ht="12.75">
      <c r="A569" s="57"/>
      <c r="D569" s="47"/>
      <c r="F569" s="47"/>
      <c r="G569" s="8"/>
    </row>
    <row r="570" spans="4:7" s="30" customFormat="1" ht="12.75">
      <c r="D570" s="47"/>
      <c r="E570" s="47"/>
      <c r="F570" s="47"/>
      <c r="G570" s="8"/>
    </row>
    <row r="571" spans="4:7" s="30" customFormat="1" ht="12.75">
      <c r="D571" s="47"/>
      <c r="E571" s="47"/>
      <c r="F571" s="47"/>
      <c r="G571" s="8"/>
    </row>
    <row r="572" spans="6:7" s="30" customFormat="1" ht="12.75">
      <c r="F572" s="47"/>
      <c r="G572" s="8"/>
    </row>
    <row r="573" spans="6:7" s="30" customFormat="1" ht="12.75">
      <c r="F573" s="47"/>
      <c r="G573" s="8"/>
    </row>
    <row r="574" spans="6:7" s="30" customFormat="1" ht="12.75">
      <c r="F574" s="47"/>
      <c r="G574" s="8"/>
    </row>
    <row r="575" spans="6:7" s="30" customFormat="1" ht="12.75">
      <c r="F575" s="47"/>
      <c r="G575" s="8"/>
    </row>
    <row r="576" s="30" customFormat="1" ht="12.75">
      <c r="G576" s="8"/>
    </row>
    <row r="577" s="30" customFormat="1" ht="12.75">
      <c r="G577" s="8"/>
    </row>
    <row r="578" s="30" customFormat="1" ht="12.75">
      <c r="G578" s="8"/>
    </row>
    <row r="579" s="30" customFormat="1" ht="12.75">
      <c r="G579" s="8"/>
    </row>
    <row r="580" s="30" customFormat="1" ht="12.75">
      <c r="G580" s="8"/>
    </row>
    <row r="581" s="30" customFormat="1" ht="12.75">
      <c r="G581" s="8"/>
    </row>
    <row r="582" s="30" customFormat="1" ht="12.75">
      <c r="G582" s="8"/>
    </row>
    <row r="583" s="30" customFormat="1" ht="12.75">
      <c r="G583" s="8"/>
    </row>
    <row r="584" s="30" customFormat="1" ht="12.75">
      <c r="G584" s="8"/>
    </row>
    <row r="585" s="30" customFormat="1" ht="12.75">
      <c r="G585" s="8"/>
    </row>
    <row r="586" s="30" customFormat="1" ht="12.75">
      <c r="G586" s="8"/>
    </row>
    <row r="587" s="30" customFormat="1" ht="12.75">
      <c r="G587" s="8"/>
    </row>
    <row r="588" s="30" customFormat="1" ht="12.75">
      <c r="G588" s="8"/>
    </row>
    <row r="589" s="30" customFormat="1" ht="12.75">
      <c r="G589" s="8"/>
    </row>
    <row r="590" s="30" customFormat="1" ht="12.75">
      <c r="G590" s="8"/>
    </row>
    <row r="591" s="30" customFormat="1" ht="12.75">
      <c r="G591" s="8"/>
    </row>
    <row r="592" s="30" customFormat="1" ht="12.75">
      <c r="G592" s="8"/>
    </row>
    <row r="593" s="30" customFormat="1" ht="12.75">
      <c r="G593" s="8"/>
    </row>
    <row r="594" s="30" customFormat="1" ht="12.75">
      <c r="G594" s="8"/>
    </row>
    <row r="595" s="30" customFormat="1" ht="12.75">
      <c r="G595" s="8"/>
    </row>
    <row r="596" s="30" customFormat="1" ht="12.75">
      <c r="G596" s="8"/>
    </row>
    <row r="597" s="30" customFormat="1" ht="12.75">
      <c r="G597" s="8"/>
    </row>
    <row r="598" s="30" customFormat="1" ht="12.75">
      <c r="G598" s="8"/>
    </row>
    <row r="599" spans="4:7" s="30" customFormat="1" ht="12.75">
      <c r="D599" s="8"/>
      <c r="E599" s="8"/>
      <c r="F599" s="8"/>
      <c r="G599" s="8"/>
    </row>
    <row r="600" spans="4:7" s="30" customFormat="1" ht="12.75">
      <c r="D600" s="8"/>
      <c r="E600" s="58"/>
      <c r="F600" s="8"/>
      <c r="G600" s="8"/>
    </row>
    <row r="601" spans="1:7" s="30" customFormat="1" ht="12.75">
      <c r="A601" s="54"/>
      <c r="G601" s="8"/>
    </row>
    <row r="602" s="30" customFormat="1" ht="12.75">
      <c r="G602" s="8"/>
    </row>
    <row r="603" spans="4:7" s="30" customFormat="1" ht="12.75">
      <c r="D603" s="56"/>
      <c r="E603" s="56"/>
      <c r="F603" s="56"/>
      <c r="G603" s="8"/>
    </row>
    <row r="604" spans="4:7" s="30" customFormat="1" ht="12.75">
      <c r="D604" s="56"/>
      <c r="E604" s="56"/>
      <c r="F604" s="56"/>
      <c r="G604" s="8"/>
    </row>
    <row r="605" spans="4:7" s="30" customFormat="1" ht="12.75">
      <c r="D605" s="8"/>
      <c r="E605" s="8"/>
      <c r="F605" s="59"/>
      <c r="G605" s="8"/>
    </row>
    <row r="606" s="30" customFormat="1" ht="12.75">
      <c r="G606" s="8"/>
    </row>
    <row r="607" s="30" customFormat="1" ht="12.75">
      <c r="G607" s="8"/>
    </row>
    <row r="608" s="30" customFormat="1" ht="12.75">
      <c r="G608" s="8"/>
    </row>
    <row r="609" s="30" customFormat="1" ht="12.75">
      <c r="G609" s="8"/>
    </row>
    <row r="610" s="30" customFormat="1" ht="12.75">
      <c r="G610" s="8"/>
    </row>
    <row r="611" s="30" customFormat="1" ht="12.75">
      <c r="G611" s="8"/>
    </row>
    <row r="612" s="30" customFormat="1" ht="12.75">
      <c r="G612" s="8"/>
    </row>
    <row r="613" s="30" customFormat="1" ht="12.75">
      <c r="G613" s="8"/>
    </row>
    <row r="614" s="30" customFormat="1" ht="12.75">
      <c r="G614" s="8"/>
    </row>
    <row r="615" s="30" customFormat="1" ht="12.75">
      <c r="G615" s="8"/>
    </row>
    <row r="616" spans="1:7" s="30" customFormat="1" ht="12.75">
      <c r="A616" s="54"/>
      <c r="G616" s="8"/>
    </row>
    <row r="617" spans="5:7" s="30" customFormat="1" ht="12.75">
      <c r="E617" s="56"/>
      <c r="F617" s="56"/>
      <c r="G617" s="8"/>
    </row>
    <row r="618" spans="1:7" s="30" customFormat="1" ht="12.75">
      <c r="A618" s="54"/>
      <c r="E618" s="56"/>
      <c r="F618" s="56"/>
      <c r="G618" s="8"/>
    </row>
    <row r="619" spans="5:7" s="30" customFormat="1" ht="12.75">
      <c r="E619" s="56"/>
      <c r="F619" s="56"/>
      <c r="G619" s="8"/>
    </row>
    <row r="620" spans="5:7" s="30" customFormat="1" ht="12.75">
      <c r="E620" s="8"/>
      <c r="F620" s="8"/>
      <c r="G620" s="8"/>
    </row>
    <row r="621" s="30" customFormat="1" ht="12.75">
      <c r="G621" s="8"/>
    </row>
    <row r="622" s="30" customFormat="1" ht="12.75">
      <c r="G622" s="8"/>
    </row>
    <row r="623" spans="5:7" s="30" customFormat="1" ht="12.75">
      <c r="E623" s="8"/>
      <c r="F623" s="8"/>
      <c r="G623" s="8"/>
    </row>
    <row r="624" spans="5:7" s="30" customFormat="1" ht="12.75">
      <c r="E624" s="8"/>
      <c r="F624" s="8"/>
      <c r="G624" s="8"/>
    </row>
    <row r="625" spans="5:7" s="30" customFormat="1" ht="12.75">
      <c r="E625" s="8"/>
      <c r="F625" s="8"/>
      <c r="G625" s="8"/>
    </row>
    <row r="626" s="30" customFormat="1" ht="12.75">
      <c r="G626" s="8"/>
    </row>
    <row r="627" s="30" customFormat="1" ht="12.75">
      <c r="G627" s="8"/>
    </row>
    <row r="628" s="30" customFormat="1" ht="12.75">
      <c r="G628" s="8"/>
    </row>
    <row r="629" s="30" customFormat="1" ht="12.75">
      <c r="G629" s="8"/>
    </row>
    <row r="630" s="30" customFormat="1" ht="12.75">
      <c r="G630" s="8"/>
    </row>
    <row r="631" s="30" customFormat="1" ht="12.75">
      <c r="G631" s="8"/>
    </row>
    <row r="632" s="30" customFormat="1" ht="12.75">
      <c r="G632" s="8"/>
    </row>
    <row r="633" s="30" customFormat="1" ht="12.75">
      <c r="G633" s="8"/>
    </row>
    <row r="634" s="30" customFormat="1" ht="12.75">
      <c r="G634" s="8"/>
    </row>
    <row r="635" spans="1:7" s="30" customFormat="1" ht="12.75">
      <c r="A635" s="54"/>
      <c r="G635" s="8"/>
    </row>
    <row r="636" s="30" customFormat="1" ht="12.75">
      <c r="G636" s="8"/>
    </row>
    <row r="637" s="30" customFormat="1" ht="12.75">
      <c r="G637" s="8"/>
    </row>
    <row r="638" s="30" customFormat="1" ht="12.75">
      <c r="G638" s="8"/>
    </row>
    <row r="639" s="30" customFormat="1" ht="12.75">
      <c r="G639" s="8"/>
    </row>
    <row r="640" s="30" customFormat="1" ht="12.75">
      <c r="G640" s="8"/>
    </row>
    <row r="641" spans="1:7" s="30" customFormat="1" ht="12.75">
      <c r="A641" s="54"/>
      <c r="G641" s="8"/>
    </row>
    <row r="642" spans="1:7" s="30" customFormat="1" ht="12.75">
      <c r="A642" s="54"/>
      <c r="G642" s="8"/>
    </row>
    <row r="643" s="30" customFormat="1" ht="12.75">
      <c r="G643" s="8"/>
    </row>
    <row r="644" s="30" customFormat="1" ht="12.75">
      <c r="G644" s="8"/>
    </row>
    <row r="645" s="30" customFormat="1" ht="12.75">
      <c r="G645" s="8"/>
    </row>
    <row r="646" s="30" customFormat="1" ht="12.75">
      <c r="G646" s="8"/>
    </row>
    <row r="647" s="30" customFormat="1" ht="12.75">
      <c r="G647" s="8"/>
    </row>
    <row r="648" spans="1:7" s="30" customFormat="1" ht="12.75">
      <c r="A648" s="54"/>
      <c r="G648" s="8"/>
    </row>
    <row r="649" s="30" customFormat="1" ht="12.75">
      <c r="G649" s="8"/>
    </row>
    <row r="650" s="30" customFormat="1" ht="12.75">
      <c r="G650" s="8"/>
    </row>
    <row r="651" s="30" customFormat="1" ht="12.75">
      <c r="G651" s="8"/>
    </row>
    <row r="652" s="30" customFormat="1" ht="12.75">
      <c r="G652" s="8"/>
    </row>
    <row r="653" s="30" customFormat="1" ht="12.75">
      <c r="G653" s="8"/>
    </row>
    <row r="654" s="30" customFormat="1" ht="12.75">
      <c r="G654" s="8"/>
    </row>
    <row r="655" s="30" customFormat="1" ht="12.75">
      <c r="G655" s="8"/>
    </row>
    <row r="656" s="30" customFormat="1" ht="12.75">
      <c r="G656" s="8"/>
    </row>
    <row r="657" spans="1:7" s="30" customFormat="1" ht="12.75">
      <c r="A657" s="54"/>
      <c r="G657" s="8"/>
    </row>
    <row r="658" s="30" customFormat="1" ht="12.75">
      <c r="G658" s="8"/>
    </row>
    <row r="659" s="30" customFormat="1" ht="12.75">
      <c r="G659" s="8"/>
    </row>
    <row r="660" s="30" customFormat="1" ht="12.75">
      <c r="G660" s="8"/>
    </row>
    <row r="661" s="30" customFormat="1" ht="12.75">
      <c r="G661" s="8"/>
    </row>
    <row r="662" spans="1:7" s="30" customFormat="1" ht="12.75">
      <c r="A662" s="54"/>
      <c r="G662" s="8"/>
    </row>
    <row r="663" spans="1:7" s="30" customFormat="1" ht="12.75">
      <c r="A663" s="54"/>
      <c r="G663" s="8"/>
    </row>
    <row r="664" s="30" customFormat="1" ht="12.75">
      <c r="G664" s="8"/>
    </row>
    <row r="665" s="30" customFormat="1" ht="12.75">
      <c r="G665" s="8"/>
    </row>
    <row r="666" s="30" customFormat="1" ht="12.75">
      <c r="G666" s="8"/>
    </row>
    <row r="667" s="30" customFormat="1" ht="12.75">
      <c r="G667" s="8"/>
    </row>
    <row r="668" s="30" customFormat="1" ht="12.75">
      <c r="G668" s="8"/>
    </row>
    <row r="669" s="30" customFormat="1" ht="12.75">
      <c r="G669" s="8"/>
    </row>
    <row r="670" s="30" customFormat="1" ht="12.75">
      <c r="G670" s="8"/>
    </row>
    <row r="671" s="30" customFormat="1" ht="12.75">
      <c r="G671" s="8"/>
    </row>
    <row r="672" s="30" customFormat="1" ht="12.75">
      <c r="G672" s="8"/>
    </row>
    <row r="673" s="30" customFormat="1" ht="12.75">
      <c r="G673" s="8"/>
    </row>
    <row r="674" s="30" customFormat="1" ht="12.75">
      <c r="G674" s="8"/>
    </row>
    <row r="675" s="30" customFormat="1" ht="12.75">
      <c r="G675" s="8"/>
    </row>
    <row r="676" s="30" customFormat="1" ht="12.75">
      <c r="G676" s="8"/>
    </row>
    <row r="677" s="30" customFormat="1" ht="12.75">
      <c r="G677" s="8"/>
    </row>
    <row r="678" s="30" customFormat="1" ht="12.75">
      <c r="G678" s="8"/>
    </row>
    <row r="679" spans="1:7" s="30" customFormat="1" ht="12.75">
      <c r="A679" s="54"/>
      <c r="G679" s="8"/>
    </row>
    <row r="680" s="30" customFormat="1" ht="12.75">
      <c r="G680" s="8"/>
    </row>
  </sheetData>
  <mergeCells count="7">
    <mergeCell ref="F89:G89"/>
    <mergeCell ref="E358:F358"/>
    <mergeCell ref="G358:H358"/>
    <mergeCell ref="E146:F146"/>
    <mergeCell ref="G146:H146"/>
    <mergeCell ref="E343:F343"/>
    <mergeCell ref="G343:H343"/>
  </mergeCells>
  <printOptions/>
  <pageMargins left="0.5" right="0.5" top="0.5" bottom="0.5" header="0.25" footer="0.25"/>
  <pageSetup firstPageNumber="5" useFirstPageNumber="1" fitToHeight="5" fitToWidth="5" horizontalDpi="600" verticalDpi="600" orientation="portrait" paperSize="9" r:id="rId2"/>
  <headerFooter alignWithMargins="0">
    <oddFooter>&amp;C&amp;"Times New Roman,標準"&amp;P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Owner</cp:lastModifiedBy>
  <cp:lastPrinted>2008-02-29T08:43:51Z</cp:lastPrinted>
  <dcterms:created xsi:type="dcterms:W3CDTF">2004-06-09T09:00:43Z</dcterms:created>
  <dcterms:modified xsi:type="dcterms:W3CDTF">2008-02-29T08:47:02Z</dcterms:modified>
  <cp:category/>
  <cp:version/>
  <cp:contentType/>
  <cp:contentStatus/>
</cp:coreProperties>
</file>