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504" firstSheet="3"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sheet'!$A$1:$J$53</definedName>
    <definedName name="_xlnm.Print_Area" localSheetId="3">'cash flows statements'!$A:$IV</definedName>
    <definedName name="_xlnm.Print_Area" localSheetId="4">'explanatory notes'!$A$1:$H$303</definedName>
    <definedName name="_xlnm.Print_Area" localSheetId="0">'income statement'!$A$1:$H$61</definedName>
    <definedName name="_xlnm.Print_Area" localSheetId="2">'statement of changes in equ'!$A$1:$Q$61</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<sst xmlns="http://schemas.openxmlformats.org/spreadsheetml/2006/main" count="348" uniqueCount="269">
  <si>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</si>
  <si>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</si>
  <si>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</si>
  <si>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</si>
  <si>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</si>
  <si>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</si>
  <si>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</si>
  <si>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</si>
  <si>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</si>
  <si>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</si>
  <si>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</si>
  <si>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</si>
  <si>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</si>
  <si>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</si>
  <si>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</si>
  <si>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</si>
  <si>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</si>
  <si>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</si>
  <si>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</si>
  <si>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</si>
  <si>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Net cash used in investing activities</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</si>
  <si>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</si>
  <si>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</si>
  <si>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</si>
  <si>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</si>
  <si>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</si>
  <si>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</si>
  <si>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</si>
  <si>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</si>
  <si>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</si>
  <si>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</si>
  <si>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</si>
  <si>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</si>
  <si>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</si>
  <si>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</si>
  <si>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</si>
  <si>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</si>
  <si>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</si>
  <si>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</si>
  <si>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</si>
  <si>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</si>
  <si>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</si>
  <si>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</si>
  <si>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</si>
  <si>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</si>
  <si>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</si>
  <si>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</si>
  <si>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</si>
  <si>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</si>
  <si>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</si>
  <si>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</si>
  <si>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</si>
  <si>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</si>
  <si>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 xml:space="preserve">    (RM'000)</t>
  </si>
  <si>
    <t xml:space="preserve">      (RM'000)</t>
  </si>
  <si>
    <t xml:space="preserve">   Revenue</t>
  </si>
  <si>
    <t>Changes</t>
  </si>
  <si>
    <t>(%)</t>
  </si>
  <si>
    <t>Commentary on Prospects</t>
  </si>
  <si>
    <t>Profit Forecast or Profit Guarantee</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</si>
  <si>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</si>
  <si>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</si>
  <si>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</si>
  <si>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</si>
  <si>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</si>
  <si>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</si>
  <si>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</si>
  <si>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</si>
  <si>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</si>
  <si>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</si>
  <si>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</si>
  <si>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</si>
  <si>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</si>
  <si>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</si>
  <si>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</si>
  <si>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</si>
  <si>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</si>
  <si>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</si>
  <si>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</si>
  <si>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</si>
  <si>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</si>
  <si>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</si>
  <si>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</si>
  <si>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</si>
  <si>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</si>
  <si>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</si>
  <si>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</si>
  <si>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</si>
  <si>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</si>
  <si>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</si>
  <si>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</si>
  <si>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</si>
  <si>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</si>
  <si>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</si>
  <si>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</si>
  <si>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</si>
  <si>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</si>
  <si>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</si>
  <si>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</si>
  <si>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3 months ended</t>
  </si>
  <si>
    <t>At book value</t>
  </si>
  <si>
    <t>At market value</t>
  </si>
  <si>
    <t xml:space="preserve">Non-Distributable </t>
  </si>
  <si>
    <t>3 months ended</t>
  </si>
  <si>
    <t>People's Republic of China</t>
  </si>
  <si>
    <t>At end of financial period</t>
  </si>
  <si>
    <t>At beginning of financial period</t>
  </si>
  <si>
    <t>Changes in Contingent Liabilities and Contingent Assets</t>
  </si>
  <si>
    <t>CONDENSED CONSOLIDATED CASH FLOW STATEMENT</t>
  </si>
  <si>
    <t>(a)</t>
  </si>
  <si>
    <t>Revaluation</t>
  </si>
  <si>
    <t xml:space="preserve"> </t>
  </si>
  <si>
    <t>Republic of Mauritius</t>
  </si>
  <si>
    <t>Breakdown of group borrowings is as follow:</t>
  </si>
  <si>
    <t>Adjustment for share options ('000)</t>
  </si>
  <si>
    <t xml:space="preserve">     - Basic</t>
  </si>
  <si>
    <t xml:space="preserve">     - Diluted</t>
  </si>
  <si>
    <t>Year-To-Date</t>
  </si>
  <si>
    <t>Berhad</t>
  </si>
  <si>
    <t>Part A - Explanatory Notes Pursuant to FRS 134</t>
  </si>
  <si>
    <t>Part B - Explanatory Notes Pursuant to Appendix 9B of the Listing Requirements of Bursa Malaysia Securities</t>
  </si>
  <si>
    <t>Earnings Per Share ("EPS")</t>
  </si>
  <si>
    <t>Basic EPS</t>
  </si>
  <si>
    <t>Basic EPS is calculated by dividing the net profit for the period by the weighted average number of ordinary shares in issue during</t>
  </si>
  <si>
    <t xml:space="preserve">the period.  </t>
  </si>
  <si>
    <t>Diluted EPS</t>
  </si>
  <si>
    <t xml:space="preserve">For the purpose of calculating diluted earnings per share, the weighted average number of ordinary shares in issue during the period </t>
  </si>
  <si>
    <t>have been adjusted for the dilutive effects of all potential ordinary shares, i.e. share options granted to employees.</t>
  </si>
  <si>
    <t>(b)</t>
  </si>
  <si>
    <t>Basic EPS (sen)</t>
  </si>
  <si>
    <t>Diluted EPS (sen)</t>
  </si>
  <si>
    <t>At 1 January 2006</t>
  </si>
  <si>
    <t>NON-CURRENT ASSETS</t>
  </si>
  <si>
    <t>LIABILITIES</t>
  </si>
  <si>
    <t>NON-CURRENT LIABILITIES</t>
  </si>
  <si>
    <t>Borrowings</t>
  </si>
  <si>
    <t>EQUITY</t>
  </si>
  <si>
    <t>Share Capital</t>
  </si>
  <si>
    <t>Share Premium</t>
  </si>
  <si>
    <t>Inventories</t>
  </si>
  <si>
    <t>TOTAL EQUITY</t>
  </si>
  <si>
    <t>TOTAL LIABILITIES</t>
  </si>
  <si>
    <t>TOTAL EQUITY AND LIABILITIES</t>
  </si>
  <si>
    <t>TOTAL ASSETS</t>
  </si>
  <si>
    <t>Other Investments</t>
  </si>
  <si>
    <t>Other Income</t>
  </si>
  <si>
    <t>Selling and Distribution Expenses</t>
  </si>
  <si>
    <t>Finance costs</t>
  </si>
  <si>
    <t>ASSETS</t>
  </si>
  <si>
    <t>As previously stated</t>
  </si>
  <si>
    <t>At 1 January 2006 (restated)</t>
  </si>
  <si>
    <t>Cost of sales</t>
  </si>
  <si>
    <t>Income tax expense</t>
  </si>
  <si>
    <t>Earnings per share attributable to equity</t>
  </si>
  <si>
    <t xml:space="preserve">   holders of the parent (cent):</t>
  </si>
  <si>
    <t>Property, plant and equipment</t>
  </si>
  <si>
    <t>Trade receivables</t>
  </si>
  <si>
    <t>Other receivables, prepayment and deposits</t>
  </si>
  <si>
    <t>Equity attributable to equity holders of the parent</t>
  </si>
  <si>
    <t>Retained earnings</t>
  </si>
  <si>
    <t>Deferred tax liabilities</t>
  </si>
  <si>
    <t>Other payables</t>
  </si>
  <si>
    <t>Trade payables</t>
  </si>
  <si>
    <t>Retained</t>
  </si>
  <si>
    <t>Earnings</t>
  </si>
  <si>
    <t>Distributable</t>
  </si>
  <si>
    <t>11</t>
  </si>
  <si>
    <t>24</t>
  </si>
  <si>
    <t>Net assets per share</t>
  </si>
  <si>
    <t>Tax recoverable</t>
  </si>
  <si>
    <t xml:space="preserve">   holders of the parent</t>
  </si>
  <si>
    <t>Attributable to Equity Holders of the Parent</t>
  </si>
  <si>
    <t>31.3.2006</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</si>
  <si>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</si>
  <si>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</si>
  <si>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</si>
  <si>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 xml:space="preserve">                                                                                                                                </t>
  </si>
  <si>
    <t>At 31 December 2006</t>
  </si>
  <si>
    <t>31.12.2006</t>
  </si>
  <si>
    <t>(Loss)/profit before tax</t>
  </si>
  <si>
    <t>(Loss)/profit from operations</t>
  </si>
  <si>
    <t xml:space="preserve">(Loss)/profit for the period attributable to equity </t>
  </si>
  <si>
    <t>CONDENSED CONSOLIDATED INCOME STATEMENTS</t>
  </si>
  <si>
    <t xml:space="preserve">The condensed consolidated income statements should be read in conjunction with the audited financial statements for </t>
  </si>
  <si>
    <t>Investment Property</t>
  </si>
  <si>
    <t>Current tax:</t>
  </si>
  <si>
    <t xml:space="preserve">   Malaysian income tax</t>
  </si>
  <si>
    <t xml:space="preserve">   Foreign tax</t>
  </si>
  <si>
    <t>Total income tax expense</t>
  </si>
  <si>
    <t>Income Tax Expense</t>
  </si>
  <si>
    <t>Equivalent</t>
  </si>
  <si>
    <t>RMB'000</t>
  </si>
  <si>
    <t>Chinese Renminbi</t>
  </si>
  <si>
    <t xml:space="preserve">Hire purchase </t>
  </si>
  <si>
    <t>Hire purchase</t>
  </si>
  <si>
    <t>Borrowings denominated in foreign currency:</t>
  </si>
  <si>
    <t>FOR THE FIRST QUARTER ENDED 31 MARCH 2007 (UNAUDITED)</t>
  </si>
  <si>
    <t>At 1 January 2007</t>
  </si>
  <si>
    <t>At 31 March 2007</t>
  </si>
  <si>
    <t>FOR THE  FIRST QUARTER ENDED 31 MARCH 2007 (UNAUDITED)</t>
  </si>
  <si>
    <t>NOTES TO INTERIM FINANCIAL REPORT ENDED 31 MARCH 2007</t>
  </si>
  <si>
    <t>31.3.2007</t>
  </si>
  <si>
    <t xml:space="preserve"> year ended 31 December 2006 and the accompanying explanatory notes attached to the interim financial statements.</t>
  </si>
  <si>
    <t>the year ended 31 December 2006 and the accompanying explanatory notes attached to the interim financial statements.</t>
  </si>
  <si>
    <t>year ended 31 December 2006 and the accompanying explanatory notes attached to the interim financial statements.</t>
  </si>
  <si>
    <t>statements for the year ended 31 December 2006 and the accompanying explanatory notes attached</t>
  </si>
  <si>
    <t>Administrative Expenses</t>
  </si>
  <si>
    <t xml:space="preserve">   Scheme (ESOS)</t>
  </si>
  <si>
    <t xml:space="preserve">   - Pursuant to Employee Share Option</t>
  </si>
  <si>
    <t>Loss for the period</t>
  </si>
  <si>
    <t>Gross (loss)/profit</t>
  </si>
  <si>
    <t>Issued of ordinary shares</t>
  </si>
  <si>
    <t>Bank Overdraft</t>
  </si>
  <si>
    <t>Prior year adjustments</t>
  </si>
  <si>
    <t>At 1 January 2007 (restated)</t>
  </si>
  <si>
    <t xml:space="preserve">    RM'000</t>
  </si>
  <si>
    <t xml:space="preserve">      RM'000</t>
  </si>
  <si>
    <t>Effects on retained profits:</t>
  </si>
  <si>
    <t>At 1 January, as previously stated</t>
  </si>
  <si>
    <t>Effects of change in accounting policy</t>
  </si>
  <si>
    <t>At 1 January, as restated</t>
  </si>
  <si>
    <t xml:space="preserve">Previously </t>
  </si>
  <si>
    <t>stated</t>
  </si>
  <si>
    <t>Restated</t>
  </si>
  <si>
    <t>Adjustments</t>
  </si>
  <si>
    <t>28.</t>
  </si>
  <si>
    <t>At 31 March 2006</t>
  </si>
  <si>
    <t>(restated)</t>
  </si>
  <si>
    <t>Issued of ordinary shares pursuant to</t>
  </si>
  <si>
    <t xml:space="preserve">   Employee Share Option Scheme (ESOS)</t>
  </si>
  <si>
    <t>Changes in Accounting Policies</t>
  </si>
  <si>
    <t>As at</t>
  </si>
  <si>
    <t>1.1.2007</t>
  </si>
  <si>
    <t>1.1.2006</t>
  </si>
  <si>
    <t>Comparative</t>
  </si>
  <si>
    <t>The following comparative amounts have been restated due to the change in accounting policy as follows:</t>
  </si>
  <si>
    <t>29.</t>
  </si>
  <si>
    <t>Net loss for the period</t>
  </si>
  <si>
    <t>Net loss before change in accounting policy</t>
  </si>
  <si>
    <t xml:space="preserve">   Loss from operations</t>
  </si>
  <si>
    <t xml:space="preserve">   Loss before tax</t>
  </si>
  <si>
    <t xml:space="preserve">   Net loss for the period</t>
  </si>
  <si>
    <t>AS AT 31 MARCH 2007 (UNAUDITED)</t>
  </si>
  <si>
    <t>Foreign Exchange Reserve</t>
  </si>
  <si>
    <t>Share Option Reserve</t>
  </si>
  <si>
    <t>Revaluation Reserve</t>
  </si>
  <si>
    <t>Reserve</t>
  </si>
  <si>
    <t>Foreign</t>
  </si>
  <si>
    <t>Exchange</t>
  </si>
  <si>
    <t>Option</t>
  </si>
  <si>
    <t>Current tax payable</t>
  </si>
  <si>
    <t>Foreign currency translation</t>
  </si>
  <si>
    <t>2(a)</t>
  </si>
  <si>
    <t>Profit for the period</t>
  </si>
  <si>
    <t>Share options granted under ESOS</t>
  </si>
  <si>
    <t xml:space="preserve">   holders of the parent (RM'000)</t>
  </si>
  <si>
    <t xml:space="preserve">Weighted average number of ordinary </t>
  </si>
  <si>
    <t xml:space="preserve">   shares in issue ('000)</t>
  </si>
  <si>
    <t xml:space="preserve">Weighted average number of ordinary shares </t>
  </si>
  <si>
    <t xml:space="preserve">   for diluted earnings per share ('000)</t>
  </si>
  <si>
    <t>Net cash from/(used in) operating activities</t>
  </si>
  <si>
    <t>Net cash (used in)/generated from financing activities</t>
  </si>
  <si>
    <t>Cash and cash equivalents comprise:</t>
  </si>
  <si>
    <t>Net (decrease)/increase in cash and cash equivalents</t>
  </si>
  <si>
    <t>Loss before tax</t>
  </si>
  <si>
    <t>Bank overdrafts (Included within short term borrowings in Note 24)</t>
  </si>
  <si>
    <t xml:space="preserve"> - Effects of change in accounting policy</t>
  </si>
  <si>
    <t>Comment on Material Change in Loss Before Tax</t>
  </si>
  <si>
    <t>Effects on net loss for the period: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</si>
</sst>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0_);_(* \(#,##0.000\);_(* &quot;-&quot;??_);_(@_)"/>
    <numFmt numFmtId="189" formatCode="_(* #,##0.0_);_(* \(#,##0.0\);_(* &quot;-&quot;??_);_(@_)"/>
    <numFmt numFmtId="190" formatCode="_(* #,##0_);_(* \(#,##0\);_(* &quot;-&quot;??_);_(@_)"/>
    <numFmt numFmtId="191" formatCode="_(* #,##0.0000_);_(* \(#,##0.0000\);_(* &quot;-&quot;??_);_(@_)"/>
    <numFmt numFmtId="192" formatCode="_(* #,##0.00_);_(* \(#,##0.00\);_(* &quot;-&quot;_);_(@_)"/>
    <numFmt numFmtId="193" formatCode="0.0%"/>
    <numFmt numFmtId="194" formatCode="0.0000"/>
    <numFmt numFmtId="195" formatCode="_(* #,##0.0000_);_(* \(#,##0.0000\);_(* &quot;-&quot;_);_(@_)"/>
    <numFmt numFmtId="196" formatCode="_(* #,##0.0000000_);_(* \(#,##0.0000000\);_(* &quot;-&quot;??_);_(@_)"/>
    <numFmt numFmtId="197" formatCode="_-* #,##0_-;\-* #,##0_-;_-* &quot;-&quot;??_-;_-@_-"/>
    <numFmt numFmtId="198" formatCode="0_);\(0\)"/>
    <numFmt numFmtId="199" formatCode="0.0"/>
    <numFmt numFmtId="200" formatCode="0_);[Red]\(0\)"/>
    <numFmt numFmtId="201" formatCode="0.00_)"/>
    <numFmt numFmtId="202" formatCode="#,##0.000"/>
    <numFmt numFmtId="203" formatCode="0.000%"/>
    <numFmt numFmtId="204" formatCode="_(* #,##0.0_);_(* \(#,##0.0\);_(* &quot;-&quot;?_);_(@_)"/>
    <numFmt numFmtId="205" formatCode="#,##0.00000_);\(#,##0.00000\)"/>
    <numFmt numFmtId="206" formatCode="mmm\-yyyy"/>
    <numFmt numFmtId="207" formatCode="0.00%;\(0.00\)%"/>
    <numFmt numFmtId="208" formatCode="#,##0.000_);[Red]\(#,##0.000\)"/>
    <numFmt numFmtId="209" formatCode="&quot;RM&quot;#,##0_);[Red]\(&quot;RM&quot;#,##0\)"/>
    <numFmt numFmtId="210" formatCode="d/m/yyyy"/>
    <numFmt numFmtId="211" formatCode="&quot;$&quot;#,##0.00"/>
    <numFmt numFmtId="212" formatCode="General_)"/>
    <numFmt numFmtId="213" formatCode="0\ \ "/>
    <numFmt numFmtId="214" formatCode="mm&quot;月&quot;dd&quot;日&quot;"/>
    <numFmt numFmtId="215" formatCode="_(* #,##0.0_);_(* \(#,##0.0\);_(* &quot;-&quot;_);_(@_)"/>
    <numFmt numFmtId="216" formatCode="_(* #,##0.000_);_(* \(#,##0.000\);_(* &quot;-&quot;_);_(@_)"/>
    <numFmt numFmtId="217" formatCode="_-* #,##0.0_-;\-* #,##0.0_-;_-* &quot;-&quot;??_-;_-@_-"/>
    <numFmt numFmtId="218" formatCode="_-* #,##0.000_-;\-* #,##0.000_-;_-* &quot;-&quot;??_-;_-@_-"/>
    <numFmt numFmtId="219" formatCode="0.00_);\(0.00\)"/>
    <numFmt numFmtId="220" formatCode="0.0_);\(0.0\)"/>
    <numFmt numFmtId="221" formatCode="_(* #,##0.0000_);_(* \(#,##0.0000\);_(* &quot;-&quot;????_);_(@_)"/>
    <numFmt numFmtId="222" formatCode="#,##0.0_);\(#,##0.0\)"/>
    <numFmt numFmtId="223" formatCode="[$-409]h:mm:ss\ AM/PM"/>
  </numFmts>
  <fonts count="19">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10" fontId="3" fillId="0" borderId="0">
      <alignment/>
      <protection/>
    </xf>
    <xf numFmtId="211" fontId="3" fillId="0" borderId="0">
      <alignment/>
      <protection/>
    </xf>
    <xf numFmtId="0" fontId="2" fillId="3" borderId="0">
      <alignment horizontal="right"/>
      <protection/>
    </xf>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207" fontId="4" fillId="0" borderId="0">
      <alignment/>
      <protection locked="0"/>
    </xf>
    <xf numFmtId="208" fontId="3" fillId="0" borderId="0">
      <alignment/>
      <protection locked="0"/>
    </xf>
    <xf numFmtId="0" fontId="8" fillId="0" borderId="0" applyNumberFormat="0" applyFill="0" applyBorder="0" applyAlignment="0" applyProtection="0"/>
    <xf numFmtId="203" fontId="3" fillId="0" borderId="0">
      <alignment/>
      <protection locked="0"/>
    </xf>
    <xf numFmtId="203" fontId="3" fillId="0" borderId="0">
      <alignment/>
      <protection locked="0"/>
    </xf>
    <xf numFmtId="0" fontId="7" fillId="0" borderId="0" applyNumberFormat="0" applyFill="0" applyBorder="0" applyAlignment="0" applyProtection="0"/>
    <xf numFmtId="164" fontId="3" fillId="0" borderId="0">
      <alignment horizontal="center"/>
      <protection/>
    </xf>
    <xf numFmtId="209" fontId="3" fillId="0" borderId="0" applyFont="0" applyFill="0" applyBorder="0" applyAlignment="0" applyProtection="0"/>
    <xf numFmtId="201" fontId="5" fillId="0" borderId="0">
      <alignment/>
      <protection/>
    </xf>
    <xf numFmtId="0" fontId="0" fillId="0" borderId="0">
      <alignment/>
      <protection/>
    </xf>
    <xf numFmtId="9" fontId="0" fillId="0" borderId="0" applyFont="0" applyFill="0" applyBorder="0" applyAlignment="0" applyProtection="0"/>
    <xf numFmtId="212" fontId="6" fillId="0" borderId="0">
      <alignment/>
      <protection/>
    </xf>
    <xf numFmtId="203"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68">
    <xf numFmtId="0" fontId="0" fillId="0" borderId="0" xfId="0" applyAlignment="1">
      <alignment/>
    </xf>
    <xf numFmtId="190" fontId="9" fillId="0" borderId="0" xfId="45" applyNumberFormat="1" applyFont="1" applyAlignment="1">
      <alignment horizontal="left"/>
    </xf>
    <xf numFmtId="190" fontId="10" fillId="0" borderId="0" xfId="45" applyNumberFormat="1" applyFont="1" applyAlignment="1">
      <alignment/>
    </xf>
    <xf numFmtId="190" fontId="9" fillId="0" borderId="0" xfId="45" applyNumberFormat="1" applyFont="1" applyAlignment="1">
      <alignment/>
    </xf>
    <xf numFmtId="15" fontId="9"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90" fontId="11" fillId="0" borderId="0" xfId="45" applyNumberFormat="1" applyFont="1" applyAlignment="1">
      <alignment/>
    </xf>
    <xf numFmtId="190" fontId="11" fillId="0" borderId="0" xfId="45" applyNumberFormat="1" applyFont="1" applyBorder="1" applyAlignment="1">
      <alignment/>
    </xf>
    <xf numFmtId="190" fontId="11" fillId="0" borderId="4" xfId="45" applyNumberFormat="1" applyFont="1" applyBorder="1" applyAlignment="1">
      <alignment/>
    </xf>
    <xf numFmtId="190" fontId="11" fillId="0" borderId="0" xfId="39" applyNumberFormat="1" applyFont="1">
      <alignment/>
      <protection/>
    </xf>
    <xf numFmtId="43" fontId="11" fillId="0" borderId="5" xfId="45" applyNumberFormat="1" applyFont="1" applyBorder="1" applyAlignment="1">
      <alignment/>
    </xf>
    <xf numFmtId="190" fontId="11" fillId="0" borderId="0" xfId="39" applyNumberFormat="1" applyFont="1" applyAlignment="1">
      <alignment horizontal="center"/>
      <protection/>
    </xf>
    <xf numFmtId="190" fontId="11" fillId="0" borderId="0" xfId="45" applyNumberFormat="1" applyFont="1" applyAlignment="1">
      <alignment horizontal="center"/>
    </xf>
    <xf numFmtId="190"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41" fontId="10" fillId="0" borderId="0" xfId="45" applyNumberFormat="1" applyFont="1" applyBorder="1" applyAlignment="1">
      <alignment horizontal="right"/>
    </xf>
    <xf numFmtId="41" fontId="10" fillId="0" borderId="6" xfId="45" applyNumberFormat="1" applyFont="1" applyBorder="1" applyAlignment="1">
      <alignment horizontal="right"/>
    </xf>
    <xf numFmtId="190" fontId="10" fillId="0" borderId="7" xfId="45" applyNumberFormat="1" applyFont="1" applyBorder="1" applyAlignment="1">
      <alignment/>
    </xf>
    <xf numFmtId="41" fontId="10" fillId="0" borderId="7" xfId="45" applyNumberFormat="1" applyFont="1" applyBorder="1" applyAlignment="1">
      <alignment horizontal="right"/>
    </xf>
    <xf numFmtId="41" fontId="10" fillId="0" borderId="7" xfId="45" applyNumberFormat="1" applyFont="1" applyBorder="1" applyAlignment="1">
      <alignment/>
    </xf>
    <xf numFmtId="190" fontId="10" fillId="0" borderId="1" xfId="45" applyNumberFormat="1" applyFont="1" applyBorder="1" applyAlignment="1">
      <alignment/>
    </xf>
    <xf numFmtId="190" fontId="10" fillId="0" borderId="4" xfId="45" applyNumberFormat="1" applyFont="1" applyBorder="1" applyAlignment="1">
      <alignment/>
    </xf>
    <xf numFmtId="41" fontId="10" fillId="0" borderId="4" xfId="45" applyNumberFormat="1" applyFont="1" applyBorder="1" applyAlignment="1">
      <alignment horizontal="right"/>
    </xf>
    <xf numFmtId="41" fontId="10" fillId="0" borderId="0" xfId="45" applyNumberFormat="1" applyFont="1" applyBorder="1" applyAlignment="1">
      <alignmen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lignment/>
      <protection/>
    </xf>
    <xf numFmtId="190" fontId="11" fillId="0" borderId="3" xfId="45" applyNumberFormat="1" applyFont="1" applyBorder="1" applyAlignment="1">
      <alignment/>
    </xf>
    <xf numFmtId="190" fontId="11" fillId="0" borderId="0" xfId="45" applyNumberFormat="1" applyFont="1" applyAlignment="1">
      <alignment horizontal="right"/>
    </xf>
    <xf numFmtId="0" fontId="13" fillId="0" borderId="0" xfId="39" applyFont="1">
      <alignment/>
      <protection/>
    </xf>
    <xf numFmtId="190" fontId="10" fillId="0" borderId="8" xfId="45" applyNumberFormat="1" applyFont="1" applyBorder="1" applyAlignment="1">
      <alignment/>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90" fontId="11" fillId="0" borderId="0" xfId="39" applyNumberFormat="1" applyFont="1" applyBorder="1">
      <alignment/>
      <protection/>
    </xf>
    <xf numFmtId="190"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90" fontId="11" fillId="0" borderId="8" xfId="45" applyNumberFormat="1" applyFont="1" applyBorder="1" applyAlignment="1">
      <alignment/>
    </xf>
    <xf numFmtId="190" fontId="11" fillId="0" borderId="5" xfId="39" applyNumberFormat="1" applyFont="1" applyBorder="1">
      <alignment/>
      <protection/>
    </xf>
    <xf numFmtId="190"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90" fontId="11" fillId="0" borderId="0" xfId="45" applyNumberFormat="1" applyFont="1" applyBorder="1" applyAlignment="1">
      <alignment horizontal="right"/>
    </xf>
    <xf numFmtId="43" fontId="11" fillId="0" borderId="0" xfId="39" applyNumberFormat="1" applyFont="1" applyBorder="1">
      <alignment/>
      <protection/>
    </xf>
    <xf numFmtId="197" fontId="11" fillId="0" borderId="0" xfId="26" applyNumberFormat="1" applyFont="1" applyAlignment="1">
      <alignment/>
    </xf>
    <xf numFmtId="190" fontId="10" fillId="0" borderId="0" xfId="45" applyNumberFormat="1" applyFont="1" applyBorder="1" applyAlignment="1">
      <alignment/>
    </xf>
    <xf numFmtId="0" fontId="13" fillId="0" borderId="0" xfId="39" applyFont="1" applyBorder="1">
      <alignment/>
      <protection/>
    </xf>
    <xf numFmtId="190" fontId="11" fillId="0" borderId="0" xfId="45" applyNumberFormat="1" applyFont="1" applyAlignment="1">
      <alignment horizontal="left"/>
    </xf>
    <xf numFmtId="0" fontId="12" fillId="0" borderId="0" xfId="39" applyFont="1" applyFill="1">
      <alignment/>
      <protection/>
    </xf>
    <xf numFmtId="0" fontId="11" fillId="0" borderId="0" xfId="39" applyFont="1" applyFill="1">
      <alignment/>
      <protection/>
    </xf>
    <xf numFmtId="190" fontId="11" fillId="0" borderId="0" xfId="45" applyNumberFormat="1" applyFont="1" applyFill="1" applyAlignment="1">
      <alignment/>
    </xf>
    <xf numFmtId="197" fontId="11" fillId="0" borderId="0" xfId="26" applyNumberFormat="1" applyFont="1" applyBorder="1" applyAlignment="1">
      <alignment/>
    </xf>
    <xf numFmtId="15" fontId="12" fillId="0" borderId="0" xfId="45" applyNumberFormat="1" applyFont="1" applyAlignment="1">
      <alignment horizontal="center"/>
    </xf>
    <xf numFmtId="197" fontId="11" fillId="0" borderId="0" xfId="26" applyNumberFormat="1" applyFont="1" applyAlignment="1">
      <alignment horizontal="left" indent="1"/>
    </xf>
    <xf numFmtId="0" fontId="16" fillId="0" borderId="0" xfId="39" applyFont="1">
      <alignment/>
      <protection/>
    </xf>
    <xf numFmtId="43" fontId="11" fillId="0" borderId="0" xfId="45" applyNumberFormat="1" applyFont="1" applyBorder="1" applyAlignment="1">
      <alignment/>
    </xf>
    <xf numFmtId="0" fontId="9" fillId="0" borderId="0" xfId="39" applyFont="1" applyAlignment="1">
      <alignment horizontal="center"/>
      <protection/>
    </xf>
    <xf numFmtId="0" fontId="10" fillId="0" borderId="0" xfId="39" applyFont="1" applyAlignment="1">
      <alignment horizontal="center"/>
      <protection/>
    </xf>
    <xf numFmtId="0" fontId="11" fillId="0" borderId="0" xfId="39" applyFont="1" applyAlignment="1">
      <alignment horizontal="right"/>
      <protection/>
    </xf>
    <xf numFmtId="0" fontId="15" fillId="0" borderId="0" xfId="39" applyFont="1" applyAlignment="1">
      <alignment horizontal="center"/>
      <protection/>
    </xf>
    <xf numFmtId="190" fontId="11" fillId="0" borderId="4" xfId="45" applyNumberFormat="1" applyFont="1" applyBorder="1" applyAlignment="1">
      <alignment horizontal="center"/>
    </xf>
    <xf numFmtId="190" fontId="11" fillId="0" borderId="4" xfId="39" applyNumberFormat="1" applyFont="1" applyBorder="1" applyAlignment="1">
      <alignment horizontal="center"/>
      <protection/>
    </xf>
    <xf numFmtId="190" fontId="11" fillId="0" borderId="8" xfId="45" applyNumberFormat="1" applyFont="1" applyBorder="1" applyAlignment="1">
      <alignment horizontal="center"/>
    </xf>
    <xf numFmtId="190" fontId="11" fillId="0" borderId="8" xfId="39" applyNumberFormat="1" applyFont="1" applyBorder="1" applyAlignment="1">
      <alignment horizontal="center"/>
      <protection/>
    </xf>
    <xf numFmtId="190" fontId="11" fillId="0" borderId="0" xfId="39" applyNumberFormat="1" applyFont="1" applyBorder="1" applyAlignment="1">
      <alignment horizontal="center"/>
      <protection/>
    </xf>
    <xf numFmtId="190" fontId="10" fillId="0" borderId="9" xfId="45" applyNumberFormat="1" applyFont="1" applyBorder="1" applyAlignment="1">
      <alignment/>
    </xf>
    <xf numFmtId="41" fontId="10" fillId="0" borderId="8" xfId="45" applyNumberFormat="1" applyFont="1" applyBorder="1" applyAlignment="1">
      <alignment horizontal="right"/>
    </xf>
    <xf numFmtId="41" fontId="10" fillId="0" borderId="6" xfId="45" applyNumberFormat="1" applyFont="1" applyBorder="1" applyAlignment="1">
      <alignment horizontal="center"/>
    </xf>
    <xf numFmtId="41" fontId="10" fillId="0" borderId="1" xfId="45" applyNumberFormat="1" applyFont="1" applyBorder="1" applyAlignment="1">
      <alignment horizontal="right"/>
    </xf>
    <xf numFmtId="190" fontId="11" fillId="0" borderId="0" xfId="45" applyNumberFormat="1" applyFont="1" applyFill="1" applyAlignment="1">
      <alignment horizontal="center"/>
    </xf>
    <xf numFmtId="190" fontId="11" fillId="0" borderId="4" xfId="45" applyNumberFormat="1" applyFont="1" applyFill="1" applyBorder="1" applyAlignment="1">
      <alignment horizontal="center"/>
    </xf>
    <xf numFmtId="190" fontId="11" fillId="0" borderId="8" xfId="45" applyNumberFormat="1" applyFont="1" applyFill="1" applyBorder="1" applyAlignment="1">
      <alignment horizontal="center"/>
    </xf>
    <xf numFmtId="190" fontId="11" fillId="0" borderId="8" xfId="39" applyNumberFormat="1" applyFont="1" applyFill="1" applyBorder="1" applyAlignment="1">
      <alignment horizontal="center"/>
      <protection/>
    </xf>
    <xf numFmtId="0" fontId="11" fillId="0" borderId="0" xfId="39" applyFont="1" applyFill="1" applyAlignment="1">
      <alignment horizontal="left"/>
      <protection/>
    </xf>
    <xf numFmtId="0" fontId="11" fillId="0" borderId="0" xfId="39" applyFont="1" applyFill="1" applyAlignment="1">
      <alignment horizontal="center"/>
      <protection/>
    </xf>
    <xf numFmtId="197" fontId="11" fillId="0" borderId="0" xfId="26" applyNumberFormat="1" applyFont="1" applyFill="1" applyAlignment="1">
      <alignment horizontal="right"/>
    </xf>
    <xf numFmtId="190" fontId="11" fillId="0" borderId="0" xfId="45" applyNumberFormat="1" applyFont="1" applyFill="1" applyAlignment="1">
      <alignment horizontal="right"/>
    </xf>
    <xf numFmtId="43" fontId="10" fillId="0" borderId="0" xfId="45" applyNumberFormat="1" applyFont="1" applyAlignment="1">
      <alignment/>
    </xf>
    <xf numFmtId="190" fontId="11" fillId="0" borderId="0" xfId="45" applyNumberFormat="1" applyFont="1" applyFill="1" applyBorder="1" applyAlignment="1">
      <alignment/>
    </xf>
    <xf numFmtId="190" fontId="11" fillId="0" borderId="4" xfId="45" applyNumberFormat="1" applyFont="1" applyFill="1" applyBorder="1" applyAlignment="1">
      <alignment/>
    </xf>
    <xf numFmtId="190" fontId="11" fillId="0" borderId="5" xfId="39" applyNumberFormat="1" applyFont="1" applyFill="1" applyBorder="1">
      <alignment/>
      <protection/>
    </xf>
    <xf numFmtId="190" fontId="10" fillId="0" borderId="6" xfId="45" applyNumberFormat="1" applyFont="1" applyFill="1" applyBorder="1" applyAlignment="1">
      <alignment/>
    </xf>
    <xf numFmtId="190" fontId="10" fillId="0" borderId="7" xfId="45" applyNumberFormat="1" applyFont="1" applyFill="1" applyBorder="1" applyAlignment="1">
      <alignment/>
    </xf>
    <xf numFmtId="190" fontId="10" fillId="0" borderId="1" xfId="45" applyNumberFormat="1" applyFont="1" applyFill="1" applyBorder="1" applyAlignment="1">
      <alignment/>
    </xf>
    <xf numFmtId="190" fontId="9" fillId="0" borderId="0" xfId="45" applyNumberFormat="1" applyFont="1" applyFill="1" applyAlignment="1">
      <alignment horizontal="center"/>
    </xf>
    <xf numFmtId="190" fontId="10" fillId="0" borderId="0" xfId="45" applyNumberFormat="1" applyFont="1" applyFill="1" applyAlignment="1">
      <alignment/>
    </xf>
    <xf numFmtId="15" fontId="9" fillId="0" borderId="0" xfId="45" applyNumberFormat="1" applyFont="1" applyFill="1" applyAlignment="1">
      <alignment horizontal="center"/>
    </xf>
    <xf numFmtId="190" fontId="11" fillId="0" borderId="5" xfId="45" applyNumberFormat="1" applyFont="1" applyFill="1" applyBorder="1" applyAlignment="1">
      <alignment/>
    </xf>
    <xf numFmtId="171" fontId="11" fillId="0" borderId="0" xfId="26" applyFont="1" applyFill="1" applyAlignment="1">
      <alignment/>
    </xf>
    <xf numFmtId="43" fontId="11" fillId="0" borderId="5" xfId="45" applyNumberFormat="1" applyFont="1" applyFill="1" applyBorder="1" applyAlignment="1">
      <alignment/>
    </xf>
    <xf numFmtId="43" fontId="11" fillId="0" borderId="0" xfId="45" applyNumberFormat="1" applyFont="1" applyFill="1" applyBorder="1" applyAlignment="1">
      <alignment/>
    </xf>
    <xf numFmtId="190" fontId="11" fillId="0" borderId="0" xfId="45" applyNumberFormat="1" applyFont="1" applyFill="1" applyBorder="1" applyAlignment="1">
      <alignment horizontal="center"/>
    </xf>
    <xf numFmtId="0" fontId="0" fillId="0" borderId="0" xfId="39" applyFill="1">
      <alignment/>
      <protection/>
    </xf>
    <xf numFmtId="190" fontId="12" fillId="0" borderId="0" xfId="39" applyNumberFormat="1" applyFont="1" applyAlignment="1">
      <alignment horizontal="right"/>
      <protection/>
    </xf>
    <xf numFmtId="190" fontId="12" fillId="0" borderId="0" xfId="45" applyNumberFormat="1" applyFont="1" applyFill="1" applyAlignment="1">
      <alignment/>
    </xf>
    <xf numFmtId="41" fontId="10" fillId="0" borderId="7" xfId="45" applyNumberFormat="1" applyFont="1" applyBorder="1" applyAlignment="1">
      <alignment horizontal="center"/>
    </xf>
    <xf numFmtId="41" fontId="10" fillId="0" borderId="0" xfId="45" applyNumberFormat="1" applyFont="1" applyFill="1" applyAlignment="1">
      <alignment horizontal="right"/>
    </xf>
    <xf numFmtId="41" fontId="10" fillId="0" borderId="0" xfId="45" applyNumberFormat="1" applyFont="1" applyFill="1" applyAlignment="1">
      <alignment/>
    </xf>
    <xf numFmtId="190" fontId="11" fillId="0" borderId="10" xfId="45" applyNumberFormat="1" applyFont="1" applyBorder="1" applyAlignment="1">
      <alignment horizontal="right"/>
    </xf>
    <xf numFmtId="197" fontId="11" fillId="0" borderId="0" xfId="26" applyNumberFormat="1" applyFont="1" applyFill="1" applyAlignment="1">
      <alignment/>
    </xf>
    <xf numFmtId="197" fontId="11" fillId="0" borderId="0" xfId="26" applyNumberFormat="1" applyFont="1" applyFill="1" applyAlignment="1">
      <alignment horizontal="left" indent="1"/>
    </xf>
    <xf numFmtId="43" fontId="11" fillId="0" borderId="11" xfId="26" applyNumberFormat="1" applyFont="1" applyFill="1" applyBorder="1" applyAlignment="1">
      <alignment/>
    </xf>
    <xf numFmtId="43" fontId="12" fillId="0" borderId="0" xfId="26" applyNumberFormat="1" applyFont="1" applyFill="1" applyAlignment="1">
      <alignment/>
    </xf>
    <xf numFmtId="190" fontId="11" fillId="0" borderId="0" xfId="26" applyNumberFormat="1" applyFont="1" applyFill="1" applyAlignment="1">
      <alignment horizontal="left" indent="1"/>
    </xf>
    <xf numFmtId="41" fontId="10" fillId="0" borderId="0" xfId="45" applyNumberFormat="1" applyFont="1" applyFill="1" applyAlignment="1">
      <alignment horizontal="center"/>
    </xf>
    <xf numFmtId="0" fontId="12" fillId="0" borderId="0" xfId="39" applyFont="1" applyFill="1" applyAlignment="1">
      <alignment horizontal="center"/>
      <protection/>
    </xf>
    <xf numFmtId="190" fontId="11" fillId="0" borderId="0" xfId="45" applyNumberFormat="1" applyFont="1" applyFill="1" applyAlignment="1">
      <alignment horizontal="left"/>
    </xf>
    <xf numFmtId="190" fontId="11" fillId="0" borderId="3" xfId="45" applyNumberFormat="1" applyFont="1" applyFill="1" applyBorder="1" applyAlignment="1">
      <alignment/>
    </xf>
    <xf numFmtId="41" fontId="11" fillId="0" borderId="0" xfId="39" applyNumberFormat="1" applyFont="1" applyFill="1" applyAlignment="1">
      <alignment horizontal="center"/>
      <protection/>
    </xf>
    <xf numFmtId="190" fontId="11" fillId="0" borderId="0" xfId="39" applyNumberFormat="1" applyFont="1" applyFill="1" applyBorder="1" applyAlignment="1">
      <alignment horizontal="center"/>
      <protection/>
    </xf>
    <xf numFmtId="197" fontId="11" fillId="0" borderId="0" xfId="26" applyNumberFormat="1" applyFont="1" applyFill="1" applyBorder="1" applyAlignment="1">
      <alignment horizontal="center"/>
    </xf>
    <xf numFmtId="190" fontId="11" fillId="0" borderId="4" xfId="39" applyNumberFormat="1" applyFont="1" applyFill="1" applyBorder="1" applyAlignment="1">
      <alignment horizontal="center"/>
      <protection/>
    </xf>
    <xf numFmtId="197" fontId="11" fillId="0" borderId="4" xfId="26" applyNumberFormat="1" applyFont="1" applyFill="1" applyBorder="1" applyAlignment="1">
      <alignment horizontal="center"/>
    </xf>
    <xf numFmtId="190" fontId="9" fillId="0" borderId="0" xfId="45" applyNumberFormat="1" applyFont="1" applyFill="1" applyAlignment="1">
      <alignment horizontal="left"/>
    </xf>
    <xf numFmtId="190" fontId="10" fillId="0" borderId="0" xfId="45" applyNumberFormat="1" applyFont="1" applyFill="1" applyAlignment="1">
      <alignment horizontal="center"/>
    </xf>
    <xf numFmtId="43" fontId="10" fillId="0" borderId="0" xfId="26" applyNumberFormat="1" applyFont="1" applyFill="1" applyAlignment="1">
      <alignment/>
    </xf>
    <xf numFmtId="190" fontId="9" fillId="0" borderId="0" xfId="45" applyNumberFormat="1" applyFont="1" applyFill="1" applyAlignment="1">
      <alignment/>
    </xf>
    <xf numFmtId="15" fontId="10" fillId="0" borderId="0" xfId="45" applyNumberFormat="1" applyFont="1" applyFill="1" applyAlignment="1">
      <alignment horizontal="center"/>
    </xf>
    <xf numFmtId="43" fontId="10" fillId="0" borderId="0" xfId="26" applyNumberFormat="1" applyFont="1" applyFill="1" applyAlignment="1">
      <alignment horizontal="center"/>
    </xf>
    <xf numFmtId="43" fontId="11" fillId="0" borderId="0" xfId="26" applyNumberFormat="1" applyFont="1" applyFill="1" applyAlignment="1">
      <alignment/>
    </xf>
    <xf numFmtId="43" fontId="11" fillId="0" borderId="12" xfId="26" applyNumberFormat="1" applyFont="1" applyFill="1" applyBorder="1" applyAlignment="1">
      <alignment/>
    </xf>
    <xf numFmtId="43" fontId="11" fillId="0" borderId="0" xfId="39" applyNumberFormat="1" applyFont="1" applyFill="1">
      <alignment/>
      <protection/>
    </xf>
    <xf numFmtId="43" fontId="11" fillId="0" borderId="13" xfId="26" applyNumberFormat="1" applyFont="1" applyFill="1" applyBorder="1" applyAlignment="1">
      <alignment/>
    </xf>
    <xf numFmtId="177" fontId="11" fillId="0" borderId="0" xfId="28" applyFont="1" applyFill="1" applyAlignment="1">
      <alignment/>
    </xf>
    <xf numFmtId="9" fontId="11" fillId="0" borderId="0" xfId="40" applyFont="1" applyFill="1" applyAlignment="1">
      <alignment horizontal="center"/>
    </xf>
    <xf numFmtId="43" fontId="11" fillId="0" borderId="0" xfId="26" applyNumberFormat="1" applyFont="1" applyFill="1" applyBorder="1" applyAlignment="1">
      <alignment/>
    </xf>
    <xf numFmtId="190" fontId="11" fillId="0" borderId="0" xfId="39" applyNumberFormat="1" applyFont="1" applyFill="1" applyAlignment="1">
      <alignment horizontal="center"/>
      <protection/>
    </xf>
    <xf numFmtId="190" fontId="10" fillId="0" borderId="8" xfId="45" applyNumberFormat="1" applyFont="1" applyFill="1" applyBorder="1" applyAlignment="1">
      <alignment/>
    </xf>
    <xf numFmtId="190" fontId="10" fillId="0" borderId="0" xfId="45" applyNumberFormat="1" applyFont="1" applyFill="1" applyBorder="1" applyAlignment="1">
      <alignment/>
    </xf>
    <xf numFmtId="190" fontId="10" fillId="0" borderId="4" xfId="45" applyNumberFormat="1" applyFont="1" applyFill="1" applyBorder="1" applyAlignment="1">
      <alignment/>
    </xf>
    <xf numFmtId="190" fontId="10" fillId="0" borderId="9" xfId="45" applyNumberFormat="1" applyFont="1" applyFill="1" applyBorder="1" applyAlignment="1">
      <alignment/>
    </xf>
    <xf numFmtId="43" fontId="10" fillId="0" borderId="0" xfId="45" applyNumberFormat="1" applyFont="1" applyFill="1" applyAlignment="1">
      <alignment/>
    </xf>
    <xf numFmtId="190" fontId="11" fillId="0" borderId="9" xfId="45" applyNumberFormat="1" applyFont="1" applyFill="1" applyBorder="1" applyAlignment="1">
      <alignment/>
    </xf>
    <xf numFmtId="0" fontId="12" fillId="0" borderId="0" xfId="39" applyFont="1" applyFill="1" quotePrefix="1">
      <alignment/>
      <protection/>
    </xf>
    <xf numFmtId="0" fontId="10" fillId="0" borderId="0" xfId="39" applyFont="1" applyBorder="1">
      <alignment/>
      <protection/>
    </xf>
    <xf numFmtId="43" fontId="11" fillId="0" borderId="0" xfId="45" applyFont="1" applyFill="1" applyBorder="1" applyAlignment="1">
      <alignment/>
    </xf>
    <xf numFmtId="197" fontId="11" fillId="0" borderId="2" xfId="26" applyNumberFormat="1" applyFont="1" applyBorder="1" applyAlignment="1">
      <alignment/>
    </xf>
    <xf numFmtId="15" fontId="9" fillId="0" borderId="0" xfId="39" applyNumberFormat="1" applyFont="1" applyAlignment="1">
      <alignment horizontal="center"/>
      <protection/>
    </xf>
    <xf numFmtId="171" fontId="11" fillId="0" borderId="0" xfId="26" applyFont="1" applyAlignment="1">
      <alignment/>
    </xf>
    <xf numFmtId="190" fontId="11" fillId="0" borderId="0" xfId="39" applyNumberFormat="1" applyFont="1" applyFill="1">
      <alignment/>
      <protection/>
    </xf>
    <xf numFmtId="190" fontId="11" fillId="0" borderId="4" xfId="45" applyNumberFormat="1" applyFont="1" applyBorder="1" applyAlignment="1">
      <alignment horizontal="right"/>
    </xf>
    <xf numFmtId="190" fontId="12" fillId="0" borderId="0" xfId="45" applyNumberFormat="1" applyFont="1" applyAlignment="1">
      <alignment horizontal="center"/>
    </xf>
    <xf numFmtId="197" fontId="11" fillId="0" borderId="5" xfId="26" applyNumberFormat="1" applyFont="1" applyBorder="1" applyAlignment="1">
      <alignment/>
    </xf>
    <xf numFmtId="197" fontId="11" fillId="0" borderId="5" xfId="39" applyNumberFormat="1" applyFont="1" applyBorder="1">
      <alignment/>
      <protection/>
    </xf>
    <xf numFmtId="190" fontId="11" fillId="0" borderId="5" xfId="26" applyNumberFormat="1" applyFont="1" applyBorder="1" applyAlignment="1">
      <alignment/>
    </xf>
    <xf numFmtId="190" fontId="11" fillId="0" borderId="3" xfId="26" applyNumberFormat="1" applyFont="1" applyFill="1" applyBorder="1" applyAlignment="1">
      <alignment/>
    </xf>
    <xf numFmtId="190" fontId="11" fillId="0" borderId="0" xfId="26" applyNumberFormat="1" applyFont="1" applyAlignment="1">
      <alignment/>
    </xf>
    <xf numFmtId="190" fontId="10" fillId="0" borderId="3" xfId="45" applyNumberFormat="1" applyFont="1" applyBorder="1" applyAlignment="1">
      <alignment/>
    </xf>
    <xf numFmtId="190" fontId="9" fillId="0" borderId="0" xfId="45" applyNumberFormat="1" applyFont="1" applyFill="1" applyAlignment="1">
      <alignment horizontal="center"/>
    </xf>
    <xf numFmtId="0" fontId="12" fillId="0" borderId="0" xfId="39" applyFont="1" applyAlignment="1">
      <alignment horizontal="center"/>
      <protection/>
    </xf>
    <xf numFmtId="0" fontId="17" fillId="0" borderId="0" xfId="39" applyFont="1" applyAlignment="1">
      <alignment horizontal="center"/>
      <protection/>
    </xf>
    <xf numFmtId="190"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5722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3721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190500</xdr:colOff>
      <xdr:row>4</xdr:row>
      <xdr:rowOff>123825</xdr:rowOff>
    </xdr:to>
    <xdr:sp>
      <xdr:nvSpPr>
        <xdr:cNvPr id="4" name="Line 4"/>
        <xdr:cNvSpPr>
          <a:spLocks/>
        </xdr:cNvSpPr>
      </xdr:nvSpPr>
      <xdr:spPr>
        <a:xfrm flipH="1">
          <a:off x="3381375" y="96202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0</xdr:rowOff>
    </xdr:from>
    <xdr:to>
      <xdr:col>7</xdr:col>
      <xdr:colOff>981075</xdr:colOff>
      <xdr:row>66</xdr:row>
      <xdr:rowOff>123825</xdr:rowOff>
    </xdr:to>
    <xdr:sp>
      <xdr:nvSpPr>
        <xdr:cNvPr id="1" name="TextBox 3"/>
        <xdr:cNvSpPr txBox="1">
          <a:spLocks noChangeArrowheads="1"/>
        </xdr:cNvSpPr>
      </xdr:nvSpPr>
      <xdr:spPr>
        <a:xfrm>
          <a:off x="219075" y="10629900"/>
          <a:ext cx="6553200"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200025</xdr:colOff>
      <xdr:row>157</xdr:row>
      <xdr:rowOff>9525</xdr:rowOff>
    </xdr:from>
    <xdr:to>
      <xdr:col>7</xdr:col>
      <xdr:colOff>952500</xdr:colOff>
      <xdr:row>162</xdr:row>
      <xdr:rowOff>0</xdr:rowOff>
    </xdr:to>
    <xdr:sp>
      <xdr:nvSpPr>
        <xdr:cNvPr id="2" name="TextBox 9"/>
        <xdr:cNvSpPr txBox="1">
          <a:spLocks noChangeArrowheads="1"/>
        </xdr:cNvSpPr>
      </xdr:nvSpPr>
      <xdr:spPr>
        <a:xfrm>
          <a:off x="200025" y="26555700"/>
          <a:ext cx="6543675" cy="990600"/>
        </a:xfrm>
        <a:prstGeom prst="rect">
          <a:avLst/>
        </a:prstGeom>
        <a:solidFill>
          <a:srgbClr val="FFFFFF"/>
        </a:solidFill>
        <a:ln w="9525" cmpd="sng">
          <a:noFill/>
        </a:ln>
      </xdr:spPr>
      <xdr:txBody>
        <a:bodyPr vertOverflow="clip" wrap="square"/>
        <a:p>
          <a:pPr algn="just">
            <a:defRPr/>
          </a:pPr>
          <a:r>
            <a:rPr lang="en-US" cap="none" sz="1000" b="0" i="0" u="none" baseline="0"/>
            <a:t>The Group has registered a lower revenue for the current quarter compared with that of the preceding quarter. The performance of the Group for the current quarter has improved compared with that of preceding quarter due to the fluctuation of copper prices at the London Metal Exchange ("LME") (31.12.2006 : USD6,675.11 per MT versus 31.3.2007 : USD6,452.48 per MT).</a:t>
          </a:r>
        </a:p>
      </xdr:txBody>
    </xdr:sp>
    <xdr:clientData/>
  </xdr:twoCellAnchor>
  <xdr:twoCellAnchor>
    <xdr:from>
      <xdr:col>1</xdr:col>
      <xdr:colOff>0</xdr:colOff>
      <xdr:row>254</xdr:row>
      <xdr:rowOff>0</xdr:rowOff>
    </xdr:from>
    <xdr:to>
      <xdr:col>8</xdr:col>
      <xdr:colOff>0</xdr:colOff>
      <xdr:row>256</xdr:row>
      <xdr:rowOff>0</xdr:rowOff>
    </xdr:to>
    <xdr:sp>
      <xdr:nvSpPr>
        <xdr:cNvPr id="3" name="TextBox 24"/>
        <xdr:cNvSpPr txBox="1">
          <a:spLocks noChangeArrowheads="1"/>
        </xdr:cNvSpPr>
      </xdr:nvSpPr>
      <xdr:spPr>
        <a:xfrm>
          <a:off x="219075" y="43195875"/>
          <a:ext cx="680085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122</xdr:row>
      <xdr:rowOff>0</xdr:rowOff>
    </xdr:from>
    <xdr:to>
      <xdr:col>8</xdr:col>
      <xdr:colOff>0</xdr:colOff>
      <xdr:row>122</xdr:row>
      <xdr:rowOff>0</xdr:rowOff>
    </xdr:to>
    <xdr:sp>
      <xdr:nvSpPr>
        <xdr:cNvPr id="4" name="TextBox 30"/>
        <xdr:cNvSpPr txBox="1">
          <a:spLocks noChangeArrowheads="1"/>
        </xdr:cNvSpPr>
      </xdr:nvSpPr>
      <xdr:spPr>
        <a:xfrm>
          <a:off x="485775" y="20497800"/>
          <a:ext cx="6534150"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122</xdr:row>
      <xdr:rowOff>0</xdr:rowOff>
    </xdr:from>
    <xdr:to>
      <xdr:col>8</xdr:col>
      <xdr:colOff>0</xdr:colOff>
      <xdr:row>122</xdr:row>
      <xdr:rowOff>0</xdr:rowOff>
    </xdr:to>
    <xdr:sp>
      <xdr:nvSpPr>
        <xdr:cNvPr id="5" name="TextBox 31"/>
        <xdr:cNvSpPr txBox="1">
          <a:spLocks noChangeArrowheads="1"/>
        </xdr:cNvSpPr>
      </xdr:nvSpPr>
      <xdr:spPr>
        <a:xfrm>
          <a:off x="485775" y="20497800"/>
          <a:ext cx="6534150"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221</xdr:row>
      <xdr:rowOff>0</xdr:rowOff>
    </xdr:from>
    <xdr:to>
      <xdr:col>7</xdr:col>
      <xdr:colOff>1228725</xdr:colOff>
      <xdr:row>221</xdr:row>
      <xdr:rowOff>0</xdr:rowOff>
    </xdr:to>
    <xdr:sp>
      <xdr:nvSpPr>
        <xdr:cNvPr id="6" name="TextBox 32"/>
        <xdr:cNvSpPr txBox="1">
          <a:spLocks noChangeArrowheads="1"/>
        </xdr:cNvSpPr>
      </xdr:nvSpPr>
      <xdr:spPr>
        <a:xfrm>
          <a:off x="485775" y="37490400"/>
          <a:ext cx="6534150"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221</xdr:row>
      <xdr:rowOff>0</xdr:rowOff>
    </xdr:from>
    <xdr:to>
      <xdr:col>8</xdr:col>
      <xdr:colOff>0</xdr:colOff>
      <xdr:row>221</xdr:row>
      <xdr:rowOff>0</xdr:rowOff>
    </xdr:to>
    <xdr:sp>
      <xdr:nvSpPr>
        <xdr:cNvPr id="7" name="TextBox 33"/>
        <xdr:cNvSpPr txBox="1">
          <a:spLocks noChangeArrowheads="1"/>
        </xdr:cNvSpPr>
      </xdr:nvSpPr>
      <xdr:spPr>
        <a:xfrm>
          <a:off x="466725" y="37490400"/>
          <a:ext cx="6553200"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20</xdr:row>
      <xdr:rowOff>0</xdr:rowOff>
    </xdr:from>
    <xdr:to>
      <xdr:col>8</xdr:col>
      <xdr:colOff>0</xdr:colOff>
      <xdr:row>20</xdr:row>
      <xdr:rowOff>0</xdr:rowOff>
    </xdr:to>
    <xdr:sp>
      <xdr:nvSpPr>
        <xdr:cNvPr id="8" name="TextBox 83"/>
        <xdr:cNvSpPr txBox="1">
          <a:spLocks noChangeArrowheads="1"/>
        </xdr:cNvSpPr>
      </xdr:nvSpPr>
      <xdr:spPr>
        <a:xfrm>
          <a:off x="714375" y="3333750"/>
          <a:ext cx="63055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8</xdr:col>
      <xdr:colOff>0</xdr:colOff>
      <xdr:row>20</xdr:row>
      <xdr:rowOff>0</xdr:rowOff>
    </xdr:to>
    <xdr:sp>
      <xdr:nvSpPr>
        <xdr:cNvPr id="9" name="TextBox 84"/>
        <xdr:cNvSpPr txBox="1">
          <a:spLocks noChangeArrowheads="1"/>
        </xdr:cNvSpPr>
      </xdr:nvSpPr>
      <xdr:spPr>
        <a:xfrm>
          <a:off x="485775" y="3333750"/>
          <a:ext cx="653415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121</xdr:row>
      <xdr:rowOff>0</xdr:rowOff>
    </xdr:from>
    <xdr:to>
      <xdr:col>7</xdr:col>
      <xdr:colOff>942975</xdr:colOff>
      <xdr:row>121</xdr:row>
      <xdr:rowOff>0</xdr:rowOff>
    </xdr:to>
    <xdr:sp>
      <xdr:nvSpPr>
        <xdr:cNvPr id="10" name="TextBox 86"/>
        <xdr:cNvSpPr txBox="1">
          <a:spLocks noChangeArrowheads="1"/>
        </xdr:cNvSpPr>
      </xdr:nvSpPr>
      <xdr:spPr>
        <a:xfrm>
          <a:off x="152400" y="20335875"/>
          <a:ext cx="65817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123</xdr:row>
      <xdr:rowOff>0</xdr:rowOff>
    </xdr:from>
    <xdr:to>
      <xdr:col>7</xdr:col>
      <xdr:colOff>962025</xdr:colOff>
      <xdr:row>125</xdr:row>
      <xdr:rowOff>114300</xdr:rowOff>
    </xdr:to>
    <xdr:sp>
      <xdr:nvSpPr>
        <xdr:cNvPr id="11" name="TextBox 87"/>
        <xdr:cNvSpPr txBox="1">
          <a:spLocks noChangeArrowheads="1"/>
        </xdr:cNvSpPr>
      </xdr:nvSpPr>
      <xdr:spPr>
        <a:xfrm>
          <a:off x="219075" y="20659725"/>
          <a:ext cx="6534150" cy="4857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2006. </a:t>
          </a:r>
        </a:p>
      </xdr:txBody>
    </xdr:sp>
    <xdr:clientData/>
  </xdr:twoCellAnchor>
  <xdr:twoCellAnchor>
    <xdr:from>
      <xdr:col>2</xdr:col>
      <xdr:colOff>0</xdr:colOff>
      <xdr:row>227</xdr:row>
      <xdr:rowOff>0</xdr:rowOff>
    </xdr:from>
    <xdr:to>
      <xdr:col>8</xdr:col>
      <xdr:colOff>0</xdr:colOff>
      <xdr:row>227</xdr:row>
      <xdr:rowOff>0</xdr:rowOff>
    </xdr:to>
    <xdr:sp>
      <xdr:nvSpPr>
        <xdr:cNvPr id="12" name="TextBox 91"/>
        <xdr:cNvSpPr txBox="1">
          <a:spLocks noChangeArrowheads="1"/>
        </xdr:cNvSpPr>
      </xdr:nvSpPr>
      <xdr:spPr>
        <a:xfrm>
          <a:off x="485775" y="38414325"/>
          <a:ext cx="653415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280</xdr:row>
      <xdr:rowOff>0</xdr:rowOff>
    </xdr:from>
    <xdr:to>
      <xdr:col>8</xdr:col>
      <xdr:colOff>0</xdr:colOff>
      <xdr:row>280</xdr:row>
      <xdr:rowOff>0</xdr:rowOff>
    </xdr:to>
    <xdr:sp>
      <xdr:nvSpPr>
        <xdr:cNvPr id="13" name="TextBox 95"/>
        <xdr:cNvSpPr txBox="1">
          <a:spLocks noChangeArrowheads="1"/>
        </xdr:cNvSpPr>
      </xdr:nvSpPr>
      <xdr:spPr>
        <a:xfrm>
          <a:off x="219075" y="4754880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296</xdr:row>
      <xdr:rowOff>0</xdr:rowOff>
    </xdr:from>
    <xdr:to>
      <xdr:col>8</xdr:col>
      <xdr:colOff>0</xdr:colOff>
      <xdr:row>296</xdr:row>
      <xdr:rowOff>0</xdr:rowOff>
    </xdr:to>
    <xdr:sp>
      <xdr:nvSpPr>
        <xdr:cNvPr id="14" name="TextBox 98"/>
        <xdr:cNvSpPr txBox="1">
          <a:spLocks noChangeArrowheads="1"/>
        </xdr:cNvSpPr>
      </xdr:nvSpPr>
      <xdr:spPr>
        <a:xfrm>
          <a:off x="219075" y="5024437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280</xdr:row>
      <xdr:rowOff>0</xdr:rowOff>
    </xdr:from>
    <xdr:to>
      <xdr:col>8</xdr:col>
      <xdr:colOff>0</xdr:colOff>
      <xdr:row>280</xdr:row>
      <xdr:rowOff>0</xdr:rowOff>
    </xdr:to>
    <xdr:sp>
      <xdr:nvSpPr>
        <xdr:cNvPr id="15" name="TextBox 100"/>
        <xdr:cNvSpPr txBox="1">
          <a:spLocks noChangeArrowheads="1"/>
        </xdr:cNvSpPr>
      </xdr:nvSpPr>
      <xdr:spPr>
        <a:xfrm>
          <a:off x="219075" y="4754880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296</xdr:row>
      <xdr:rowOff>0</xdr:rowOff>
    </xdr:from>
    <xdr:to>
      <xdr:col>8</xdr:col>
      <xdr:colOff>0</xdr:colOff>
      <xdr:row>296</xdr:row>
      <xdr:rowOff>0</xdr:rowOff>
    </xdr:to>
    <xdr:sp>
      <xdr:nvSpPr>
        <xdr:cNvPr id="16" name="TextBox 101"/>
        <xdr:cNvSpPr txBox="1">
          <a:spLocks noChangeArrowheads="1"/>
        </xdr:cNvSpPr>
      </xdr:nvSpPr>
      <xdr:spPr>
        <a:xfrm>
          <a:off x="219075" y="5024437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20</xdr:row>
      <xdr:rowOff>0</xdr:rowOff>
    </xdr:to>
    <xdr:sp>
      <xdr:nvSpPr>
        <xdr:cNvPr id="17" name="TextBox 102"/>
        <xdr:cNvSpPr txBox="1">
          <a:spLocks noChangeArrowheads="1"/>
        </xdr:cNvSpPr>
      </xdr:nvSpPr>
      <xdr:spPr>
        <a:xfrm>
          <a:off x="219075" y="1257300"/>
          <a:ext cx="6562725" cy="2076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
</a:t>
          </a:r>
        </a:p>
      </xdr:txBody>
    </xdr:sp>
    <xdr:clientData/>
  </xdr:twoCellAnchor>
  <xdr:twoCellAnchor>
    <xdr:from>
      <xdr:col>1</xdr:col>
      <xdr:colOff>0</xdr:colOff>
      <xdr:row>60</xdr:row>
      <xdr:rowOff>152400</xdr:rowOff>
    </xdr:from>
    <xdr:to>
      <xdr:col>7</xdr:col>
      <xdr:colOff>990600</xdr:colOff>
      <xdr:row>63</xdr:row>
      <xdr:rowOff>0</xdr:rowOff>
    </xdr:to>
    <xdr:sp>
      <xdr:nvSpPr>
        <xdr:cNvPr id="18" name="TextBox 103"/>
        <xdr:cNvSpPr txBox="1">
          <a:spLocks noChangeArrowheads="1"/>
        </xdr:cNvSpPr>
      </xdr:nvSpPr>
      <xdr:spPr>
        <a:xfrm>
          <a:off x="219075" y="9972675"/>
          <a:ext cx="6562725"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0</xdr:col>
      <xdr:colOff>200025</xdr:colOff>
      <xdr:row>65</xdr:row>
      <xdr:rowOff>28575</xdr:rowOff>
    </xdr:from>
    <xdr:to>
      <xdr:col>7</xdr:col>
      <xdr:colOff>904875</xdr:colOff>
      <xdr:row>66</xdr:row>
      <xdr:rowOff>152400</xdr:rowOff>
    </xdr:to>
    <xdr:sp>
      <xdr:nvSpPr>
        <xdr:cNvPr id="19" name="TextBox 104"/>
        <xdr:cNvSpPr txBox="1">
          <a:spLocks noChangeArrowheads="1"/>
        </xdr:cNvSpPr>
      </xdr:nvSpPr>
      <xdr:spPr>
        <a:xfrm>
          <a:off x="200025" y="10658475"/>
          <a:ext cx="6496050"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subjected to cyclical or seasonal factors. 
</a:t>
          </a:r>
        </a:p>
      </xdr:txBody>
    </xdr:sp>
    <xdr:clientData/>
  </xdr:twoCellAnchor>
  <xdr:twoCellAnchor>
    <xdr:from>
      <xdr:col>1</xdr:col>
      <xdr:colOff>0</xdr:colOff>
      <xdr:row>69</xdr:row>
      <xdr:rowOff>0</xdr:rowOff>
    </xdr:from>
    <xdr:to>
      <xdr:col>7</xdr:col>
      <xdr:colOff>990600</xdr:colOff>
      <xdr:row>72</xdr:row>
      <xdr:rowOff>0</xdr:rowOff>
    </xdr:to>
    <xdr:sp>
      <xdr:nvSpPr>
        <xdr:cNvPr id="20" name="TextBox 105"/>
        <xdr:cNvSpPr txBox="1">
          <a:spLocks noChangeArrowheads="1"/>
        </xdr:cNvSpPr>
      </xdr:nvSpPr>
      <xdr:spPr>
        <a:xfrm>
          <a:off x="219075" y="11382375"/>
          <a:ext cx="6562725"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74</xdr:row>
      <xdr:rowOff>9525</xdr:rowOff>
    </xdr:from>
    <xdr:to>
      <xdr:col>7</xdr:col>
      <xdr:colOff>933450</xdr:colOff>
      <xdr:row>75</xdr:row>
      <xdr:rowOff>76200</xdr:rowOff>
    </xdr:to>
    <xdr:sp>
      <xdr:nvSpPr>
        <xdr:cNvPr id="21" name="TextBox 106"/>
        <xdr:cNvSpPr txBox="1">
          <a:spLocks noChangeArrowheads="1"/>
        </xdr:cNvSpPr>
      </xdr:nvSpPr>
      <xdr:spPr>
        <a:xfrm>
          <a:off x="180975" y="12344400"/>
          <a:ext cx="654367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0</xdr:col>
      <xdr:colOff>190500</xdr:colOff>
      <xdr:row>77</xdr:row>
      <xdr:rowOff>152400</xdr:rowOff>
    </xdr:from>
    <xdr:to>
      <xdr:col>7</xdr:col>
      <xdr:colOff>942975</xdr:colOff>
      <xdr:row>91</xdr:row>
      <xdr:rowOff>0</xdr:rowOff>
    </xdr:to>
    <xdr:sp>
      <xdr:nvSpPr>
        <xdr:cNvPr id="22" name="TextBox 107"/>
        <xdr:cNvSpPr txBox="1">
          <a:spLocks noChangeArrowheads="1"/>
        </xdr:cNvSpPr>
      </xdr:nvSpPr>
      <xdr:spPr>
        <a:xfrm>
          <a:off x="190500" y="12973050"/>
          <a:ext cx="6543675" cy="2114550"/>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31 March 2007, the movement in the issued and paid up share capital were as follows:
43,200 new ordinary shares of RM1.00 each were issued at a price of RM1.03 per ordinary shares, 5,000 ordinary shares of RM1.00 each at a price of RM1.00 per ordinary shares and 12,600 ordinary shares of RM1.00 each at a price of RM1.29 per ordinary shares by virtue of the exercise of 60,800 options pursuant to the Employees' Share Option Scheme ("ESOS").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142</xdr:row>
      <xdr:rowOff>0</xdr:rowOff>
    </xdr:from>
    <xdr:to>
      <xdr:col>7</xdr:col>
      <xdr:colOff>990600</xdr:colOff>
      <xdr:row>149</xdr:row>
      <xdr:rowOff>0</xdr:rowOff>
    </xdr:to>
    <xdr:sp>
      <xdr:nvSpPr>
        <xdr:cNvPr id="23" name="TextBox 109"/>
        <xdr:cNvSpPr txBox="1">
          <a:spLocks noChangeArrowheads="1"/>
        </xdr:cNvSpPr>
      </xdr:nvSpPr>
      <xdr:spPr>
        <a:xfrm>
          <a:off x="219075" y="23726775"/>
          <a:ext cx="6562725" cy="115252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RM130.257 million compared with RM103.667 million in the same period ended  31 March 2006. The higher copper price quoted at the London Metal Exchange ("LME") has contributed to higher revenues for the Group. The Group pre-tax profit has reduced from RM5.982 million (31.3.06) to a pre-tax loss of RM5.418 million (31.3.07). The decrease in performance has been substantial due to fluctuating copper prices at  the London Metal Exchange ("LME") which had a negative impact on the pricing of the products.</a:t>
          </a:r>
        </a:p>
      </xdr:txBody>
    </xdr:sp>
    <xdr:clientData/>
  </xdr:twoCellAnchor>
  <xdr:twoCellAnchor>
    <xdr:from>
      <xdr:col>1</xdr:col>
      <xdr:colOff>0</xdr:colOff>
      <xdr:row>164</xdr:row>
      <xdr:rowOff>152400</xdr:rowOff>
    </xdr:from>
    <xdr:to>
      <xdr:col>7</xdr:col>
      <xdr:colOff>1019175</xdr:colOff>
      <xdr:row>169</xdr:row>
      <xdr:rowOff>95250</xdr:rowOff>
    </xdr:to>
    <xdr:sp>
      <xdr:nvSpPr>
        <xdr:cNvPr id="24" name="TextBox 111"/>
        <xdr:cNvSpPr txBox="1">
          <a:spLocks noChangeArrowheads="1"/>
        </xdr:cNvSpPr>
      </xdr:nvSpPr>
      <xdr:spPr>
        <a:xfrm>
          <a:off x="219075" y="27784425"/>
          <a:ext cx="6591300" cy="75247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Therefore, to compensate for ongoing pricing pressure, the Group is focusing its effort on improving the overall productivity while reducing cost and improving product quality.
</a:t>
          </a:r>
        </a:p>
      </xdr:txBody>
    </xdr:sp>
    <xdr:clientData/>
  </xdr:twoCellAnchor>
  <xdr:twoCellAnchor>
    <xdr:from>
      <xdr:col>0</xdr:col>
      <xdr:colOff>209550</xdr:colOff>
      <xdr:row>171</xdr:row>
      <xdr:rowOff>95250</xdr:rowOff>
    </xdr:from>
    <xdr:to>
      <xdr:col>7</xdr:col>
      <xdr:colOff>904875</xdr:colOff>
      <xdr:row>174</xdr:row>
      <xdr:rowOff>180975</xdr:rowOff>
    </xdr:to>
    <xdr:sp>
      <xdr:nvSpPr>
        <xdr:cNvPr id="25" name="TextBox 112"/>
        <xdr:cNvSpPr txBox="1">
          <a:spLocks noChangeArrowheads="1"/>
        </xdr:cNvSpPr>
      </xdr:nvSpPr>
      <xdr:spPr>
        <a:xfrm>
          <a:off x="209550" y="28841700"/>
          <a:ext cx="6486525" cy="5334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31 March 2007.
</a:t>
          </a:r>
        </a:p>
      </xdr:txBody>
    </xdr:sp>
    <xdr:clientData/>
  </xdr:twoCellAnchor>
  <xdr:twoCellAnchor>
    <xdr:from>
      <xdr:col>1</xdr:col>
      <xdr:colOff>28575</xdr:colOff>
      <xdr:row>188</xdr:row>
      <xdr:rowOff>0</xdr:rowOff>
    </xdr:from>
    <xdr:to>
      <xdr:col>7</xdr:col>
      <xdr:colOff>962025</xdr:colOff>
      <xdr:row>188</xdr:row>
      <xdr:rowOff>0</xdr:rowOff>
    </xdr:to>
    <xdr:sp>
      <xdr:nvSpPr>
        <xdr:cNvPr id="26" name="TextBox 113"/>
        <xdr:cNvSpPr txBox="1">
          <a:spLocks noChangeArrowheads="1"/>
        </xdr:cNvSpPr>
      </xdr:nvSpPr>
      <xdr:spPr>
        <a:xfrm>
          <a:off x="247650" y="31556325"/>
          <a:ext cx="650557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20</xdr:row>
      <xdr:rowOff>0</xdr:rowOff>
    </xdr:from>
    <xdr:to>
      <xdr:col>8</xdr:col>
      <xdr:colOff>0</xdr:colOff>
      <xdr:row>20</xdr:row>
      <xdr:rowOff>0</xdr:rowOff>
    </xdr:to>
    <xdr:sp>
      <xdr:nvSpPr>
        <xdr:cNvPr id="27" name="TextBox 114"/>
        <xdr:cNvSpPr txBox="1">
          <a:spLocks noChangeArrowheads="1"/>
        </xdr:cNvSpPr>
      </xdr:nvSpPr>
      <xdr:spPr>
        <a:xfrm>
          <a:off x="714375" y="3333750"/>
          <a:ext cx="63055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8</xdr:col>
      <xdr:colOff>0</xdr:colOff>
      <xdr:row>20</xdr:row>
      <xdr:rowOff>0</xdr:rowOff>
    </xdr:to>
    <xdr:sp>
      <xdr:nvSpPr>
        <xdr:cNvPr id="28" name="TextBox 115"/>
        <xdr:cNvSpPr txBox="1">
          <a:spLocks noChangeArrowheads="1"/>
        </xdr:cNvSpPr>
      </xdr:nvSpPr>
      <xdr:spPr>
        <a:xfrm>
          <a:off x="485775" y="3333750"/>
          <a:ext cx="653415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111</xdr:row>
      <xdr:rowOff>0</xdr:rowOff>
    </xdr:from>
    <xdr:to>
      <xdr:col>7</xdr:col>
      <xdr:colOff>942975</xdr:colOff>
      <xdr:row>111</xdr:row>
      <xdr:rowOff>0</xdr:rowOff>
    </xdr:to>
    <xdr:sp>
      <xdr:nvSpPr>
        <xdr:cNvPr id="29" name="TextBox 117"/>
        <xdr:cNvSpPr txBox="1">
          <a:spLocks noChangeArrowheads="1"/>
        </xdr:cNvSpPr>
      </xdr:nvSpPr>
      <xdr:spPr>
        <a:xfrm>
          <a:off x="152400" y="18573750"/>
          <a:ext cx="65817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113</xdr:row>
      <xdr:rowOff>28575</xdr:rowOff>
    </xdr:from>
    <xdr:to>
      <xdr:col>7</xdr:col>
      <xdr:colOff>1000125</xdr:colOff>
      <xdr:row>114</xdr:row>
      <xdr:rowOff>142875</xdr:rowOff>
    </xdr:to>
    <xdr:sp>
      <xdr:nvSpPr>
        <xdr:cNvPr id="30" name="TextBox 118"/>
        <xdr:cNvSpPr txBox="1">
          <a:spLocks noChangeArrowheads="1"/>
        </xdr:cNvSpPr>
      </xdr:nvSpPr>
      <xdr:spPr>
        <a:xfrm>
          <a:off x="200025" y="18926175"/>
          <a:ext cx="65913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117</xdr:row>
      <xdr:rowOff>9525</xdr:rowOff>
    </xdr:from>
    <xdr:to>
      <xdr:col>7</xdr:col>
      <xdr:colOff>952500</xdr:colOff>
      <xdr:row>120</xdr:row>
      <xdr:rowOff>142875</xdr:rowOff>
    </xdr:to>
    <xdr:sp>
      <xdr:nvSpPr>
        <xdr:cNvPr id="31" name="TextBox 119"/>
        <xdr:cNvSpPr txBox="1">
          <a:spLocks noChangeArrowheads="1"/>
        </xdr:cNvSpPr>
      </xdr:nvSpPr>
      <xdr:spPr>
        <a:xfrm>
          <a:off x="219075" y="19554825"/>
          <a:ext cx="6524625" cy="619125"/>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
 </a:t>
          </a:r>
        </a:p>
      </xdr:txBody>
    </xdr:sp>
    <xdr:clientData/>
  </xdr:twoCellAnchor>
  <xdr:twoCellAnchor>
    <xdr:from>
      <xdr:col>1</xdr:col>
      <xdr:colOff>0</xdr:colOff>
      <xdr:row>191</xdr:row>
      <xdr:rowOff>38100</xdr:rowOff>
    </xdr:from>
    <xdr:to>
      <xdr:col>7</xdr:col>
      <xdr:colOff>914400</xdr:colOff>
      <xdr:row>193</xdr:row>
      <xdr:rowOff>152400</xdr:rowOff>
    </xdr:to>
    <xdr:sp>
      <xdr:nvSpPr>
        <xdr:cNvPr id="32" name="TextBox 120"/>
        <xdr:cNvSpPr txBox="1">
          <a:spLocks noChangeArrowheads="1"/>
        </xdr:cNvSpPr>
      </xdr:nvSpPr>
      <xdr:spPr>
        <a:xfrm>
          <a:off x="219075" y="32118300"/>
          <a:ext cx="6486525" cy="45720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March 2007.
</a:t>
          </a:r>
        </a:p>
      </xdr:txBody>
    </xdr:sp>
    <xdr:clientData/>
  </xdr:twoCellAnchor>
  <xdr:twoCellAnchor>
    <xdr:from>
      <xdr:col>1</xdr:col>
      <xdr:colOff>9525</xdr:colOff>
      <xdr:row>213</xdr:row>
      <xdr:rowOff>0</xdr:rowOff>
    </xdr:from>
    <xdr:to>
      <xdr:col>8</xdr:col>
      <xdr:colOff>0</xdr:colOff>
      <xdr:row>213</xdr:row>
      <xdr:rowOff>0</xdr:rowOff>
    </xdr:to>
    <xdr:sp>
      <xdr:nvSpPr>
        <xdr:cNvPr id="33" name="TextBox 121"/>
        <xdr:cNvSpPr txBox="1">
          <a:spLocks noChangeArrowheads="1"/>
        </xdr:cNvSpPr>
      </xdr:nvSpPr>
      <xdr:spPr>
        <a:xfrm>
          <a:off x="228600" y="35814000"/>
          <a:ext cx="6791325"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213</xdr:row>
      <xdr:rowOff>0</xdr:rowOff>
    </xdr:from>
    <xdr:to>
      <xdr:col>8</xdr:col>
      <xdr:colOff>0</xdr:colOff>
      <xdr:row>213</xdr:row>
      <xdr:rowOff>0</xdr:rowOff>
    </xdr:to>
    <xdr:sp>
      <xdr:nvSpPr>
        <xdr:cNvPr id="34" name="TextBox 122"/>
        <xdr:cNvSpPr txBox="1">
          <a:spLocks noChangeArrowheads="1"/>
        </xdr:cNvSpPr>
      </xdr:nvSpPr>
      <xdr:spPr>
        <a:xfrm>
          <a:off x="485775" y="35814000"/>
          <a:ext cx="653415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247</xdr:row>
      <xdr:rowOff>0</xdr:rowOff>
    </xdr:from>
    <xdr:to>
      <xdr:col>7</xdr:col>
      <xdr:colOff>981075</xdr:colOff>
      <xdr:row>248</xdr:row>
      <xdr:rowOff>200025</xdr:rowOff>
    </xdr:to>
    <xdr:sp>
      <xdr:nvSpPr>
        <xdr:cNvPr id="35" name="TextBox 123"/>
        <xdr:cNvSpPr txBox="1">
          <a:spLocks noChangeArrowheads="1"/>
        </xdr:cNvSpPr>
      </xdr:nvSpPr>
      <xdr:spPr>
        <a:xfrm>
          <a:off x="219075" y="41395650"/>
          <a:ext cx="6553200" cy="314325"/>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a:t>
          </a:r>
        </a:p>
      </xdr:txBody>
    </xdr:sp>
    <xdr:clientData/>
  </xdr:twoCellAnchor>
  <xdr:twoCellAnchor>
    <xdr:from>
      <xdr:col>1</xdr:col>
      <xdr:colOff>0</xdr:colOff>
      <xdr:row>254</xdr:row>
      <xdr:rowOff>0</xdr:rowOff>
    </xdr:from>
    <xdr:to>
      <xdr:col>8</xdr:col>
      <xdr:colOff>0</xdr:colOff>
      <xdr:row>255</xdr:row>
      <xdr:rowOff>142875</xdr:rowOff>
    </xdr:to>
    <xdr:sp>
      <xdr:nvSpPr>
        <xdr:cNvPr id="36" name="TextBox 124"/>
        <xdr:cNvSpPr txBox="1">
          <a:spLocks noChangeArrowheads="1"/>
        </xdr:cNvSpPr>
      </xdr:nvSpPr>
      <xdr:spPr>
        <a:xfrm>
          <a:off x="219075" y="42672000"/>
          <a:ext cx="6800850"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0</xdr:col>
      <xdr:colOff>200025</xdr:colOff>
      <xdr:row>257</xdr:row>
      <xdr:rowOff>76200</xdr:rowOff>
    </xdr:from>
    <xdr:to>
      <xdr:col>7</xdr:col>
      <xdr:colOff>1000125</xdr:colOff>
      <xdr:row>259</xdr:row>
      <xdr:rowOff>152400</xdr:rowOff>
    </xdr:to>
    <xdr:sp>
      <xdr:nvSpPr>
        <xdr:cNvPr id="37" name="TextBox 125"/>
        <xdr:cNvSpPr txBox="1">
          <a:spLocks noChangeArrowheads="1"/>
        </xdr:cNvSpPr>
      </xdr:nvSpPr>
      <xdr:spPr>
        <a:xfrm>
          <a:off x="200025" y="43243500"/>
          <a:ext cx="6591300" cy="419100"/>
        </a:xfrm>
        <a:prstGeom prst="rect">
          <a:avLst/>
        </a:prstGeom>
        <a:solidFill>
          <a:srgbClr val="FFFFFF"/>
        </a:solidFill>
        <a:ln w="9525" cmpd="sng">
          <a:noFill/>
        </a:ln>
      </xdr:spPr>
      <xdr:txBody>
        <a:bodyPr vertOverflow="clip" wrap="square"/>
        <a:p>
          <a:pPr algn="l">
            <a:defRPr/>
          </a:pPr>
          <a:r>
            <a:rPr lang="en-US" cap="none" sz="1000" b="0" i="0" u="none" baseline="0"/>
            <a:t>
No dividend was recommended for the current financial period under review.
</a:t>
          </a:r>
        </a:p>
      </xdr:txBody>
    </xdr:sp>
    <xdr:clientData/>
  </xdr:twoCellAnchor>
  <xdr:twoCellAnchor>
    <xdr:from>
      <xdr:col>1</xdr:col>
      <xdr:colOff>0</xdr:colOff>
      <xdr:row>264</xdr:row>
      <xdr:rowOff>0</xdr:rowOff>
    </xdr:from>
    <xdr:to>
      <xdr:col>8</xdr:col>
      <xdr:colOff>0</xdr:colOff>
      <xdr:row>264</xdr:row>
      <xdr:rowOff>0</xdr:rowOff>
    </xdr:to>
    <xdr:sp>
      <xdr:nvSpPr>
        <xdr:cNvPr id="38" name="TextBox 126"/>
        <xdr:cNvSpPr txBox="1">
          <a:spLocks noChangeArrowheads="1"/>
        </xdr:cNvSpPr>
      </xdr:nvSpPr>
      <xdr:spPr>
        <a:xfrm>
          <a:off x="219075" y="4437697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200025</xdr:colOff>
      <xdr:row>300</xdr:row>
      <xdr:rowOff>47625</xdr:rowOff>
    </xdr:from>
    <xdr:to>
      <xdr:col>7</xdr:col>
      <xdr:colOff>1047750</xdr:colOff>
      <xdr:row>302</xdr:row>
      <xdr:rowOff>76200</xdr:rowOff>
    </xdr:to>
    <xdr:sp>
      <xdr:nvSpPr>
        <xdr:cNvPr id="39" name="TextBox 127"/>
        <xdr:cNvSpPr txBox="1">
          <a:spLocks noChangeArrowheads="1"/>
        </xdr:cNvSpPr>
      </xdr:nvSpPr>
      <xdr:spPr>
        <a:xfrm>
          <a:off x="200025" y="50549175"/>
          <a:ext cx="6638925"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28 May 2007.</a:t>
          </a:r>
        </a:p>
      </xdr:txBody>
    </xdr:sp>
    <xdr:clientData/>
  </xdr:twoCellAnchor>
  <xdr:twoCellAnchor>
    <xdr:from>
      <xdr:col>0</xdr:col>
      <xdr:colOff>190500</xdr:colOff>
      <xdr:row>128</xdr:row>
      <xdr:rowOff>0</xdr:rowOff>
    </xdr:from>
    <xdr:to>
      <xdr:col>7</xdr:col>
      <xdr:colOff>942975</xdr:colOff>
      <xdr:row>129</xdr:row>
      <xdr:rowOff>0</xdr:rowOff>
    </xdr:to>
    <xdr:sp>
      <xdr:nvSpPr>
        <xdr:cNvPr id="40" name="TextBox 128"/>
        <xdr:cNvSpPr txBox="1">
          <a:spLocks noChangeArrowheads="1"/>
        </xdr:cNvSpPr>
      </xdr:nvSpPr>
      <xdr:spPr>
        <a:xfrm>
          <a:off x="190500" y="21412200"/>
          <a:ext cx="6543675"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2007.             
                              </a:t>
          </a:r>
        </a:p>
      </xdr:txBody>
    </xdr:sp>
    <xdr:clientData/>
  </xdr:twoCellAnchor>
  <xdr:twoCellAnchor>
    <xdr:from>
      <xdr:col>1</xdr:col>
      <xdr:colOff>0</xdr:colOff>
      <xdr:row>279</xdr:row>
      <xdr:rowOff>0</xdr:rowOff>
    </xdr:from>
    <xdr:to>
      <xdr:col>8</xdr:col>
      <xdr:colOff>0</xdr:colOff>
      <xdr:row>279</xdr:row>
      <xdr:rowOff>0</xdr:rowOff>
    </xdr:to>
    <xdr:sp>
      <xdr:nvSpPr>
        <xdr:cNvPr id="41" name="TextBox 129"/>
        <xdr:cNvSpPr txBox="1">
          <a:spLocks noChangeArrowheads="1"/>
        </xdr:cNvSpPr>
      </xdr:nvSpPr>
      <xdr:spPr>
        <a:xfrm>
          <a:off x="219075" y="4694872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108</xdr:row>
      <xdr:rowOff>9525</xdr:rowOff>
    </xdr:from>
    <xdr:to>
      <xdr:col>7</xdr:col>
      <xdr:colOff>952500</xdr:colOff>
      <xdr:row>110</xdr:row>
      <xdr:rowOff>57150</xdr:rowOff>
    </xdr:to>
    <xdr:sp>
      <xdr:nvSpPr>
        <xdr:cNvPr id="42" name="TextBox 130"/>
        <xdr:cNvSpPr txBox="1">
          <a:spLocks noChangeArrowheads="1"/>
        </xdr:cNvSpPr>
      </xdr:nvSpPr>
      <xdr:spPr>
        <a:xfrm>
          <a:off x="190500" y="18002250"/>
          <a:ext cx="6553200"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2006.
</a:t>
          </a:r>
        </a:p>
      </xdr:txBody>
    </xdr:sp>
    <xdr:clientData/>
  </xdr:twoCellAnchor>
  <xdr:twoCellAnchor>
    <xdr:from>
      <xdr:col>1</xdr:col>
      <xdr:colOff>0</xdr:colOff>
      <xdr:row>264</xdr:row>
      <xdr:rowOff>0</xdr:rowOff>
    </xdr:from>
    <xdr:to>
      <xdr:col>8</xdr:col>
      <xdr:colOff>0</xdr:colOff>
      <xdr:row>264</xdr:row>
      <xdr:rowOff>0</xdr:rowOff>
    </xdr:to>
    <xdr:sp>
      <xdr:nvSpPr>
        <xdr:cNvPr id="43" name="TextBox 131"/>
        <xdr:cNvSpPr txBox="1">
          <a:spLocks noChangeArrowheads="1"/>
        </xdr:cNvSpPr>
      </xdr:nvSpPr>
      <xdr:spPr>
        <a:xfrm>
          <a:off x="219075" y="4432935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279</xdr:row>
      <xdr:rowOff>0</xdr:rowOff>
    </xdr:from>
    <xdr:to>
      <xdr:col>8</xdr:col>
      <xdr:colOff>0</xdr:colOff>
      <xdr:row>279</xdr:row>
      <xdr:rowOff>0</xdr:rowOff>
    </xdr:to>
    <xdr:sp>
      <xdr:nvSpPr>
        <xdr:cNvPr id="44" name="TextBox 132"/>
        <xdr:cNvSpPr txBox="1">
          <a:spLocks noChangeArrowheads="1"/>
        </xdr:cNvSpPr>
      </xdr:nvSpPr>
      <xdr:spPr>
        <a:xfrm>
          <a:off x="219075" y="4690110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213</xdr:row>
      <xdr:rowOff>0</xdr:rowOff>
    </xdr:from>
    <xdr:to>
      <xdr:col>7</xdr:col>
      <xdr:colOff>942975</xdr:colOff>
      <xdr:row>213</xdr:row>
      <xdr:rowOff>0</xdr:rowOff>
    </xdr:to>
    <xdr:sp>
      <xdr:nvSpPr>
        <xdr:cNvPr id="45" name="TextBox 134"/>
        <xdr:cNvSpPr txBox="1">
          <a:spLocks noChangeArrowheads="1"/>
        </xdr:cNvSpPr>
      </xdr:nvSpPr>
      <xdr:spPr>
        <a:xfrm>
          <a:off x="676275" y="35766375"/>
          <a:ext cx="60579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20</xdr:row>
      <xdr:rowOff>0</xdr:rowOff>
    </xdr:from>
    <xdr:to>
      <xdr:col>7</xdr:col>
      <xdr:colOff>942975</xdr:colOff>
      <xdr:row>20</xdr:row>
      <xdr:rowOff>0</xdr:rowOff>
    </xdr:to>
    <xdr:sp>
      <xdr:nvSpPr>
        <xdr:cNvPr id="46" name="TextBox 137"/>
        <xdr:cNvSpPr txBox="1">
          <a:spLocks noChangeArrowheads="1"/>
        </xdr:cNvSpPr>
      </xdr:nvSpPr>
      <xdr:spPr>
        <a:xfrm>
          <a:off x="219075" y="3333750"/>
          <a:ext cx="651510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20</xdr:row>
      <xdr:rowOff>0</xdr:rowOff>
    </xdr:from>
    <xdr:to>
      <xdr:col>8</xdr:col>
      <xdr:colOff>0</xdr:colOff>
      <xdr:row>20</xdr:row>
      <xdr:rowOff>0</xdr:rowOff>
    </xdr:to>
    <xdr:sp>
      <xdr:nvSpPr>
        <xdr:cNvPr id="47" name="TextBox 138"/>
        <xdr:cNvSpPr txBox="1">
          <a:spLocks noChangeArrowheads="1"/>
        </xdr:cNvSpPr>
      </xdr:nvSpPr>
      <xdr:spPr>
        <a:xfrm>
          <a:off x="219075" y="3333750"/>
          <a:ext cx="6800850"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20</xdr:row>
      <xdr:rowOff>0</xdr:rowOff>
    </xdr:from>
    <xdr:to>
      <xdr:col>8</xdr:col>
      <xdr:colOff>0</xdr:colOff>
      <xdr:row>20</xdr:row>
      <xdr:rowOff>0</xdr:rowOff>
    </xdr:to>
    <xdr:sp>
      <xdr:nvSpPr>
        <xdr:cNvPr id="48" name="TextBox 139"/>
        <xdr:cNvSpPr txBox="1">
          <a:spLocks noChangeArrowheads="1"/>
        </xdr:cNvSpPr>
      </xdr:nvSpPr>
      <xdr:spPr>
        <a:xfrm>
          <a:off x="219075" y="3333750"/>
          <a:ext cx="6800850"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20</xdr:row>
      <xdr:rowOff>0</xdr:rowOff>
    </xdr:from>
    <xdr:to>
      <xdr:col>8</xdr:col>
      <xdr:colOff>0</xdr:colOff>
      <xdr:row>20</xdr:row>
      <xdr:rowOff>0</xdr:rowOff>
    </xdr:to>
    <xdr:sp>
      <xdr:nvSpPr>
        <xdr:cNvPr id="49" name="TextBox 140"/>
        <xdr:cNvSpPr txBox="1">
          <a:spLocks noChangeArrowheads="1"/>
        </xdr:cNvSpPr>
      </xdr:nvSpPr>
      <xdr:spPr>
        <a:xfrm>
          <a:off x="219075" y="3333750"/>
          <a:ext cx="6800850"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20</xdr:row>
      <xdr:rowOff>0</xdr:rowOff>
    </xdr:from>
    <xdr:to>
      <xdr:col>7</xdr:col>
      <xdr:colOff>1000125</xdr:colOff>
      <xdr:row>20</xdr:row>
      <xdr:rowOff>0</xdr:rowOff>
    </xdr:to>
    <xdr:sp>
      <xdr:nvSpPr>
        <xdr:cNvPr id="50" name="TextBox 141"/>
        <xdr:cNvSpPr txBox="1">
          <a:spLocks noChangeArrowheads="1"/>
        </xdr:cNvSpPr>
      </xdr:nvSpPr>
      <xdr:spPr>
        <a:xfrm>
          <a:off x="219075" y="3333750"/>
          <a:ext cx="657225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20</xdr:row>
      <xdr:rowOff>0</xdr:rowOff>
    </xdr:from>
    <xdr:to>
      <xdr:col>8</xdr:col>
      <xdr:colOff>0</xdr:colOff>
      <xdr:row>20</xdr:row>
      <xdr:rowOff>0</xdr:rowOff>
    </xdr:to>
    <xdr:sp>
      <xdr:nvSpPr>
        <xdr:cNvPr id="51" name="TextBox 142"/>
        <xdr:cNvSpPr txBox="1">
          <a:spLocks noChangeArrowheads="1"/>
        </xdr:cNvSpPr>
      </xdr:nvSpPr>
      <xdr:spPr>
        <a:xfrm>
          <a:off x="200025" y="3333750"/>
          <a:ext cx="6819900"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20</xdr:row>
      <xdr:rowOff>0</xdr:rowOff>
    </xdr:from>
    <xdr:to>
      <xdr:col>7</xdr:col>
      <xdr:colOff>971550</xdr:colOff>
      <xdr:row>20</xdr:row>
      <xdr:rowOff>0</xdr:rowOff>
    </xdr:to>
    <xdr:sp>
      <xdr:nvSpPr>
        <xdr:cNvPr id="52" name="TextBox 143"/>
        <xdr:cNvSpPr txBox="1">
          <a:spLocks noChangeArrowheads="1"/>
        </xdr:cNvSpPr>
      </xdr:nvSpPr>
      <xdr:spPr>
        <a:xfrm>
          <a:off x="180975" y="3333750"/>
          <a:ext cx="658177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20</xdr:row>
      <xdr:rowOff>0</xdr:rowOff>
    </xdr:from>
    <xdr:to>
      <xdr:col>7</xdr:col>
      <xdr:colOff>990600</xdr:colOff>
      <xdr:row>20</xdr:row>
      <xdr:rowOff>0</xdr:rowOff>
    </xdr:to>
    <xdr:sp>
      <xdr:nvSpPr>
        <xdr:cNvPr id="53" name="TextBox 144"/>
        <xdr:cNvSpPr txBox="1">
          <a:spLocks noChangeArrowheads="1"/>
        </xdr:cNvSpPr>
      </xdr:nvSpPr>
      <xdr:spPr>
        <a:xfrm>
          <a:off x="200025" y="3333750"/>
          <a:ext cx="658177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0</xdr:col>
      <xdr:colOff>142875</xdr:colOff>
      <xdr:row>93</xdr:row>
      <xdr:rowOff>0</xdr:rowOff>
    </xdr:from>
    <xdr:to>
      <xdr:col>7</xdr:col>
      <xdr:colOff>942975</xdr:colOff>
      <xdr:row>95</xdr:row>
      <xdr:rowOff>0</xdr:rowOff>
    </xdr:to>
    <xdr:sp>
      <xdr:nvSpPr>
        <xdr:cNvPr id="54" name="TextBox 145"/>
        <xdr:cNvSpPr txBox="1">
          <a:spLocks noChangeArrowheads="1"/>
        </xdr:cNvSpPr>
      </xdr:nvSpPr>
      <xdr:spPr>
        <a:xfrm>
          <a:off x="142875" y="15459075"/>
          <a:ext cx="6591300" cy="323850"/>
        </a:xfrm>
        <a:prstGeom prst="rect">
          <a:avLst/>
        </a:prstGeom>
        <a:solidFill>
          <a:srgbClr val="FFFFFF"/>
        </a:solid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20</xdr:row>
      <xdr:rowOff>0</xdr:rowOff>
    </xdr:from>
    <xdr:to>
      <xdr:col>7</xdr:col>
      <xdr:colOff>1000125</xdr:colOff>
      <xdr:row>20</xdr:row>
      <xdr:rowOff>0</xdr:rowOff>
    </xdr:to>
    <xdr:sp>
      <xdr:nvSpPr>
        <xdr:cNvPr id="55" name="TextBox 148"/>
        <xdr:cNvSpPr txBox="1">
          <a:spLocks noChangeArrowheads="1"/>
        </xdr:cNvSpPr>
      </xdr:nvSpPr>
      <xdr:spPr>
        <a:xfrm>
          <a:off x="219075" y="3333750"/>
          <a:ext cx="65722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9525</xdr:colOff>
      <xdr:row>214</xdr:row>
      <xdr:rowOff>47625</xdr:rowOff>
    </xdr:from>
    <xdr:to>
      <xdr:col>8</xdr:col>
      <xdr:colOff>0</xdr:colOff>
      <xdr:row>217</xdr:row>
      <xdr:rowOff>0</xdr:rowOff>
    </xdr:to>
    <xdr:sp>
      <xdr:nvSpPr>
        <xdr:cNvPr id="56" name="TextBox 152"/>
        <xdr:cNvSpPr txBox="1">
          <a:spLocks noChangeArrowheads="1"/>
        </xdr:cNvSpPr>
      </xdr:nvSpPr>
      <xdr:spPr>
        <a:xfrm>
          <a:off x="228600" y="35928300"/>
          <a:ext cx="6791325" cy="43815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186</xdr:row>
      <xdr:rowOff>38100</xdr:rowOff>
    </xdr:from>
    <xdr:to>
      <xdr:col>7</xdr:col>
      <xdr:colOff>962025</xdr:colOff>
      <xdr:row>188</xdr:row>
      <xdr:rowOff>0</xdr:rowOff>
    </xdr:to>
    <xdr:sp>
      <xdr:nvSpPr>
        <xdr:cNvPr id="57" name="TextBox 153"/>
        <xdr:cNvSpPr txBox="1">
          <a:spLocks noChangeArrowheads="1"/>
        </xdr:cNvSpPr>
      </xdr:nvSpPr>
      <xdr:spPr>
        <a:xfrm>
          <a:off x="247650" y="31175325"/>
          <a:ext cx="6505575" cy="28575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0</xdr:colOff>
      <xdr:row>22</xdr:row>
      <xdr:rowOff>0</xdr:rowOff>
    </xdr:from>
    <xdr:to>
      <xdr:col>7</xdr:col>
      <xdr:colOff>942975</xdr:colOff>
      <xdr:row>24</xdr:row>
      <xdr:rowOff>85725</xdr:rowOff>
    </xdr:to>
    <xdr:sp>
      <xdr:nvSpPr>
        <xdr:cNvPr id="58" name="TextBox 155"/>
        <xdr:cNvSpPr txBox="1">
          <a:spLocks noChangeArrowheads="1"/>
        </xdr:cNvSpPr>
      </xdr:nvSpPr>
      <xdr:spPr>
        <a:xfrm>
          <a:off x="219075" y="3657600"/>
          <a:ext cx="6515100" cy="409575"/>
        </a:xfrm>
        <a:prstGeom prst="rect">
          <a:avLst/>
        </a:prstGeom>
        <a:solidFill>
          <a:srgbClr val="FFFFFF"/>
        </a:solid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2006 except for a change in the valuation method of inventories. </a:t>
          </a:r>
        </a:p>
      </xdr:txBody>
    </xdr:sp>
    <xdr:clientData/>
  </xdr:twoCellAnchor>
  <xdr:twoCellAnchor>
    <xdr:from>
      <xdr:col>1</xdr:col>
      <xdr:colOff>0</xdr:colOff>
      <xdr:row>25</xdr:row>
      <xdr:rowOff>0</xdr:rowOff>
    </xdr:from>
    <xdr:to>
      <xdr:col>7</xdr:col>
      <xdr:colOff>942975</xdr:colOff>
      <xdr:row>31</xdr:row>
      <xdr:rowOff>47625</xdr:rowOff>
    </xdr:to>
    <xdr:sp>
      <xdr:nvSpPr>
        <xdr:cNvPr id="59" name="TextBox 156"/>
        <xdr:cNvSpPr txBox="1">
          <a:spLocks noChangeArrowheads="1"/>
        </xdr:cNvSpPr>
      </xdr:nvSpPr>
      <xdr:spPr>
        <a:xfrm>
          <a:off x="219075" y="4143375"/>
          <a:ext cx="6515100" cy="10191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workbookViewId="0" topLeftCell="A1">
      <selection activeCell="H4" sqref="H4"/>
    </sheetView>
  </sheetViews>
  <sheetFormatPr defaultColWidth="9.00390625" defaultRowHeight="16.5"/>
  <cols>
    <col min="1" max="1" width="10.25390625" style="65" customWidth="1"/>
    <col min="2" max="2" width="22.375" style="65" customWidth="1"/>
    <col min="3" max="3" width="6.625" style="90" customWidth="1"/>
    <col min="4" max="5" width="12.625" style="65" customWidth="1"/>
    <col min="6" max="6" width="1.4921875" style="65" customWidth="1"/>
    <col min="7" max="8" width="12.625" style="65" customWidth="1"/>
    <col min="9" max="9" width="13.00390625" style="65" customWidth="1"/>
    <col min="10" max="14" width="9.00390625" style="135" customWidth="1"/>
    <col min="15" max="16384" width="9.00390625" style="65" customWidth="1"/>
  </cols>
  <sheetData>
    <row r="1" spans="1:14" s="101" customFormat="1" ht="15">
      <c r="A1" s="129" t="s">
        <v>0</v>
      </c>
      <c r="C1" s="130"/>
      <c r="J1" s="131"/>
      <c r="K1" s="131"/>
      <c r="L1" s="131"/>
      <c r="M1" s="131"/>
      <c r="N1" s="131"/>
    </row>
    <row r="2" spans="1:14" s="101" customFormat="1" ht="15">
      <c r="A2" s="129" t="s">
        <v>182</v>
      </c>
      <c r="C2" s="130"/>
      <c r="J2" s="131"/>
      <c r="K2" s="131"/>
      <c r="L2" s="131"/>
      <c r="M2" s="131"/>
      <c r="N2" s="131"/>
    </row>
    <row r="3" spans="1:14" s="101" customFormat="1" ht="15">
      <c r="A3" s="129" t="s">
        <v>196</v>
      </c>
      <c r="C3" s="130"/>
      <c r="J3" s="131"/>
      <c r="K3" s="131"/>
      <c r="L3" s="131"/>
      <c r="M3" s="131"/>
      <c r="N3" s="131"/>
    </row>
    <row r="4" spans="1:14" s="101" customFormat="1" ht="15">
      <c r="A4" s="129"/>
      <c r="C4" s="130"/>
      <c r="J4" s="131"/>
      <c r="K4" s="131"/>
      <c r="L4" s="131"/>
      <c r="M4" s="131"/>
      <c r="N4" s="131"/>
    </row>
    <row r="5" spans="1:14" s="101" customFormat="1" ht="15">
      <c r="A5" s="129"/>
      <c r="C5" s="130"/>
      <c r="J5" s="131"/>
      <c r="K5" s="131"/>
      <c r="L5" s="131"/>
      <c r="M5" s="131"/>
      <c r="N5" s="131"/>
    </row>
    <row r="6" spans="1:14" s="101" customFormat="1" ht="15">
      <c r="A6" s="132"/>
      <c r="C6" s="130"/>
      <c r="G6" s="132"/>
      <c r="J6" s="131"/>
      <c r="K6" s="131"/>
      <c r="L6" s="131"/>
      <c r="M6" s="131"/>
      <c r="N6" s="131"/>
    </row>
    <row r="7" spans="3:14" s="101" customFormat="1" ht="15">
      <c r="C7" s="130"/>
      <c r="D7" s="164" t="s">
        <v>103</v>
      </c>
      <c r="E7" s="164"/>
      <c r="G7" s="164" t="s">
        <v>99</v>
      </c>
      <c r="H7" s="164"/>
      <c r="I7" s="100"/>
      <c r="J7" s="131"/>
      <c r="K7" s="131"/>
      <c r="L7" s="131"/>
      <c r="M7" s="131"/>
      <c r="N7" s="131"/>
    </row>
    <row r="8" spans="3:14" s="130" customFormat="1" ht="15">
      <c r="C8" s="100" t="s">
        <v>1</v>
      </c>
      <c r="D8" s="102">
        <v>39172</v>
      </c>
      <c r="E8" s="102">
        <v>38807</v>
      </c>
      <c r="F8" s="133"/>
      <c r="G8" s="102">
        <f>D8</f>
        <v>39172</v>
      </c>
      <c r="H8" s="102">
        <f>E8</f>
        <v>38807</v>
      </c>
      <c r="I8" s="102"/>
      <c r="J8" s="134"/>
      <c r="K8" s="134"/>
      <c r="L8" s="134"/>
      <c r="M8" s="134"/>
      <c r="N8" s="134"/>
    </row>
    <row r="9" spans="4:14" s="130" customFormat="1" ht="15">
      <c r="D9" s="100" t="s">
        <v>2</v>
      </c>
      <c r="E9" s="100" t="s">
        <v>2</v>
      </c>
      <c r="G9" s="100" t="s">
        <v>2</v>
      </c>
      <c r="H9" s="100" t="s">
        <v>2</v>
      </c>
      <c r="I9" s="100"/>
      <c r="J9" s="134"/>
      <c r="K9" s="134"/>
      <c r="L9" s="134"/>
      <c r="M9" s="134"/>
      <c r="N9" s="134"/>
    </row>
    <row r="10" ht="13.5" thickBot="1"/>
    <row r="11" spans="1:15" ht="12.75">
      <c r="A11" s="65" t="s">
        <v>3</v>
      </c>
      <c r="B11" s="66"/>
      <c r="C11" s="90">
        <v>10</v>
      </c>
      <c r="D11" s="66">
        <v>130257</v>
      </c>
      <c r="E11" s="7">
        <v>103667</v>
      </c>
      <c r="F11" s="66"/>
      <c r="G11" s="66">
        <f>+D11</f>
        <v>130257</v>
      </c>
      <c r="H11" s="66">
        <f>+E11</f>
        <v>103667</v>
      </c>
      <c r="I11" s="66">
        <f>K11+L11+M11</f>
        <v>173370</v>
      </c>
      <c r="J11" s="135">
        <v>239045</v>
      </c>
      <c r="K11" s="135">
        <v>173946</v>
      </c>
      <c r="L11" s="135">
        <v>-12</v>
      </c>
      <c r="M11" s="135">
        <v>-564</v>
      </c>
      <c r="N11" s="136">
        <f>SUM(J11:M11)</f>
        <v>412415</v>
      </c>
      <c r="O11" s="137">
        <f>J11+L11+M11</f>
        <v>238469</v>
      </c>
    </row>
    <row r="12" spans="2:14" ht="12.75">
      <c r="B12" s="66"/>
      <c r="D12" s="66"/>
      <c r="E12" s="7"/>
      <c r="F12" s="66"/>
      <c r="G12" s="94"/>
      <c r="H12" s="66"/>
      <c r="I12" s="66">
        <f aca="true" t="shared" si="0" ref="I12:I31">K12+L12+M12</f>
        <v>0</v>
      </c>
      <c r="N12" s="138"/>
    </row>
    <row r="13" spans="1:14" ht="12.75">
      <c r="A13" s="65" t="s">
        <v>151</v>
      </c>
      <c r="B13" s="94"/>
      <c r="D13" s="94">
        <f>+-129505-1651</f>
        <v>-131156</v>
      </c>
      <c r="E13" s="7">
        <f>-92613-1355</f>
        <v>-93968</v>
      </c>
      <c r="F13" s="66"/>
      <c r="G13" s="66">
        <f>+D13</f>
        <v>-131156</v>
      </c>
      <c r="H13" s="66">
        <f>+E13</f>
        <v>-93968</v>
      </c>
      <c r="I13" s="66">
        <f t="shared" si="0"/>
        <v>-160763</v>
      </c>
      <c r="J13" s="135">
        <v>-207052</v>
      </c>
      <c r="K13" s="135">
        <v>-160691</v>
      </c>
      <c r="L13" s="135">
        <v>-1106</v>
      </c>
      <c r="M13" s="135">
        <v>1034</v>
      </c>
      <c r="N13" s="138">
        <f aca="true" t="shared" si="1" ref="N13:N32">SUM(J13:M13)</f>
        <v>-367815</v>
      </c>
    </row>
    <row r="14" spans="2:14" ht="12.75">
      <c r="B14" s="66"/>
      <c r="D14" s="95"/>
      <c r="E14" s="95"/>
      <c r="F14" s="66"/>
      <c r="G14" s="95"/>
      <c r="H14" s="95"/>
      <c r="I14" s="66">
        <f t="shared" si="0"/>
        <v>0</v>
      </c>
      <c r="N14" s="138">
        <f t="shared" si="1"/>
        <v>0</v>
      </c>
    </row>
    <row r="15" spans="1:14" ht="12.75">
      <c r="A15" s="64" t="s">
        <v>210</v>
      </c>
      <c r="B15" s="94"/>
      <c r="D15" s="66">
        <f>SUM(D11:D13)</f>
        <v>-899</v>
      </c>
      <c r="E15" s="66">
        <f>SUM(E11:E13)</f>
        <v>9699</v>
      </c>
      <c r="F15" s="66"/>
      <c r="G15" s="94">
        <f>SUM(G11:G13)</f>
        <v>-899</v>
      </c>
      <c r="H15" s="94">
        <f>SUM(H11:H13)</f>
        <v>9699</v>
      </c>
      <c r="I15" s="66">
        <f t="shared" si="0"/>
        <v>12607</v>
      </c>
      <c r="J15" s="135">
        <v>31993</v>
      </c>
      <c r="K15" s="139">
        <f>SUM(K10:K14)</f>
        <v>13255</v>
      </c>
      <c r="L15" s="135">
        <v>-1118</v>
      </c>
      <c r="M15" s="135">
        <v>470</v>
      </c>
      <c r="N15" s="138">
        <f t="shared" si="1"/>
        <v>44600</v>
      </c>
    </row>
    <row r="16" spans="2:14" ht="12.75">
      <c r="B16" s="66"/>
      <c r="D16" s="66"/>
      <c r="E16" s="66"/>
      <c r="F16" s="66"/>
      <c r="G16" s="94"/>
      <c r="H16" s="66"/>
      <c r="I16" s="66">
        <f t="shared" si="0"/>
        <v>0</v>
      </c>
      <c r="N16" s="138">
        <f t="shared" si="1"/>
        <v>0</v>
      </c>
    </row>
    <row r="17" spans="1:14" ht="12.75">
      <c r="A17" s="65" t="s">
        <v>145</v>
      </c>
      <c r="B17" s="66"/>
      <c r="D17" s="66">
        <f>16+789</f>
        <v>805</v>
      </c>
      <c r="E17" s="7">
        <v>134</v>
      </c>
      <c r="F17" s="66"/>
      <c r="G17" s="66">
        <f>+D17</f>
        <v>805</v>
      </c>
      <c r="H17" s="66">
        <f>+E17</f>
        <v>134</v>
      </c>
      <c r="I17" s="66">
        <f t="shared" si="0"/>
        <v>-415</v>
      </c>
      <c r="J17" s="135">
        <v>1120</v>
      </c>
      <c r="K17" s="135">
        <v>580</v>
      </c>
      <c r="L17" s="135">
        <v>16</v>
      </c>
      <c r="M17" s="135">
        <v>-1011</v>
      </c>
      <c r="N17" s="138">
        <f t="shared" si="1"/>
        <v>705</v>
      </c>
    </row>
    <row r="18" spans="2:14" ht="12.75">
      <c r="B18" s="66"/>
      <c r="D18" s="66"/>
      <c r="E18" s="7"/>
      <c r="F18" s="66"/>
      <c r="G18" s="94"/>
      <c r="H18" s="66"/>
      <c r="I18" s="66">
        <f t="shared" si="0"/>
        <v>0</v>
      </c>
      <c r="N18" s="138">
        <f t="shared" si="1"/>
        <v>0</v>
      </c>
    </row>
    <row r="19" spans="1:14" ht="12.75">
      <c r="A19" s="65" t="s">
        <v>146</v>
      </c>
      <c r="B19" s="94"/>
      <c r="D19" s="66">
        <v>-443</v>
      </c>
      <c r="E19" s="7">
        <v>-609</v>
      </c>
      <c r="F19" s="66"/>
      <c r="G19" s="66">
        <f>+D19</f>
        <v>-443</v>
      </c>
      <c r="H19" s="66">
        <f>+E19</f>
        <v>-609</v>
      </c>
      <c r="I19" s="66">
        <f t="shared" si="0"/>
        <v>-733</v>
      </c>
      <c r="J19" s="135">
        <v>-1285</v>
      </c>
      <c r="K19" s="135">
        <v>-733</v>
      </c>
      <c r="L19" s="135">
        <v>0</v>
      </c>
      <c r="M19" s="135">
        <v>0</v>
      </c>
      <c r="N19" s="138">
        <f t="shared" si="1"/>
        <v>-2018</v>
      </c>
    </row>
    <row r="20" spans="2:14" ht="12.75">
      <c r="B20" s="94"/>
      <c r="D20" s="94"/>
      <c r="E20" s="8"/>
      <c r="F20" s="94"/>
      <c r="G20" s="94"/>
      <c r="H20" s="94"/>
      <c r="I20" s="66">
        <f t="shared" si="0"/>
        <v>0</v>
      </c>
      <c r="N20" s="138">
        <f t="shared" si="1"/>
        <v>0</v>
      </c>
    </row>
    <row r="21" spans="1:14" ht="12.75">
      <c r="A21" s="65" t="s">
        <v>206</v>
      </c>
      <c r="B21" s="94"/>
      <c r="C21" s="140"/>
      <c r="D21" s="94">
        <f>-3334-167</f>
        <v>-3501</v>
      </c>
      <c r="E21" s="8">
        <v>-2235</v>
      </c>
      <c r="F21" s="94"/>
      <c r="G21" s="66">
        <f>+D21</f>
        <v>-3501</v>
      </c>
      <c r="H21" s="66">
        <f>+E21</f>
        <v>-2235</v>
      </c>
      <c r="I21" s="66">
        <f t="shared" si="0"/>
        <v>566</v>
      </c>
      <c r="J21" s="141">
        <v>-7100</v>
      </c>
      <c r="K21" s="135">
        <v>-1983</v>
      </c>
      <c r="L21" s="135">
        <v>2525</v>
      </c>
      <c r="M21" s="135">
        <v>24</v>
      </c>
      <c r="N21" s="138">
        <f t="shared" si="1"/>
        <v>-6534</v>
      </c>
    </row>
    <row r="22" spans="2:14" ht="12.75">
      <c r="B22" s="94"/>
      <c r="C22" s="140"/>
      <c r="D22" s="95"/>
      <c r="E22" s="95"/>
      <c r="F22" s="94"/>
      <c r="G22" s="95"/>
      <c r="H22" s="95"/>
      <c r="I22" s="66">
        <f t="shared" si="0"/>
        <v>0</v>
      </c>
      <c r="J22" s="141"/>
      <c r="N22" s="138">
        <f t="shared" si="1"/>
        <v>0</v>
      </c>
    </row>
    <row r="23" spans="1:14" ht="12.75">
      <c r="A23" s="65" t="s">
        <v>180</v>
      </c>
      <c r="B23" s="94"/>
      <c r="C23" s="140"/>
      <c r="D23" s="94">
        <f>SUM(D15:D22)</f>
        <v>-4038</v>
      </c>
      <c r="E23" s="94">
        <f>SUM(E15:E22)</f>
        <v>6989</v>
      </c>
      <c r="F23" s="94">
        <f>SUM(F15:F22)</f>
        <v>0</v>
      </c>
      <c r="G23" s="94">
        <f>SUM(G15:G22)</f>
        <v>-4038</v>
      </c>
      <c r="H23" s="94">
        <f>SUM(H15:H22)</f>
        <v>6989</v>
      </c>
      <c r="I23" s="66">
        <f t="shared" si="0"/>
        <v>12025</v>
      </c>
      <c r="J23" s="141">
        <v>24728</v>
      </c>
      <c r="K23" s="135">
        <f>SUM(K15:K21)</f>
        <v>11119</v>
      </c>
      <c r="L23" s="135">
        <v>1423</v>
      </c>
      <c r="M23" s="135">
        <v>-517</v>
      </c>
      <c r="N23" s="138">
        <f t="shared" si="1"/>
        <v>36753</v>
      </c>
    </row>
    <row r="24" spans="2:14" ht="12.75">
      <c r="B24" s="94"/>
      <c r="D24" s="66"/>
      <c r="E24" s="66"/>
      <c r="F24" s="94"/>
      <c r="G24" s="66"/>
      <c r="H24" s="66"/>
      <c r="I24" s="66">
        <f t="shared" si="0"/>
        <v>0</v>
      </c>
      <c r="N24" s="138">
        <f t="shared" si="1"/>
        <v>0</v>
      </c>
    </row>
    <row r="25" spans="1:14" ht="12.75">
      <c r="A25" s="65" t="s">
        <v>147</v>
      </c>
      <c r="B25" s="66"/>
      <c r="D25" s="94">
        <v>-1380</v>
      </c>
      <c r="E25" s="8">
        <v>-1007</v>
      </c>
      <c r="F25" s="94"/>
      <c r="G25" s="66">
        <f>+D25</f>
        <v>-1380</v>
      </c>
      <c r="H25" s="66">
        <f>+E25</f>
        <v>-1007</v>
      </c>
      <c r="I25" s="66">
        <f t="shared" si="0"/>
        <v>-1117</v>
      </c>
      <c r="J25" s="135">
        <v>-2786</v>
      </c>
      <c r="K25" s="135">
        <v>-1112</v>
      </c>
      <c r="L25" s="135">
        <v>-21</v>
      </c>
      <c r="M25" s="135">
        <v>16</v>
      </c>
      <c r="N25" s="138">
        <f t="shared" si="1"/>
        <v>-3903</v>
      </c>
    </row>
    <row r="26" spans="2:14" ht="12.75">
      <c r="B26" s="94"/>
      <c r="D26" s="95"/>
      <c r="E26" s="95"/>
      <c r="F26" s="94"/>
      <c r="G26" s="95"/>
      <c r="H26" s="95"/>
      <c r="I26" s="66">
        <f t="shared" si="0"/>
        <v>0</v>
      </c>
      <c r="N26" s="138">
        <f t="shared" si="1"/>
        <v>0</v>
      </c>
    </row>
    <row r="27" spans="1:14" ht="12.75">
      <c r="A27" s="64" t="s">
        <v>179</v>
      </c>
      <c r="C27" s="90">
        <v>10</v>
      </c>
      <c r="D27" s="66">
        <f>SUM(D23:D26)</f>
        <v>-5418</v>
      </c>
      <c r="E27" s="66">
        <f>SUM(E23:E26)</f>
        <v>5982</v>
      </c>
      <c r="F27" s="66">
        <f>SUM(F23:F26)</f>
        <v>0</v>
      </c>
      <c r="G27" s="66">
        <f>SUM(G23:G26)</f>
        <v>-5418</v>
      </c>
      <c r="H27" s="66">
        <f>SUM(H23:H26)</f>
        <v>5982</v>
      </c>
      <c r="I27" s="66">
        <f t="shared" si="0"/>
        <v>10908</v>
      </c>
      <c r="J27" s="135">
        <v>21942</v>
      </c>
      <c r="K27" s="135">
        <f>SUM(K23:K25)</f>
        <v>10007</v>
      </c>
      <c r="L27" s="135">
        <v>1402</v>
      </c>
      <c r="M27" s="135">
        <v>-501</v>
      </c>
      <c r="N27" s="138">
        <f t="shared" si="1"/>
        <v>32850</v>
      </c>
    </row>
    <row r="28" spans="4:14" ht="12.75">
      <c r="D28" s="66"/>
      <c r="E28" s="66"/>
      <c r="F28" s="66"/>
      <c r="G28" s="66"/>
      <c r="H28" s="66"/>
      <c r="I28" s="66">
        <f t="shared" si="0"/>
        <v>0</v>
      </c>
      <c r="N28" s="138">
        <f t="shared" si="1"/>
        <v>0</v>
      </c>
    </row>
    <row r="29" spans="1:14" ht="12.75">
      <c r="A29" s="65" t="s">
        <v>152</v>
      </c>
      <c r="C29" s="90">
        <v>20</v>
      </c>
      <c r="D29" s="95">
        <f>-5+163</f>
        <v>158</v>
      </c>
      <c r="E29" s="9">
        <f>-626+71</f>
        <v>-555</v>
      </c>
      <c r="F29" s="66"/>
      <c r="G29" s="95">
        <f>+D29</f>
        <v>158</v>
      </c>
      <c r="H29" s="95">
        <f>+E29</f>
        <v>-555</v>
      </c>
      <c r="I29" s="66">
        <f t="shared" si="0"/>
        <v>-618</v>
      </c>
      <c r="J29" s="135">
        <v>-1668</v>
      </c>
      <c r="K29" s="135">
        <v>-618</v>
      </c>
      <c r="L29" s="135">
        <v>0</v>
      </c>
      <c r="M29" s="135">
        <v>0</v>
      </c>
      <c r="N29" s="138">
        <f t="shared" si="1"/>
        <v>-2286</v>
      </c>
    </row>
    <row r="30" spans="4:14" ht="12.75">
      <c r="D30" s="66"/>
      <c r="E30" s="66"/>
      <c r="F30" s="66"/>
      <c r="G30" s="66"/>
      <c r="H30" s="66"/>
      <c r="I30" s="66">
        <f t="shared" si="0"/>
        <v>0</v>
      </c>
      <c r="N30" s="138">
        <f t="shared" si="1"/>
        <v>0</v>
      </c>
    </row>
    <row r="31" spans="1:14" ht="13.5" thickBot="1">
      <c r="A31" s="64" t="s">
        <v>181</v>
      </c>
      <c r="D31" s="66">
        <f>D27+D29</f>
        <v>-5260</v>
      </c>
      <c r="E31" s="66">
        <f>E27+E29</f>
        <v>5427</v>
      </c>
      <c r="F31" s="66"/>
      <c r="G31" s="66">
        <f>G27+G29</f>
        <v>-5260</v>
      </c>
      <c r="H31" s="66">
        <f>H27+H29</f>
        <v>5427</v>
      </c>
      <c r="I31" s="66">
        <f t="shared" si="0"/>
        <v>10290</v>
      </c>
      <c r="J31" s="135">
        <v>20274</v>
      </c>
      <c r="K31" s="135">
        <f>SUM(K27:K29)</f>
        <v>9389</v>
      </c>
      <c r="L31" s="135">
        <v>1402</v>
      </c>
      <c r="M31" s="135">
        <v>-501</v>
      </c>
      <c r="N31" s="117">
        <f t="shared" si="1"/>
        <v>30564</v>
      </c>
    </row>
    <row r="32" spans="1:14" ht="13.5" thickBot="1">
      <c r="A32" s="64" t="s">
        <v>170</v>
      </c>
      <c r="D32" s="103"/>
      <c r="E32" s="103"/>
      <c r="F32" s="66"/>
      <c r="G32" s="103"/>
      <c r="H32" s="103"/>
      <c r="I32" s="94"/>
      <c r="N32" s="135">
        <f t="shared" si="1"/>
        <v>0</v>
      </c>
    </row>
    <row r="33" spans="4:9" ht="13.5" thickTop="1">
      <c r="D33" s="94"/>
      <c r="E33" s="94"/>
      <c r="F33" s="94"/>
      <c r="G33" s="94"/>
      <c r="H33" s="94"/>
      <c r="I33" s="94"/>
    </row>
    <row r="34" spans="4:9" ht="12.75">
      <c r="D34" s="66"/>
      <c r="E34" s="66"/>
      <c r="F34" s="66"/>
      <c r="G34" s="66"/>
      <c r="H34" s="66"/>
      <c r="I34" s="66"/>
    </row>
    <row r="35" spans="1:14" s="64" customFormat="1" ht="12.75">
      <c r="A35" s="64" t="s">
        <v>153</v>
      </c>
      <c r="C35" s="121"/>
      <c r="D35" s="110"/>
      <c r="E35" s="110"/>
      <c r="F35" s="110"/>
      <c r="G35" s="110"/>
      <c r="H35" s="110"/>
      <c r="I35" s="110"/>
      <c r="J35" s="118"/>
      <c r="K35" s="118"/>
      <c r="L35" s="118"/>
      <c r="M35" s="118"/>
      <c r="N35" s="118"/>
    </row>
    <row r="36" spans="1:14" s="64" customFormat="1" ht="12.75">
      <c r="A36" s="64" t="s">
        <v>154</v>
      </c>
      <c r="C36" s="121"/>
      <c r="D36" s="110"/>
      <c r="E36" s="110"/>
      <c r="F36" s="110"/>
      <c r="G36" s="110"/>
      <c r="H36" s="110"/>
      <c r="I36" s="110"/>
      <c r="J36" s="118"/>
      <c r="K36" s="118"/>
      <c r="L36" s="118"/>
      <c r="M36" s="118"/>
      <c r="N36" s="118"/>
    </row>
    <row r="37" spans="1:9" ht="12.75">
      <c r="A37" s="65" t="s">
        <v>115</v>
      </c>
      <c r="C37" s="90">
        <v>28</v>
      </c>
      <c r="D37" s="135">
        <f>'explanatory notes'!E277</f>
        <v>-8.191564246158062</v>
      </c>
      <c r="E37" s="104">
        <f>'explanatory notes'!F277</f>
        <v>9.610752992845505</v>
      </c>
      <c r="F37" s="66">
        <f>'explanatory notes'!G277</f>
        <v>-8.191564246158062</v>
      </c>
      <c r="G37" s="135">
        <f>'explanatory notes'!G277</f>
        <v>-8.191564246158062</v>
      </c>
      <c r="H37" s="104">
        <f>'explanatory notes'!H277</f>
        <v>9.610752992845505</v>
      </c>
      <c r="I37" s="104"/>
    </row>
    <row r="38" spans="1:9" ht="13.5" thickBot="1">
      <c r="A38" s="65" t="s">
        <v>116</v>
      </c>
      <c r="C38" s="90">
        <v>28</v>
      </c>
      <c r="D38" s="105">
        <f>'explanatory notes'!E297</f>
        <v>-8.111213933683855</v>
      </c>
      <c r="E38" s="105">
        <f>'explanatory notes'!F297</f>
        <v>9.344651835525863</v>
      </c>
      <c r="F38" s="106">
        <f>'explanatory notes'!G295</f>
        <v>64848.493</v>
      </c>
      <c r="G38" s="105">
        <f>'explanatory notes'!G297</f>
        <v>-8.111213933683855</v>
      </c>
      <c r="H38" s="105">
        <f>'explanatory notes'!H297</f>
        <v>9.344651835525863</v>
      </c>
      <c r="I38" s="106"/>
    </row>
    <row r="39" spans="4:9" ht="13.5" thickTop="1">
      <c r="D39" s="106"/>
      <c r="E39" s="106"/>
      <c r="F39" s="106"/>
      <c r="G39" s="106"/>
      <c r="H39" s="106"/>
      <c r="I39" s="106"/>
    </row>
    <row r="40" spans="4:9" ht="12.75">
      <c r="D40" s="106"/>
      <c r="E40" s="106"/>
      <c r="F40" s="106"/>
      <c r="G40" s="106"/>
      <c r="H40" s="106"/>
      <c r="I40" s="106"/>
    </row>
    <row r="41" spans="4:9" ht="12.75">
      <c r="D41" s="106"/>
      <c r="E41" s="106"/>
      <c r="F41" s="106"/>
      <c r="G41" s="106"/>
      <c r="H41" s="106"/>
      <c r="I41" s="106"/>
    </row>
    <row r="42" spans="4:9" ht="12.75">
      <c r="D42" s="106"/>
      <c r="E42" s="106"/>
      <c r="F42" s="106"/>
      <c r="G42" s="106"/>
      <c r="H42" s="106"/>
      <c r="I42" s="106"/>
    </row>
    <row r="43" spans="4:9" ht="12.75">
      <c r="D43" s="106"/>
      <c r="E43" s="106"/>
      <c r="F43" s="106"/>
      <c r="G43" s="106"/>
      <c r="H43" s="106"/>
      <c r="I43" s="106"/>
    </row>
    <row r="44" spans="4:9" ht="12.75">
      <c r="D44" s="106"/>
      <c r="E44" s="106"/>
      <c r="F44" s="106"/>
      <c r="G44" s="106"/>
      <c r="H44" s="106"/>
      <c r="I44" s="106"/>
    </row>
    <row r="45" spans="4:9" ht="12.75">
      <c r="D45" s="106"/>
      <c r="E45" s="106"/>
      <c r="F45" s="106"/>
      <c r="G45" s="106"/>
      <c r="H45" s="106"/>
      <c r="I45" s="106"/>
    </row>
    <row r="46" spans="4:9" ht="12.75">
      <c r="D46" s="106"/>
      <c r="E46" s="106"/>
      <c r="F46" s="106"/>
      <c r="G46" s="106"/>
      <c r="H46" s="106"/>
      <c r="I46" s="106"/>
    </row>
    <row r="47" spans="4:9" ht="12.75">
      <c r="D47" s="106"/>
      <c r="E47" s="106"/>
      <c r="F47" s="106"/>
      <c r="G47" s="106"/>
      <c r="H47" s="106"/>
      <c r="I47" s="106"/>
    </row>
    <row r="48" spans="4:9" ht="12.75">
      <c r="D48" s="106"/>
      <c r="E48" s="106"/>
      <c r="F48" s="106"/>
      <c r="G48" s="106"/>
      <c r="H48" s="106"/>
      <c r="I48" s="106"/>
    </row>
    <row r="49" spans="4:9" ht="12.75">
      <c r="D49" s="106"/>
      <c r="E49" s="106"/>
      <c r="F49" s="106"/>
      <c r="G49" s="106"/>
      <c r="H49" s="106"/>
      <c r="I49" s="106"/>
    </row>
    <row r="50" spans="4:9" ht="12.75">
      <c r="D50" s="106"/>
      <c r="E50" s="106"/>
      <c r="F50" s="106"/>
      <c r="G50" s="106"/>
      <c r="H50" s="106"/>
      <c r="I50" s="106"/>
    </row>
    <row r="51" spans="4:9" ht="12.75">
      <c r="D51" s="106"/>
      <c r="E51" s="106"/>
      <c r="F51" s="106"/>
      <c r="G51" s="106"/>
      <c r="H51" s="106"/>
      <c r="I51" s="106"/>
    </row>
    <row r="52" spans="4:9" ht="12.75">
      <c r="D52" s="106"/>
      <c r="E52" s="106"/>
      <c r="F52" s="106"/>
      <c r="G52" s="106"/>
      <c r="H52" s="106"/>
      <c r="I52" s="106"/>
    </row>
    <row r="53" spans="4:9" ht="12.75">
      <c r="D53" s="106"/>
      <c r="E53" s="106"/>
      <c r="F53" s="106"/>
      <c r="G53" s="106"/>
      <c r="H53" s="106"/>
      <c r="I53" s="106"/>
    </row>
    <row r="54" spans="4:9" ht="12.75">
      <c r="D54" s="106"/>
      <c r="E54" s="106"/>
      <c r="F54" s="106"/>
      <c r="G54" s="106"/>
      <c r="H54" s="106"/>
      <c r="I54" s="106"/>
    </row>
    <row r="55" spans="4:9" ht="12.75">
      <c r="D55" s="106"/>
      <c r="E55" s="106"/>
      <c r="F55" s="106"/>
      <c r="G55" s="106"/>
      <c r="H55" s="106"/>
      <c r="I55" s="106"/>
    </row>
    <row r="56" spans="4:9" ht="12.75">
      <c r="D56" s="106"/>
      <c r="E56" s="106"/>
      <c r="F56" s="106"/>
      <c r="G56" s="106"/>
      <c r="H56" s="106"/>
      <c r="I56" s="106"/>
    </row>
    <row r="57" spans="4:9" ht="12.75">
      <c r="D57" s="106"/>
      <c r="E57" s="106"/>
      <c r="F57" s="106"/>
      <c r="G57" s="106"/>
      <c r="H57" s="106"/>
      <c r="I57" s="106"/>
    </row>
    <row r="58" spans="4:9" ht="12.75">
      <c r="D58" s="106"/>
      <c r="E58" s="106"/>
      <c r="F58" s="106"/>
      <c r="G58" s="106"/>
      <c r="H58" s="106"/>
      <c r="I58" s="106"/>
    </row>
    <row r="59" spans="1:9" ht="12.75">
      <c r="A59" s="65" t="s">
        <v>183</v>
      </c>
      <c r="D59" s="66"/>
      <c r="E59" s="66"/>
      <c r="F59" s="66"/>
      <c r="G59" s="66"/>
      <c r="H59" s="66"/>
      <c r="I59" s="66"/>
    </row>
    <row r="60" spans="1:9" ht="12.75">
      <c r="A60" s="65" t="s">
        <v>203</v>
      </c>
      <c r="D60" s="66"/>
      <c r="E60" s="66"/>
      <c r="F60" s="66"/>
      <c r="G60" s="66"/>
      <c r="H60" s="66"/>
      <c r="I60" s="66"/>
    </row>
    <row r="74" spans="3:5" ht="12.75">
      <c r="C74" s="142"/>
      <c r="D74" s="85"/>
      <c r="E74" s="107"/>
    </row>
  </sheetData>
  <mergeCells count="2">
    <mergeCell ref="D7:E7"/>
    <mergeCell ref="G7:H7"/>
  </mergeCells>
  <printOptions/>
  <pageMargins left="0.5" right="0.5" top="0.5" bottom="0.25" header="0.5" footer="0.5"/>
  <pageSetup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workbookViewId="0" topLeftCell="A38">
      <selection activeCell="D43" sqref="D43"/>
    </sheetView>
  </sheetViews>
  <sheetFormatPr defaultColWidth="9.00390625" defaultRowHeight="16.5"/>
  <cols>
    <col min="1" max="1" width="4.625" style="18" customWidth="1"/>
    <col min="2" max="2" width="8.625" style="16" customWidth="1"/>
    <col min="3" max="5" width="9.00390625" style="17" customWidth="1"/>
    <col min="6" max="6" width="7.625" style="17" customWidth="1"/>
    <col min="7" max="7" width="9.50390625" style="18" customWidth="1"/>
    <col min="8" max="8" width="13.625" style="101" customWidth="1"/>
    <col min="9" max="9" width="2.00390625" style="17" customWidth="1"/>
    <col min="10" max="10" width="13.625" style="17" customWidth="1"/>
    <col min="11" max="16384" width="9.00390625" style="17" customWidth="1"/>
  </cols>
  <sheetData>
    <row r="1" spans="1:10" ht="15">
      <c r="A1" s="15" t="s">
        <v>0</v>
      </c>
      <c r="J1" s="18"/>
    </row>
    <row r="2" spans="1:10" ht="15">
      <c r="A2" s="15" t="s">
        <v>4</v>
      </c>
      <c r="H2" s="100"/>
      <c r="J2" s="19" t="s">
        <v>5</v>
      </c>
    </row>
    <row r="3" spans="1:10" ht="15">
      <c r="A3" s="15" t="s">
        <v>242</v>
      </c>
      <c r="H3" s="100" t="s">
        <v>6</v>
      </c>
      <c r="J3" s="19" t="s">
        <v>7</v>
      </c>
    </row>
    <row r="4" spans="8:10" ht="15">
      <c r="H4" s="100" t="s">
        <v>8</v>
      </c>
      <c r="J4" s="19" t="s">
        <v>9</v>
      </c>
    </row>
    <row r="5" spans="8:10" ht="15">
      <c r="H5" s="100" t="s">
        <v>10</v>
      </c>
      <c r="J5" s="19" t="s">
        <v>11</v>
      </c>
    </row>
    <row r="6" spans="7:10" ht="15">
      <c r="G6" s="19" t="s">
        <v>1</v>
      </c>
      <c r="H6" s="102">
        <v>39172</v>
      </c>
      <c r="J6" s="4">
        <v>39082</v>
      </c>
    </row>
    <row r="7" spans="8:10" ht="15">
      <c r="H7" s="100" t="s">
        <v>2</v>
      </c>
      <c r="J7" s="19" t="s">
        <v>2</v>
      </c>
    </row>
    <row r="8" spans="8:10" ht="15">
      <c r="H8" s="100"/>
      <c r="J8" s="19" t="s">
        <v>227</v>
      </c>
    </row>
    <row r="9" spans="2:10" ht="15">
      <c r="B9" s="15" t="s">
        <v>148</v>
      </c>
      <c r="H9" s="130"/>
      <c r="J9" s="18"/>
    </row>
    <row r="10" spans="2:10" ht="15">
      <c r="B10" s="15" t="s">
        <v>132</v>
      </c>
      <c r="H10" s="130"/>
      <c r="J10" s="18"/>
    </row>
    <row r="11" spans="2:10" ht="15">
      <c r="B11" s="16" t="s">
        <v>155</v>
      </c>
      <c r="G11" s="20" t="s">
        <v>166</v>
      </c>
      <c r="H11" s="97">
        <v>58448</v>
      </c>
      <c r="J11" s="83">
        <v>58850</v>
      </c>
    </row>
    <row r="12" spans="2:10" ht="15">
      <c r="B12" s="16" t="s">
        <v>184</v>
      </c>
      <c r="G12" s="20"/>
      <c r="H12" s="98">
        <v>500</v>
      </c>
      <c r="J12" s="111">
        <v>500</v>
      </c>
    </row>
    <row r="13" spans="2:10" ht="15">
      <c r="B13" s="16" t="s">
        <v>144</v>
      </c>
      <c r="G13" s="20" t="s">
        <v>94</v>
      </c>
      <c r="H13" s="98">
        <v>6883</v>
      </c>
      <c r="J13" s="24">
        <v>7040</v>
      </c>
    </row>
    <row r="14" spans="7:10" ht="15">
      <c r="G14" s="20"/>
      <c r="H14" s="99">
        <f>SUM(H11:H13)</f>
        <v>65831</v>
      </c>
      <c r="J14" s="84">
        <f>SUM(J11:J13)</f>
        <v>66390</v>
      </c>
    </row>
    <row r="15" ht="15" customHeight="1">
      <c r="J15" s="21"/>
    </row>
    <row r="16" spans="2:10" ht="15">
      <c r="B16" s="15" t="s">
        <v>12</v>
      </c>
      <c r="J16" s="21"/>
    </row>
    <row r="17" spans="2:10" ht="15">
      <c r="B17" s="17" t="s">
        <v>139</v>
      </c>
      <c r="H17" s="97">
        <v>45186</v>
      </c>
      <c r="J17" s="22">
        <f>52847-204</f>
        <v>52643</v>
      </c>
    </row>
    <row r="18" spans="2:10" ht="15">
      <c r="B18" s="17" t="s">
        <v>156</v>
      </c>
      <c r="H18" s="98">
        <v>84752</v>
      </c>
      <c r="J18" s="24">
        <v>104718</v>
      </c>
    </row>
    <row r="19" spans="2:10" ht="15">
      <c r="B19" s="17" t="s">
        <v>157</v>
      </c>
      <c r="H19" s="98">
        <v>35030</v>
      </c>
      <c r="J19" s="25">
        <v>35787</v>
      </c>
    </row>
    <row r="20" spans="2:10" ht="15">
      <c r="B20" s="17" t="s">
        <v>169</v>
      </c>
      <c r="H20" s="98">
        <v>1141</v>
      </c>
      <c r="J20" s="25">
        <v>195</v>
      </c>
    </row>
    <row r="21" spans="2:10" ht="15">
      <c r="B21" s="17" t="s">
        <v>21</v>
      </c>
      <c r="H21" s="98">
        <v>16242</v>
      </c>
      <c r="J21" s="24">
        <v>26540</v>
      </c>
    </row>
    <row r="22" spans="8:10" ht="15">
      <c r="H22" s="99">
        <f>SUM(H17:H21)</f>
        <v>182351</v>
      </c>
      <c r="J22" s="26">
        <f>SUM(J17:J21)</f>
        <v>219883</v>
      </c>
    </row>
    <row r="23" spans="2:10" ht="15" customHeight="1">
      <c r="B23" s="15" t="s">
        <v>143</v>
      </c>
      <c r="G23" s="120"/>
      <c r="H23" s="143">
        <f>H14+H22</f>
        <v>248182</v>
      </c>
      <c r="J23" s="82">
        <f>J14+J22</f>
        <v>286273</v>
      </c>
    </row>
    <row r="24" ht="15" customHeight="1">
      <c r="J24" s="21"/>
    </row>
    <row r="25" spans="2:10" ht="15">
      <c r="B25" s="15" t="s">
        <v>136</v>
      </c>
      <c r="H25" s="144"/>
      <c r="I25" s="29"/>
      <c r="J25" s="61"/>
    </row>
    <row r="26" spans="2:10" ht="15">
      <c r="B26" s="15" t="s">
        <v>158</v>
      </c>
      <c r="H26" s="144"/>
      <c r="I26" s="29"/>
      <c r="J26" s="61"/>
    </row>
    <row r="27" spans="2:10" ht="15">
      <c r="B27" s="16" t="s">
        <v>137</v>
      </c>
      <c r="H27" s="101">
        <f>+'statement of changes in equ'!E28</f>
        <v>64214.8</v>
      </c>
      <c r="J27" s="101">
        <v>64154</v>
      </c>
    </row>
    <row r="28" spans="2:10" ht="15">
      <c r="B28" s="17" t="s">
        <v>138</v>
      </c>
      <c r="H28" s="101">
        <f>+'statement of changes in equ'!G28</f>
        <v>1787.95</v>
      </c>
      <c r="J28" s="101">
        <v>1778</v>
      </c>
    </row>
    <row r="29" spans="2:10" ht="15">
      <c r="B29" s="17" t="s">
        <v>243</v>
      </c>
      <c r="H29" s="101">
        <f>+'statement of changes in equ'!K28</f>
        <v>-597</v>
      </c>
      <c r="J29" s="101">
        <v>-636</v>
      </c>
    </row>
    <row r="30" spans="2:10" ht="15">
      <c r="B30" s="17" t="s">
        <v>244</v>
      </c>
      <c r="H30" s="101">
        <f>+'statement of changes in equ'!M28</f>
        <v>41</v>
      </c>
      <c r="J30" s="101">
        <f>22+19</f>
        <v>41</v>
      </c>
    </row>
    <row r="31" spans="2:10" ht="15">
      <c r="B31" s="17" t="s">
        <v>245</v>
      </c>
      <c r="H31" s="101">
        <f>+'statement of changes in equ'!I28</f>
        <v>2536</v>
      </c>
      <c r="J31" s="101">
        <v>2536</v>
      </c>
    </row>
    <row r="32" spans="2:10" ht="15">
      <c r="B32" s="17" t="s">
        <v>159</v>
      </c>
      <c r="H32" s="145">
        <f>+'statement of changes in equ'!O28</f>
        <v>32913</v>
      </c>
      <c r="I32" s="29"/>
      <c r="J32" s="145">
        <f>38377-204</f>
        <v>38173</v>
      </c>
    </row>
    <row r="33" spans="2:10" ht="15">
      <c r="B33" s="15" t="s">
        <v>140</v>
      </c>
      <c r="H33" s="101">
        <f>SUM(H27:H32)</f>
        <v>100895.75</v>
      </c>
      <c r="I33" s="17">
        <f>SUM(I27:I32)</f>
        <v>0</v>
      </c>
      <c r="J33" s="2">
        <f>SUM(J27:J32)</f>
        <v>106046</v>
      </c>
    </row>
    <row r="35" spans="2:10" ht="15" customHeight="1">
      <c r="B35" s="15" t="s">
        <v>133</v>
      </c>
      <c r="J35" s="21"/>
    </row>
    <row r="36" spans="2:10" ht="15" customHeight="1">
      <c r="B36" s="15" t="s">
        <v>134</v>
      </c>
      <c r="J36" s="21"/>
    </row>
    <row r="37" spans="2:10" ht="15" customHeight="1">
      <c r="B37" s="16" t="s">
        <v>135</v>
      </c>
      <c r="G37" s="20" t="s">
        <v>167</v>
      </c>
      <c r="H37" s="97">
        <f>277+2441</f>
        <v>2718</v>
      </c>
      <c r="J37" s="22">
        <v>3206</v>
      </c>
    </row>
    <row r="38" spans="2:11" ht="15">
      <c r="B38" s="16" t="s">
        <v>160</v>
      </c>
      <c r="H38" s="98">
        <v>5293</v>
      </c>
      <c r="I38" s="29"/>
      <c r="J38" s="23">
        <v>5456</v>
      </c>
      <c r="K38" s="29"/>
    </row>
    <row r="39" spans="8:11" ht="15">
      <c r="H39" s="99">
        <f>SUM(H37:H38)</f>
        <v>8011</v>
      </c>
      <c r="I39" s="29"/>
      <c r="J39" s="26">
        <f>SUM(J37:J38)</f>
        <v>8662</v>
      </c>
      <c r="K39" s="29"/>
    </row>
    <row r="40" ht="15" customHeight="1">
      <c r="J40" s="21"/>
    </row>
    <row r="41" spans="2:10" ht="15" customHeight="1">
      <c r="B41" s="15" t="s">
        <v>13</v>
      </c>
      <c r="H41" s="145"/>
      <c r="J41" s="28"/>
    </row>
    <row r="42" spans="2:10" ht="14.25" customHeight="1">
      <c r="B42" s="17" t="s">
        <v>135</v>
      </c>
      <c r="G42" s="20" t="s">
        <v>167</v>
      </c>
      <c r="H42" s="97">
        <f>111220+119+3051</f>
        <v>114390</v>
      </c>
      <c r="J42" s="22">
        <v>154009</v>
      </c>
    </row>
    <row r="43" spans="2:10" ht="15">
      <c r="B43" s="17" t="s">
        <v>162</v>
      </c>
      <c r="H43" s="98">
        <v>3750</v>
      </c>
      <c r="J43" s="24">
        <v>608</v>
      </c>
    </row>
    <row r="44" spans="2:10" ht="15">
      <c r="B44" s="17" t="s">
        <v>161</v>
      </c>
      <c r="H44" s="98">
        <v>20663</v>
      </c>
      <c r="J44" s="24">
        <v>16568</v>
      </c>
    </row>
    <row r="45" spans="2:10" ht="15">
      <c r="B45" s="17" t="s">
        <v>250</v>
      </c>
      <c r="H45" s="98">
        <v>472</v>
      </c>
      <c r="J45" s="24">
        <v>380</v>
      </c>
    </row>
    <row r="46" spans="8:10" ht="15">
      <c r="H46" s="99">
        <f>SUM(H42:H45)</f>
        <v>139275</v>
      </c>
      <c r="J46" s="26">
        <f>SUM(J42:J45)</f>
        <v>171565</v>
      </c>
    </row>
    <row r="47" ht="15" customHeight="1">
      <c r="J47" s="21"/>
    </row>
    <row r="48" spans="2:10" ht="15" customHeight="1">
      <c r="B48" s="15" t="s">
        <v>141</v>
      </c>
      <c r="H48" s="101">
        <f>H39+H46</f>
        <v>147286</v>
      </c>
      <c r="J48" s="21">
        <f>J39+J46</f>
        <v>180227</v>
      </c>
    </row>
    <row r="49" spans="2:10" ht="15" customHeight="1" thickBot="1">
      <c r="B49" s="15" t="s">
        <v>142</v>
      </c>
      <c r="H49" s="146">
        <f>H33+H48</f>
        <v>248181.75</v>
      </c>
      <c r="I49" s="29"/>
      <c r="J49" s="81">
        <f>J33+J48</f>
        <v>286273</v>
      </c>
    </row>
    <row r="50" spans="2:10" ht="15">
      <c r="B50" s="16" t="s">
        <v>168</v>
      </c>
      <c r="H50" s="147">
        <f>H33/H27</f>
        <v>1.5712226776381768</v>
      </c>
      <c r="I50" s="93"/>
      <c r="J50" s="93">
        <f>J33/J27</f>
        <v>1.652991239829161</v>
      </c>
    </row>
    <row r="51" spans="8:10" ht="15">
      <c r="H51" s="113"/>
      <c r="I51" s="113"/>
      <c r="J51" s="112"/>
    </row>
    <row r="52" spans="1:11" s="5" customFormat="1" ht="12.75">
      <c r="A52" s="5" t="s">
        <v>174</v>
      </c>
      <c r="D52" s="7"/>
      <c r="E52" s="7"/>
      <c r="F52" s="7"/>
      <c r="G52" s="13"/>
      <c r="H52" s="66"/>
      <c r="J52" s="30"/>
      <c r="K52" s="30"/>
    </row>
    <row r="53" spans="1:11" s="5" customFormat="1" ht="12.75">
      <c r="A53" s="5" t="s">
        <v>202</v>
      </c>
      <c r="G53" s="6"/>
      <c r="H53" s="66"/>
      <c r="J53" s="30"/>
      <c r="K53" s="30"/>
    </row>
  </sheetData>
  <printOptions/>
  <pageMargins left="0.75" right="0.75" top="0.5" bottom="0.75" header="0.5" footer="0.5"/>
  <pageSetup firstPageNumber="2" useFirstPageNumber="1" fitToHeight="1" fitToWidth="1" horizontalDpi="600" verticalDpi="600" orientation="portrait" paperSize="9" scale="99"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R62"/>
  <sheetViews>
    <sheetView workbookViewId="0" topLeftCell="A19">
      <selection activeCell="E13" sqref="E13"/>
    </sheetView>
  </sheetViews>
  <sheetFormatPr defaultColWidth="9.00390625" defaultRowHeight="16.5"/>
  <cols>
    <col min="1" max="1" width="9.875" style="31" customWidth="1"/>
    <col min="2" max="2" width="9.00390625" style="31" customWidth="1"/>
    <col min="3" max="3" width="11.625" style="31" customWidth="1"/>
    <col min="4" max="4" width="5.75390625" style="32" customWidth="1"/>
    <col min="5" max="5" width="7.125" style="31" customWidth="1"/>
    <col min="6" max="6" width="1.12109375" style="31" customWidth="1"/>
    <col min="7" max="7" width="7.875" style="31" customWidth="1"/>
    <col min="8" max="8" width="1.12109375" style="31" customWidth="1"/>
    <col min="9" max="9" width="8.75390625" style="31" customWidth="1"/>
    <col min="10" max="10" width="1.00390625" style="31" customWidth="1"/>
    <col min="11" max="11" width="7.25390625" style="31" customWidth="1"/>
    <col min="12" max="12" width="1.00390625" style="31" customWidth="1"/>
    <col min="13" max="13" width="7.125" style="31" customWidth="1"/>
    <col min="14" max="14" width="1.00390625" style="31" customWidth="1"/>
    <col min="15" max="15" width="9.25390625" style="31" customWidth="1"/>
    <col min="16" max="16" width="1.37890625" style="31" customWidth="1"/>
    <col min="17" max="17" width="7.75390625" style="31" customWidth="1"/>
    <col min="18" max="16384" width="9.00390625" style="108" customWidth="1"/>
  </cols>
  <sheetData>
    <row r="1" ht="16.5">
      <c r="A1" s="15" t="s">
        <v>0</v>
      </c>
    </row>
    <row r="2" ht="16.5">
      <c r="A2" s="15" t="s">
        <v>14</v>
      </c>
    </row>
    <row r="3" ht="16.5">
      <c r="A3" s="1" t="s">
        <v>196</v>
      </c>
    </row>
    <row r="4" spans="1:17" ht="16.5">
      <c r="A4" s="33"/>
      <c r="E4" s="165" t="s">
        <v>171</v>
      </c>
      <c r="F4" s="166"/>
      <c r="G4" s="166"/>
      <c r="H4" s="166"/>
      <c r="I4" s="166"/>
      <c r="J4" s="166"/>
      <c r="K4" s="166"/>
      <c r="L4" s="166"/>
      <c r="M4" s="166"/>
      <c r="N4" s="166"/>
      <c r="O4" s="166"/>
      <c r="P4" s="166"/>
      <c r="Q4" s="166"/>
    </row>
    <row r="5" spans="1:13" ht="16.5">
      <c r="A5" s="33"/>
      <c r="F5" s="35"/>
      <c r="G5" s="165" t="s">
        <v>102</v>
      </c>
      <c r="H5" s="165"/>
      <c r="I5" s="165"/>
      <c r="J5" s="165"/>
      <c r="K5" s="165"/>
      <c r="L5" s="165"/>
      <c r="M5" s="165"/>
    </row>
    <row r="6" spans="1:15" ht="16.5">
      <c r="A6" s="33"/>
      <c r="E6" s="32"/>
      <c r="G6" s="35"/>
      <c r="H6" s="35"/>
      <c r="I6" s="35"/>
      <c r="J6" s="35"/>
      <c r="K6" s="35" t="s">
        <v>247</v>
      </c>
      <c r="L6" s="35"/>
      <c r="M6" s="35" t="s">
        <v>15</v>
      </c>
      <c r="O6" s="35" t="s">
        <v>165</v>
      </c>
    </row>
    <row r="7" spans="1:17" s="65" customFormat="1" ht="12.75">
      <c r="A7" s="5"/>
      <c r="B7" s="5"/>
      <c r="C7" s="5"/>
      <c r="D7" s="6"/>
      <c r="E7" s="35" t="s">
        <v>15</v>
      </c>
      <c r="F7" s="34"/>
      <c r="G7" s="35" t="s">
        <v>16</v>
      </c>
      <c r="H7" s="35"/>
      <c r="I7" s="35" t="s">
        <v>110</v>
      </c>
      <c r="J7" s="35"/>
      <c r="K7" s="35" t="s">
        <v>248</v>
      </c>
      <c r="L7" s="35"/>
      <c r="M7" s="35" t="s">
        <v>249</v>
      </c>
      <c r="N7" s="34"/>
      <c r="O7" s="35" t="s">
        <v>163</v>
      </c>
      <c r="P7" s="34"/>
      <c r="Q7" s="34"/>
    </row>
    <row r="8" spans="1:17" s="65" customFormat="1" ht="12.75">
      <c r="A8" s="5"/>
      <c r="B8" s="5"/>
      <c r="C8" s="5"/>
      <c r="D8" s="35" t="s">
        <v>1</v>
      </c>
      <c r="E8" s="35" t="s">
        <v>17</v>
      </c>
      <c r="F8" s="34"/>
      <c r="G8" s="35" t="s">
        <v>18</v>
      </c>
      <c r="H8" s="35"/>
      <c r="I8" s="35" t="s">
        <v>246</v>
      </c>
      <c r="J8" s="35"/>
      <c r="K8" s="35" t="s">
        <v>246</v>
      </c>
      <c r="L8" s="35"/>
      <c r="M8" s="35" t="s">
        <v>246</v>
      </c>
      <c r="N8" s="34"/>
      <c r="O8" s="35" t="s">
        <v>164</v>
      </c>
      <c r="P8" s="34"/>
      <c r="Q8" s="35" t="s">
        <v>19</v>
      </c>
    </row>
    <row r="9" spans="1:17" s="65" customFormat="1" ht="12.75">
      <c r="A9" s="5"/>
      <c r="B9" s="5"/>
      <c r="C9" s="5"/>
      <c r="D9" s="6"/>
      <c r="E9" s="35" t="s">
        <v>2</v>
      </c>
      <c r="F9" s="34"/>
      <c r="G9" s="35" t="str">
        <f>E9</f>
        <v>RM'000</v>
      </c>
      <c r="H9" s="35"/>
      <c r="I9" s="35" t="s">
        <v>2</v>
      </c>
      <c r="J9" s="35"/>
      <c r="K9" s="35" t="s">
        <v>2</v>
      </c>
      <c r="L9" s="35"/>
      <c r="M9" s="35" t="s">
        <v>2</v>
      </c>
      <c r="N9" s="34"/>
      <c r="O9" s="35" t="str">
        <f>G9</f>
        <v>RM'000</v>
      </c>
      <c r="P9" s="34"/>
      <c r="Q9" s="35" t="str">
        <f>O9</f>
        <v>RM'000</v>
      </c>
    </row>
    <row r="10" spans="1:18" s="65" customFormat="1" ht="12.75">
      <c r="A10" s="36"/>
      <c r="B10" s="5"/>
      <c r="C10" s="5"/>
      <c r="D10" s="6"/>
      <c r="E10" s="5"/>
      <c r="F10" s="5"/>
      <c r="G10" s="5"/>
      <c r="H10" s="5"/>
      <c r="I10" s="5"/>
      <c r="J10" s="5"/>
      <c r="K10" s="5"/>
      <c r="L10" s="5"/>
      <c r="M10" s="5"/>
      <c r="N10" s="5"/>
      <c r="O10" s="5"/>
      <c r="P10" s="5"/>
      <c r="Q10" s="5"/>
      <c r="R10" s="66"/>
    </row>
    <row r="11" spans="1:18" s="65" customFormat="1" ht="12.75">
      <c r="A11" s="36" t="s">
        <v>197</v>
      </c>
      <c r="B11" s="5"/>
      <c r="C11" s="5"/>
      <c r="D11" s="6"/>
      <c r="E11" s="5"/>
      <c r="F11" s="5"/>
      <c r="G11" s="5"/>
      <c r="H11" s="5"/>
      <c r="I11" s="5"/>
      <c r="J11" s="5"/>
      <c r="K11" s="5"/>
      <c r="L11" s="5"/>
      <c r="M11" s="5"/>
      <c r="N11" s="5"/>
      <c r="O11" s="5"/>
      <c r="P11" s="5"/>
      <c r="Q11" s="5"/>
      <c r="R11" s="66"/>
    </row>
    <row r="12" spans="1:18" s="65" customFormat="1" ht="12.75">
      <c r="A12" s="5" t="s">
        <v>149</v>
      </c>
      <c r="B12" s="5"/>
      <c r="C12" s="5"/>
      <c r="D12" s="6"/>
      <c r="E12" s="38">
        <v>64154</v>
      </c>
      <c r="F12" s="38"/>
      <c r="G12" s="38">
        <v>1778</v>
      </c>
      <c r="H12" s="38"/>
      <c r="I12" s="38">
        <v>2536</v>
      </c>
      <c r="J12" s="38"/>
      <c r="K12" s="38">
        <v>-636</v>
      </c>
      <c r="L12" s="38"/>
      <c r="M12" s="38">
        <v>41</v>
      </c>
      <c r="N12" s="38"/>
      <c r="O12" s="38">
        <v>38377</v>
      </c>
      <c r="P12" s="38"/>
      <c r="Q12" s="38">
        <f>SUM(E12:O12)</f>
        <v>106250</v>
      </c>
      <c r="R12" s="66"/>
    </row>
    <row r="13" spans="1:18" s="65" customFormat="1" ht="12.75">
      <c r="A13" s="36"/>
      <c r="B13" s="5"/>
      <c r="C13" s="5"/>
      <c r="D13" s="6"/>
      <c r="E13" s="38"/>
      <c r="F13" s="38"/>
      <c r="G13" s="38"/>
      <c r="H13" s="38"/>
      <c r="I13" s="38"/>
      <c r="J13" s="38"/>
      <c r="K13" s="38"/>
      <c r="L13" s="38"/>
      <c r="M13" s="38"/>
      <c r="N13" s="38"/>
      <c r="O13" s="38"/>
      <c r="P13" s="38"/>
      <c r="Q13" s="38"/>
      <c r="R13" s="66"/>
    </row>
    <row r="14" spans="1:18" s="65" customFormat="1" ht="12.75">
      <c r="A14" s="5" t="s">
        <v>213</v>
      </c>
      <c r="B14" s="5"/>
      <c r="C14" s="5"/>
      <c r="D14" s="6"/>
      <c r="E14" s="38"/>
      <c r="F14" s="38"/>
      <c r="G14" s="38"/>
      <c r="H14" s="38"/>
      <c r="I14" s="38"/>
      <c r="J14" s="38"/>
      <c r="K14" s="38"/>
      <c r="L14" s="38"/>
      <c r="M14" s="38"/>
      <c r="N14" s="38"/>
      <c r="O14" s="38"/>
      <c r="P14" s="38"/>
      <c r="Q14" s="38"/>
      <c r="R14" s="66"/>
    </row>
    <row r="15" spans="1:18" s="65" customFormat="1" ht="12.75">
      <c r="A15" s="65" t="s">
        <v>266</v>
      </c>
      <c r="B15" s="5"/>
      <c r="C15" s="5"/>
      <c r="D15" s="6" t="s">
        <v>252</v>
      </c>
      <c r="E15" s="156">
        <v>0</v>
      </c>
      <c r="F15" s="9">
        <v>0</v>
      </c>
      <c r="G15" s="156">
        <v>0</v>
      </c>
      <c r="H15" s="156"/>
      <c r="I15" s="156">
        <v>0</v>
      </c>
      <c r="J15" s="156"/>
      <c r="K15" s="156">
        <v>0</v>
      </c>
      <c r="L15" s="156"/>
      <c r="M15" s="156">
        <v>0</v>
      </c>
      <c r="N15" s="156"/>
      <c r="O15" s="156">
        <v>-204</v>
      </c>
      <c r="P15" s="9"/>
      <c r="Q15" s="156">
        <f>SUM(E15:O15)</f>
        <v>-204</v>
      </c>
      <c r="R15" s="66"/>
    </row>
    <row r="16" spans="1:18" s="65" customFormat="1" ht="12.75">
      <c r="A16" s="36" t="s">
        <v>214</v>
      </c>
      <c r="B16" s="5"/>
      <c r="C16" s="5"/>
      <c r="D16" s="6"/>
      <c r="E16" s="58">
        <f>SUM(E12:E15)</f>
        <v>64154</v>
      </c>
      <c r="F16" s="58"/>
      <c r="G16" s="58">
        <f aca="true" t="shared" si="0" ref="G16:Q16">SUM(G12:G15)</f>
        <v>1778</v>
      </c>
      <c r="H16" s="58"/>
      <c r="I16" s="58">
        <f t="shared" si="0"/>
        <v>2536</v>
      </c>
      <c r="J16" s="58"/>
      <c r="K16" s="58">
        <f t="shared" si="0"/>
        <v>-636</v>
      </c>
      <c r="L16" s="58"/>
      <c r="M16" s="58">
        <f t="shared" si="0"/>
        <v>41</v>
      </c>
      <c r="N16" s="58"/>
      <c r="O16" s="58">
        <f t="shared" si="0"/>
        <v>38173</v>
      </c>
      <c r="P16" s="58"/>
      <c r="Q16" s="58">
        <f t="shared" si="0"/>
        <v>106046</v>
      </c>
      <c r="R16" s="66"/>
    </row>
    <row r="17" spans="1:18" s="65" customFormat="1" ht="12.75">
      <c r="A17" s="5"/>
      <c r="B17" s="5"/>
      <c r="C17" s="5"/>
      <c r="D17" s="6"/>
      <c r="E17" s="58"/>
      <c r="F17" s="8"/>
      <c r="G17" s="58"/>
      <c r="H17" s="58"/>
      <c r="I17" s="58"/>
      <c r="J17" s="58"/>
      <c r="K17" s="58"/>
      <c r="L17" s="58"/>
      <c r="M17" s="58"/>
      <c r="N17" s="58"/>
      <c r="O17" s="58"/>
      <c r="P17" s="8"/>
      <c r="Q17" s="58"/>
      <c r="R17" s="66"/>
    </row>
    <row r="18" spans="1:17" s="65" customFormat="1" ht="12.75">
      <c r="A18" s="89" t="s">
        <v>251</v>
      </c>
      <c r="D18" s="90"/>
      <c r="E18" s="94">
        <v>0</v>
      </c>
      <c r="F18" s="94"/>
      <c r="G18" s="94">
        <v>0</v>
      </c>
      <c r="H18" s="94"/>
      <c r="I18" s="94">
        <v>0</v>
      </c>
      <c r="J18" s="94"/>
      <c r="K18" s="94">
        <f>636-597</f>
        <v>39</v>
      </c>
      <c r="L18" s="94"/>
      <c r="M18" s="94">
        <v>0</v>
      </c>
      <c r="N18" s="94"/>
      <c r="O18" s="94">
        <v>0</v>
      </c>
      <c r="P18" s="94"/>
      <c r="Q18" s="94">
        <f>SUM(E18:O18)</f>
        <v>39</v>
      </c>
    </row>
    <row r="19" spans="1:17" s="65" customFormat="1" ht="12.75">
      <c r="A19" s="89"/>
      <c r="D19" s="90"/>
      <c r="E19" s="94"/>
      <c r="F19" s="94"/>
      <c r="G19" s="94"/>
      <c r="H19" s="94"/>
      <c r="I19" s="94"/>
      <c r="J19" s="94"/>
      <c r="K19" s="94"/>
      <c r="L19" s="94"/>
      <c r="M19" s="94"/>
      <c r="N19" s="94"/>
      <c r="O19" s="94"/>
      <c r="P19" s="94"/>
      <c r="Q19" s="94"/>
    </row>
    <row r="20" spans="1:18" s="65" customFormat="1" ht="12.75">
      <c r="A20" s="65" t="s">
        <v>209</v>
      </c>
      <c r="D20" s="90"/>
      <c r="E20" s="66">
        <v>0</v>
      </c>
      <c r="F20" s="66"/>
      <c r="G20" s="66">
        <v>0</v>
      </c>
      <c r="H20" s="66"/>
      <c r="I20" s="66">
        <v>0</v>
      </c>
      <c r="J20" s="66"/>
      <c r="K20" s="66">
        <v>0</v>
      </c>
      <c r="L20" s="66"/>
      <c r="M20" s="66">
        <v>0</v>
      </c>
      <c r="N20" s="66"/>
      <c r="O20" s="66">
        <f>'income statement'!G31</f>
        <v>-5260</v>
      </c>
      <c r="P20" s="66"/>
      <c r="Q20" s="66">
        <f>SUM(E20:O20)</f>
        <v>-5260</v>
      </c>
      <c r="R20" s="66"/>
    </row>
    <row r="21" spans="1:18" s="65" customFormat="1" ht="12.75">
      <c r="A21" s="5"/>
      <c r="B21" s="5"/>
      <c r="C21" s="5"/>
      <c r="D21" s="6"/>
      <c r="E21" s="58"/>
      <c r="F21" s="58"/>
      <c r="G21" s="58"/>
      <c r="H21" s="58"/>
      <c r="I21" s="58"/>
      <c r="J21" s="58"/>
      <c r="K21" s="58"/>
      <c r="L21" s="58"/>
      <c r="M21" s="58"/>
      <c r="N21" s="58"/>
      <c r="O21" s="58"/>
      <c r="P21" s="58"/>
      <c r="Q21" s="58"/>
      <c r="R21" s="94"/>
    </row>
    <row r="22" spans="1:4" s="65" customFormat="1" ht="12.75">
      <c r="A22" s="89" t="s">
        <v>211</v>
      </c>
      <c r="D22" s="90"/>
    </row>
    <row r="23" spans="1:4" s="65" customFormat="1" ht="12.75">
      <c r="A23" s="89" t="s">
        <v>208</v>
      </c>
      <c r="D23" s="90"/>
    </row>
    <row r="24" spans="1:17" s="65" customFormat="1" ht="12.75">
      <c r="A24" s="89" t="s">
        <v>207</v>
      </c>
      <c r="D24" s="90"/>
      <c r="E24" s="66">
        <f>60800/1000</f>
        <v>60.8</v>
      </c>
      <c r="F24" s="66"/>
      <c r="G24" s="91">
        <v>4.95</v>
      </c>
      <c r="H24" s="92"/>
      <c r="I24" s="92">
        <v>0</v>
      </c>
      <c r="J24" s="92"/>
      <c r="K24" s="92">
        <v>0</v>
      </c>
      <c r="L24" s="92"/>
      <c r="M24" s="92">
        <v>0</v>
      </c>
      <c r="N24" s="92"/>
      <c r="O24" s="92">
        <v>0</v>
      </c>
      <c r="P24" s="66"/>
      <c r="Q24" s="66">
        <f>SUM(E24:O24)</f>
        <v>65.75</v>
      </c>
    </row>
    <row r="25" spans="1:17" s="65" customFormat="1" ht="12.75">
      <c r="A25" s="89"/>
      <c r="D25" s="90"/>
      <c r="E25" s="66"/>
      <c r="F25" s="66"/>
      <c r="G25" s="91"/>
      <c r="H25" s="92"/>
      <c r="I25" s="92"/>
      <c r="J25" s="92"/>
      <c r="K25" s="92"/>
      <c r="L25" s="92"/>
      <c r="M25" s="92"/>
      <c r="N25" s="92"/>
      <c r="O25" s="92"/>
      <c r="P25" s="66"/>
      <c r="Q25" s="66"/>
    </row>
    <row r="26" spans="1:17" s="65" customFormat="1" ht="12.75">
      <c r="A26" s="89" t="s">
        <v>254</v>
      </c>
      <c r="D26" s="90"/>
      <c r="E26" s="66">
        <v>0</v>
      </c>
      <c r="F26" s="66"/>
      <c r="G26" s="91">
        <v>5</v>
      </c>
      <c r="H26" s="92"/>
      <c r="I26" s="92">
        <v>0</v>
      </c>
      <c r="J26" s="92"/>
      <c r="K26" s="92">
        <v>0</v>
      </c>
      <c r="L26" s="92"/>
      <c r="M26" s="92">
        <v>0</v>
      </c>
      <c r="N26" s="92"/>
      <c r="O26" s="92">
        <v>0</v>
      </c>
      <c r="P26" s="66"/>
      <c r="Q26" s="66">
        <f>SUM(E26:O26)</f>
        <v>5</v>
      </c>
    </row>
    <row r="27" spans="4:18" s="65" customFormat="1" ht="12.75">
      <c r="D27" s="90"/>
      <c r="E27" s="66"/>
      <c r="F27" s="66"/>
      <c r="G27" s="66"/>
      <c r="H27" s="66"/>
      <c r="I27" s="66"/>
      <c r="J27" s="66"/>
      <c r="K27" s="66"/>
      <c r="L27" s="66"/>
      <c r="M27" s="66"/>
      <c r="N27" s="66"/>
      <c r="O27" s="66"/>
      <c r="P27" s="66"/>
      <c r="Q27" s="66"/>
      <c r="R27" s="66"/>
    </row>
    <row r="28" spans="1:18" s="65" customFormat="1" ht="13.5" thickBot="1">
      <c r="A28" s="36" t="s">
        <v>198</v>
      </c>
      <c r="B28" s="5"/>
      <c r="C28" s="5"/>
      <c r="D28" s="6"/>
      <c r="E28" s="37">
        <f>SUM(E16:E27)</f>
        <v>64214.8</v>
      </c>
      <c r="F28" s="37"/>
      <c r="G28" s="37">
        <f aca="true" t="shared" si="1" ref="G28:Q28">SUM(G16:G27)</f>
        <v>1787.95</v>
      </c>
      <c r="H28" s="37"/>
      <c r="I28" s="37">
        <f t="shared" si="1"/>
        <v>2536</v>
      </c>
      <c r="J28" s="37"/>
      <c r="K28" s="37">
        <f t="shared" si="1"/>
        <v>-597</v>
      </c>
      <c r="L28" s="37"/>
      <c r="M28" s="37">
        <f t="shared" si="1"/>
        <v>41</v>
      </c>
      <c r="N28" s="37"/>
      <c r="O28" s="37">
        <f t="shared" si="1"/>
        <v>32913</v>
      </c>
      <c r="P28" s="37"/>
      <c r="Q28" s="37">
        <f t="shared" si="1"/>
        <v>100895.75</v>
      </c>
      <c r="R28" s="66"/>
    </row>
    <row r="29" spans="1:17" s="65" customFormat="1" ht="13.5" thickTop="1">
      <c r="A29" s="5"/>
      <c r="B29" s="5"/>
      <c r="C29" s="5"/>
      <c r="D29" s="6"/>
      <c r="E29" s="35"/>
      <c r="F29" s="34"/>
      <c r="G29" s="35"/>
      <c r="H29" s="35"/>
      <c r="I29" s="35"/>
      <c r="J29" s="35"/>
      <c r="K29" s="35"/>
      <c r="L29" s="35"/>
      <c r="M29" s="35"/>
      <c r="N29" s="34"/>
      <c r="O29" s="35"/>
      <c r="P29" s="34"/>
      <c r="Q29" s="35"/>
    </row>
    <row r="30" spans="1:18" s="65" customFormat="1" ht="12.75">
      <c r="A30" s="36" t="s">
        <v>131</v>
      </c>
      <c r="B30" s="5"/>
      <c r="C30" s="5"/>
      <c r="D30" s="6"/>
      <c r="E30" s="5"/>
      <c r="F30" s="5"/>
      <c r="G30" s="5"/>
      <c r="H30" s="5"/>
      <c r="I30" s="5"/>
      <c r="J30" s="5"/>
      <c r="K30" s="5"/>
      <c r="L30" s="5"/>
      <c r="M30" s="5"/>
      <c r="N30" s="5"/>
      <c r="O30" s="5"/>
      <c r="P30" s="5"/>
      <c r="Q30" s="5"/>
      <c r="R30" s="66"/>
    </row>
    <row r="31" spans="1:18" s="65" customFormat="1" ht="12.75">
      <c r="A31" s="5" t="s">
        <v>149</v>
      </c>
      <c r="B31" s="5"/>
      <c r="C31" s="5"/>
      <c r="D31" s="6"/>
      <c r="E31" s="38">
        <v>56202</v>
      </c>
      <c r="F31" s="38"/>
      <c r="G31" s="13">
        <v>3</v>
      </c>
      <c r="H31" s="38"/>
      <c r="I31" s="38">
        <f>2562-26</f>
        <v>2536</v>
      </c>
      <c r="J31" s="38"/>
      <c r="K31" s="38">
        <f>478-91</f>
        <v>387</v>
      </c>
      <c r="L31" s="38"/>
      <c r="M31" s="38">
        <v>22</v>
      </c>
      <c r="N31" s="38"/>
      <c r="O31" s="38">
        <f>18814+26</f>
        <v>18840</v>
      </c>
      <c r="P31" s="7"/>
      <c r="Q31" s="38">
        <f>SUM(E31:O31)</f>
        <v>77990</v>
      </c>
      <c r="R31" s="66"/>
    </row>
    <row r="32" spans="1:18" s="65" customFormat="1" ht="12.75">
      <c r="A32" s="5"/>
      <c r="B32" s="5"/>
      <c r="C32" s="5"/>
      <c r="D32" s="6"/>
      <c r="E32" s="38"/>
      <c r="F32" s="7"/>
      <c r="G32" s="38"/>
      <c r="H32" s="38"/>
      <c r="I32" s="38"/>
      <c r="J32" s="38"/>
      <c r="K32" s="38"/>
      <c r="L32" s="38"/>
      <c r="M32" s="38"/>
      <c r="N32" s="38"/>
      <c r="O32" s="38"/>
      <c r="P32" s="7"/>
      <c r="Q32" s="38"/>
      <c r="R32" s="66"/>
    </row>
    <row r="33" spans="1:18" s="65" customFormat="1" ht="12.75">
      <c r="A33" s="5" t="s">
        <v>213</v>
      </c>
      <c r="D33" s="90"/>
      <c r="E33" s="92"/>
      <c r="F33" s="66"/>
      <c r="G33" s="92"/>
      <c r="H33" s="92"/>
      <c r="I33" s="92"/>
      <c r="J33" s="92"/>
      <c r="K33" s="92"/>
      <c r="L33" s="92"/>
      <c r="M33" s="92"/>
      <c r="N33" s="92"/>
      <c r="O33" s="92"/>
      <c r="P33" s="66"/>
      <c r="Q33" s="92"/>
      <c r="R33" s="66"/>
    </row>
    <row r="34" spans="1:18" s="65" customFormat="1" ht="12.75">
      <c r="A34" s="65" t="s">
        <v>266</v>
      </c>
      <c r="D34" s="6" t="s">
        <v>252</v>
      </c>
      <c r="E34" s="92">
        <v>0</v>
      </c>
      <c r="F34" s="66"/>
      <c r="G34" s="92">
        <v>0</v>
      </c>
      <c r="H34" s="92"/>
      <c r="I34" s="92">
        <v>0</v>
      </c>
      <c r="J34" s="92"/>
      <c r="K34" s="92">
        <v>0</v>
      </c>
      <c r="L34" s="92"/>
      <c r="M34" s="92">
        <v>0</v>
      </c>
      <c r="N34" s="92"/>
      <c r="O34" s="92">
        <v>195</v>
      </c>
      <c r="P34" s="66"/>
      <c r="Q34" s="92">
        <f>SUM(E34:O34)</f>
        <v>195</v>
      </c>
      <c r="R34" s="66"/>
    </row>
    <row r="35" spans="1:18" s="65" customFormat="1" ht="12.75">
      <c r="A35" s="36" t="s">
        <v>150</v>
      </c>
      <c r="B35" s="5"/>
      <c r="C35" s="5"/>
      <c r="D35" s="6"/>
      <c r="E35" s="114">
        <f>SUM(E30:E34)</f>
        <v>56202</v>
      </c>
      <c r="F35" s="114"/>
      <c r="G35" s="114">
        <f>SUM(G30:G34)</f>
        <v>3</v>
      </c>
      <c r="H35" s="114"/>
      <c r="I35" s="114">
        <f>SUM(I30:I34)</f>
        <v>2536</v>
      </c>
      <c r="J35" s="114"/>
      <c r="K35" s="114">
        <f>SUM(K30:K34)</f>
        <v>387</v>
      </c>
      <c r="L35" s="114"/>
      <c r="M35" s="114">
        <f>SUM(M30:M34)</f>
        <v>22</v>
      </c>
      <c r="N35" s="114"/>
      <c r="O35" s="114">
        <f>SUM(O30:O34)</f>
        <v>19035</v>
      </c>
      <c r="P35" s="114"/>
      <c r="Q35" s="114">
        <f>SUM(Q30:Q34)</f>
        <v>78185</v>
      </c>
      <c r="R35" s="66"/>
    </row>
    <row r="36" spans="1:18" s="65" customFormat="1" ht="12.75">
      <c r="A36" s="5"/>
      <c r="B36" s="5"/>
      <c r="C36" s="5"/>
      <c r="D36" s="6"/>
      <c r="E36" s="58"/>
      <c r="F36" s="8"/>
      <c r="G36" s="58"/>
      <c r="H36" s="58"/>
      <c r="I36" s="58"/>
      <c r="J36" s="58"/>
      <c r="K36" s="58"/>
      <c r="L36" s="58"/>
      <c r="M36" s="58"/>
      <c r="N36" s="58"/>
      <c r="O36" s="58"/>
      <c r="P36" s="8"/>
      <c r="Q36" s="58"/>
      <c r="R36" s="66"/>
    </row>
    <row r="37" spans="1:17" s="65" customFormat="1" ht="12.75">
      <c r="A37" s="89" t="s">
        <v>251</v>
      </c>
      <c r="D37" s="90"/>
      <c r="E37" s="94">
        <v>0</v>
      </c>
      <c r="F37" s="94"/>
      <c r="G37" s="94">
        <v>0</v>
      </c>
      <c r="H37" s="94"/>
      <c r="I37" s="94">
        <v>0</v>
      </c>
      <c r="J37" s="94"/>
      <c r="K37" s="94">
        <v>12</v>
      </c>
      <c r="L37" s="94"/>
      <c r="M37" s="94">
        <v>0</v>
      </c>
      <c r="N37" s="94"/>
      <c r="O37" s="94">
        <v>0</v>
      </c>
      <c r="P37" s="94"/>
      <c r="Q37" s="94">
        <f>SUM(E37:O37)</f>
        <v>12</v>
      </c>
    </row>
    <row r="38" spans="1:17" s="65" customFormat="1" ht="12.75">
      <c r="A38" s="89"/>
      <c r="D38" s="90"/>
      <c r="E38" s="94"/>
      <c r="F38" s="94"/>
      <c r="G38" s="94"/>
      <c r="H38" s="94"/>
      <c r="I38" s="94"/>
      <c r="J38" s="94"/>
      <c r="K38" s="94"/>
      <c r="L38" s="94"/>
      <c r="M38" s="94"/>
      <c r="N38" s="94"/>
      <c r="O38" s="94"/>
      <c r="P38" s="94"/>
      <c r="Q38" s="94"/>
    </row>
    <row r="39" spans="1:18" s="65" customFormat="1" ht="12.75">
      <c r="A39" s="65" t="s">
        <v>253</v>
      </c>
      <c r="D39" s="90"/>
      <c r="E39" s="66">
        <v>0</v>
      </c>
      <c r="F39" s="66"/>
      <c r="G39" s="66">
        <v>0</v>
      </c>
      <c r="H39" s="66"/>
      <c r="I39" s="66">
        <v>0</v>
      </c>
      <c r="J39" s="66"/>
      <c r="K39" s="66">
        <v>0</v>
      </c>
      <c r="L39" s="66"/>
      <c r="M39" s="66">
        <v>0</v>
      </c>
      <c r="N39" s="66"/>
      <c r="O39" s="66">
        <f>+'income statement'!E31</f>
        <v>5427</v>
      </c>
      <c r="P39" s="66"/>
      <c r="Q39" s="66">
        <f>SUM(E39:O39)</f>
        <v>5427</v>
      </c>
      <c r="R39" s="66"/>
    </row>
    <row r="40" spans="4:18" s="65" customFormat="1" ht="12.75">
      <c r="D40" s="90"/>
      <c r="E40" s="66"/>
      <c r="F40" s="66"/>
      <c r="G40" s="66"/>
      <c r="H40" s="66"/>
      <c r="I40" s="66"/>
      <c r="J40" s="66"/>
      <c r="K40" s="66"/>
      <c r="L40" s="66"/>
      <c r="M40" s="66"/>
      <c r="N40" s="66"/>
      <c r="O40" s="66"/>
      <c r="P40" s="66"/>
      <c r="Q40" s="66"/>
      <c r="R40" s="66"/>
    </row>
    <row r="41" spans="1:6" s="65" customFormat="1" ht="12.75">
      <c r="A41" s="89" t="s">
        <v>228</v>
      </c>
      <c r="D41" s="90"/>
      <c r="E41" s="115"/>
      <c r="F41" s="115"/>
    </row>
    <row r="42" spans="1:17" s="65" customFormat="1" ht="12.75">
      <c r="A42" s="89" t="s">
        <v>229</v>
      </c>
      <c r="D42" s="90"/>
      <c r="E42" s="115">
        <v>616</v>
      </c>
      <c r="F42" s="115"/>
      <c r="G42" s="91">
        <v>16</v>
      </c>
      <c r="H42" s="92"/>
      <c r="I42" s="92">
        <v>0</v>
      </c>
      <c r="J42" s="92"/>
      <c r="K42" s="92">
        <v>0</v>
      </c>
      <c r="L42" s="92"/>
      <c r="M42" s="92">
        <v>0</v>
      </c>
      <c r="N42" s="92"/>
      <c r="O42" s="92">
        <v>0</v>
      </c>
      <c r="P42" s="66"/>
      <c r="Q42" s="66">
        <f>SUM(E42:O42)</f>
        <v>632</v>
      </c>
    </row>
    <row r="43" spans="1:17" s="65" customFormat="1" ht="12.75">
      <c r="A43" s="89"/>
      <c r="D43" s="90"/>
      <c r="E43" s="66"/>
      <c r="F43" s="66"/>
      <c r="G43" s="91"/>
      <c r="H43" s="92"/>
      <c r="I43" s="92"/>
      <c r="J43" s="92"/>
      <c r="K43" s="92"/>
      <c r="L43" s="92"/>
      <c r="M43" s="92"/>
      <c r="N43" s="92"/>
      <c r="O43" s="92"/>
      <c r="P43" s="66"/>
      <c r="Q43" s="66"/>
    </row>
    <row r="44" spans="1:17" s="65" customFormat="1" ht="12.75">
      <c r="A44" s="89" t="s">
        <v>254</v>
      </c>
      <c r="D44" s="90"/>
      <c r="E44" s="66">
        <v>0</v>
      </c>
      <c r="F44" s="66"/>
      <c r="G44" s="91">
        <v>0</v>
      </c>
      <c r="H44" s="92"/>
      <c r="I44" s="92">
        <v>0</v>
      </c>
      <c r="J44" s="92"/>
      <c r="K44" s="92">
        <v>0</v>
      </c>
      <c r="L44" s="92"/>
      <c r="M44" s="92">
        <v>6</v>
      </c>
      <c r="N44" s="92"/>
      <c r="O44" s="92">
        <v>0</v>
      </c>
      <c r="P44" s="66"/>
      <c r="Q44" s="66">
        <f>SUM(E44:O44)</f>
        <v>6</v>
      </c>
    </row>
    <row r="45" spans="4:18" s="65" customFormat="1" ht="12.75">
      <c r="D45" s="90"/>
      <c r="E45" s="66"/>
      <c r="F45" s="66"/>
      <c r="G45" s="66"/>
      <c r="H45" s="66"/>
      <c r="I45" s="66"/>
      <c r="J45" s="66"/>
      <c r="K45" s="66"/>
      <c r="L45" s="66"/>
      <c r="M45" s="66"/>
      <c r="N45" s="66"/>
      <c r="O45" s="66"/>
      <c r="P45" s="66"/>
      <c r="Q45" s="66"/>
      <c r="R45" s="66"/>
    </row>
    <row r="46" spans="1:18" s="65" customFormat="1" ht="13.5" thickBot="1">
      <c r="A46" s="36" t="s">
        <v>226</v>
      </c>
      <c r="B46" s="5"/>
      <c r="C46" s="5"/>
      <c r="D46" s="6"/>
      <c r="E46" s="37">
        <f>SUM(E35:E44)</f>
        <v>56818</v>
      </c>
      <c r="F46" s="37">
        <f aca="true" t="shared" si="2" ref="F46:P46">SUM(F35:F44)</f>
        <v>0</v>
      </c>
      <c r="G46" s="37">
        <f t="shared" si="2"/>
        <v>19</v>
      </c>
      <c r="H46" s="37">
        <f t="shared" si="2"/>
        <v>0</v>
      </c>
      <c r="I46" s="37">
        <f t="shared" si="2"/>
        <v>2536</v>
      </c>
      <c r="J46" s="37">
        <f t="shared" si="2"/>
        <v>0</v>
      </c>
      <c r="K46" s="37">
        <f t="shared" si="2"/>
        <v>399</v>
      </c>
      <c r="L46" s="37">
        <f t="shared" si="2"/>
        <v>0</v>
      </c>
      <c r="M46" s="37">
        <f t="shared" si="2"/>
        <v>28</v>
      </c>
      <c r="N46" s="37">
        <f t="shared" si="2"/>
        <v>0</v>
      </c>
      <c r="O46" s="37">
        <f t="shared" si="2"/>
        <v>24462</v>
      </c>
      <c r="P46" s="37">
        <f t="shared" si="2"/>
        <v>0</v>
      </c>
      <c r="Q46" s="37">
        <f>SUM(Q35:Q44)</f>
        <v>84262</v>
      </c>
      <c r="R46" s="66"/>
    </row>
    <row r="47" spans="1:17" s="65" customFormat="1" ht="13.5" thickTop="1">
      <c r="A47" s="5"/>
      <c r="B47" s="5"/>
      <c r="C47" s="5"/>
      <c r="D47" s="6"/>
      <c r="E47" s="34"/>
      <c r="F47" s="34"/>
      <c r="G47" s="34"/>
      <c r="H47" s="34"/>
      <c r="I47" s="34"/>
      <c r="J47" s="34"/>
      <c r="K47" s="34"/>
      <c r="L47" s="34"/>
      <c r="M47" s="34"/>
      <c r="N47" s="34"/>
      <c r="O47" s="109"/>
      <c r="P47" s="34"/>
      <c r="Q47" s="34"/>
    </row>
    <row r="48" spans="1:18" s="65" customFormat="1" ht="12.75">
      <c r="A48" s="36"/>
      <c r="B48" s="5"/>
      <c r="C48" s="5"/>
      <c r="D48" s="6"/>
      <c r="E48" s="8"/>
      <c r="F48" s="8"/>
      <c r="G48" s="8"/>
      <c r="H48" s="8"/>
      <c r="I48" s="8"/>
      <c r="J48" s="8"/>
      <c r="K48" s="8"/>
      <c r="L48" s="8"/>
      <c r="M48" s="8"/>
      <c r="N48" s="8"/>
      <c r="O48" s="8"/>
      <c r="P48" s="8"/>
      <c r="Q48" s="8"/>
      <c r="R48" s="66"/>
    </row>
    <row r="49" spans="1:18" s="65" customFormat="1" ht="12.75">
      <c r="A49" s="36"/>
      <c r="B49" s="5"/>
      <c r="C49" s="5"/>
      <c r="D49" s="6"/>
      <c r="E49" s="8"/>
      <c r="F49" s="8"/>
      <c r="G49" s="8"/>
      <c r="H49" s="8"/>
      <c r="I49" s="8"/>
      <c r="J49" s="8"/>
      <c r="K49" s="8"/>
      <c r="L49" s="8"/>
      <c r="M49" s="8"/>
      <c r="N49" s="8"/>
      <c r="O49" s="8"/>
      <c r="P49" s="8"/>
      <c r="Q49" s="8"/>
      <c r="R49" s="66"/>
    </row>
    <row r="50" spans="1:18" s="65" customFormat="1" ht="12.75">
      <c r="A50" s="36"/>
      <c r="B50" s="5"/>
      <c r="C50" s="5"/>
      <c r="D50" s="6"/>
      <c r="E50" s="8"/>
      <c r="F50" s="8"/>
      <c r="G50" s="8"/>
      <c r="H50" s="8"/>
      <c r="I50" s="8"/>
      <c r="J50" s="8"/>
      <c r="K50" s="8"/>
      <c r="L50" s="8"/>
      <c r="M50" s="8"/>
      <c r="N50" s="8"/>
      <c r="O50" s="8"/>
      <c r="P50" s="8"/>
      <c r="Q50" s="8"/>
      <c r="R50" s="66"/>
    </row>
    <row r="51" spans="1:18" s="65" customFormat="1" ht="12.75">
      <c r="A51" s="36"/>
      <c r="B51" s="5"/>
      <c r="C51" s="5"/>
      <c r="D51" s="6"/>
      <c r="E51" s="8"/>
      <c r="F51" s="8"/>
      <c r="G51" s="8"/>
      <c r="H51" s="8"/>
      <c r="I51" s="8"/>
      <c r="J51" s="8"/>
      <c r="K51" s="8"/>
      <c r="L51" s="8"/>
      <c r="M51" s="8"/>
      <c r="N51" s="8"/>
      <c r="O51" s="8"/>
      <c r="P51" s="8"/>
      <c r="Q51" s="8"/>
      <c r="R51" s="66"/>
    </row>
    <row r="52" spans="1:18" s="65" customFormat="1" ht="12.75">
      <c r="A52" s="36"/>
      <c r="B52" s="5"/>
      <c r="C52" s="5"/>
      <c r="D52" s="6"/>
      <c r="E52" s="8"/>
      <c r="F52" s="8"/>
      <c r="G52" s="8"/>
      <c r="H52" s="8"/>
      <c r="I52" s="8"/>
      <c r="J52" s="8"/>
      <c r="K52" s="8"/>
      <c r="L52" s="8"/>
      <c r="M52" s="8"/>
      <c r="N52" s="8"/>
      <c r="O52" s="8"/>
      <c r="P52" s="8"/>
      <c r="Q52" s="8"/>
      <c r="R52" s="66"/>
    </row>
    <row r="53" spans="1:18" s="65" customFormat="1" ht="12.75">
      <c r="A53" s="36"/>
      <c r="B53" s="5"/>
      <c r="C53" s="5"/>
      <c r="D53" s="6"/>
      <c r="E53" s="8"/>
      <c r="F53" s="8"/>
      <c r="G53" s="8"/>
      <c r="H53" s="8"/>
      <c r="I53" s="8"/>
      <c r="J53" s="8"/>
      <c r="K53" s="8"/>
      <c r="L53" s="8"/>
      <c r="M53" s="8"/>
      <c r="N53" s="8"/>
      <c r="O53" s="8"/>
      <c r="P53" s="8"/>
      <c r="Q53" s="8"/>
      <c r="R53" s="66"/>
    </row>
    <row r="54" spans="1:18" s="65" customFormat="1" ht="12.75">
      <c r="A54" s="36"/>
      <c r="B54" s="5"/>
      <c r="C54" s="5"/>
      <c r="D54" s="6"/>
      <c r="E54" s="8"/>
      <c r="F54" s="8"/>
      <c r="G54" s="8"/>
      <c r="H54" s="8"/>
      <c r="I54" s="8"/>
      <c r="J54" s="8"/>
      <c r="K54" s="8"/>
      <c r="L54" s="8"/>
      <c r="M54" s="8"/>
      <c r="N54" s="8"/>
      <c r="O54" s="8"/>
      <c r="P54" s="8"/>
      <c r="Q54" s="8"/>
      <c r="R54" s="66"/>
    </row>
    <row r="55" spans="1:18" s="65" customFormat="1" ht="12.75">
      <c r="A55" s="36"/>
      <c r="B55" s="5"/>
      <c r="C55" s="5"/>
      <c r="D55" s="6"/>
      <c r="E55" s="8"/>
      <c r="F55" s="8"/>
      <c r="G55" s="8"/>
      <c r="H55" s="8"/>
      <c r="I55" s="8"/>
      <c r="J55" s="8"/>
      <c r="K55" s="8"/>
      <c r="L55" s="8"/>
      <c r="M55" s="8"/>
      <c r="N55" s="8"/>
      <c r="O55" s="8"/>
      <c r="P55" s="8"/>
      <c r="Q55" s="8"/>
      <c r="R55" s="66"/>
    </row>
    <row r="56" spans="1:18" s="65" customFormat="1" ht="12.75">
      <c r="A56" s="36"/>
      <c r="B56" s="5"/>
      <c r="C56" s="5"/>
      <c r="D56" s="6"/>
      <c r="E56" s="8"/>
      <c r="F56" s="8"/>
      <c r="G56" s="8"/>
      <c r="H56" s="8"/>
      <c r="I56" s="8"/>
      <c r="J56" s="8"/>
      <c r="K56" s="8"/>
      <c r="L56" s="8"/>
      <c r="M56" s="8"/>
      <c r="N56" s="8"/>
      <c r="O56" s="8"/>
      <c r="P56" s="8"/>
      <c r="Q56" s="8"/>
      <c r="R56" s="66"/>
    </row>
    <row r="57" spans="1:18" s="65" customFormat="1" ht="12.75">
      <c r="A57" s="36"/>
      <c r="B57" s="5"/>
      <c r="C57" s="5"/>
      <c r="D57" s="6"/>
      <c r="E57" s="8"/>
      <c r="F57" s="8"/>
      <c r="G57" s="8"/>
      <c r="H57" s="8"/>
      <c r="I57" s="8"/>
      <c r="J57" s="8"/>
      <c r="K57" s="8"/>
      <c r="L57" s="8"/>
      <c r="M57" s="8"/>
      <c r="N57" s="8"/>
      <c r="O57" s="8"/>
      <c r="P57" s="8"/>
      <c r="Q57" s="8"/>
      <c r="R57" s="66"/>
    </row>
    <row r="58" spans="1:18" s="65" customFormat="1" ht="12.75">
      <c r="A58" s="36"/>
      <c r="B58" s="5"/>
      <c r="C58" s="5"/>
      <c r="D58" s="6"/>
      <c r="E58" s="8"/>
      <c r="F58" s="8"/>
      <c r="G58" s="8"/>
      <c r="H58" s="8"/>
      <c r="I58" s="8"/>
      <c r="J58" s="8"/>
      <c r="K58" s="8"/>
      <c r="L58" s="8"/>
      <c r="M58" s="8"/>
      <c r="N58" s="8"/>
      <c r="O58" s="8"/>
      <c r="P58" s="8"/>
      <c r="Q58" s="8"/>
      <c r="R58" s="66"/>
    </row>
    <row r="59" spans="1:18" s="65" customFormat="1" ht="12.75">
      <c r="A59" s="36"/>
      <c r="B59" s="5"/>
      <c r="C59" s="5"/>
      <c r="D59" s="6"/>
      <c r="E59" s="8"/>
      <c r="F59" s="8"/>
      <c r="G59" s="8"/>
      <c r="H59" s="8"/>
      <c r="I59" s="8"/>
      <c r="J59" s="8"/>
      <c r="K59" s="8"/>
      <c r="L59" s="8"/>
      <c r="M59" s="8"/>
      <c r="N59" s="8"/>
      <c r="O59" s="8"/>
      <c r="P59" s="8"/>
      <c r="Q59" s="8"/>
      <c r="R59" s="66"/>
    </row>
    <row r="60" spans="1:17" s="65" customFormat="1" ht="12.75">
      <c r="A60" s="5" t="s">
        <v>173</v>
      </c>
      <c r="B60" s="5"/>
      <c r="C60" s="5"/>
      <c r="D60" s="6"/>
      <c r="E60" s="5"/>
      <c r="F60" s="5"/>
      <c r="G60" s="5"/>
      <c r="H60" s="5"/>
      <c r="I60" s="5"/>
      <c r="J60" s="5"/>
      <c r="K60" s="5"/>
      <c r="L60" s="5"/>
      <c r="M60" s="5"/>
      <c r="N60" s="5"/>
      <c r="O60" s="5"/>
      <c r="P60" s="5"/>
      <c r="Q60" s="5"/>
    </row>
    <row r="61" spans="1:17" s="65" customFormat="1" ht="12.75">
      <c r="A61" s="5" t="s">
        <v>204</v>
      </c>
      <c r="B61" s="5"/>
      <c r="C61" s="5"/>
      <c r="D61" s="6"/>
      <c r="E61" s="5"/>
      <c r="F61" s="5"/>
      <c r="G61" s="5"/>
      <c r="H61" s="5"/>
      <c r="I61" s="5"/>
      <c r="J61" s="5"/>
      <c r="K61" s="5"/>
      <c r="L61" s="5"/>
      <c r="M61" s="5"/>
      <c r="N61" s="5"/>
      <c r="O61" s="5"/>
      <c r="P61" s="5"/>
      <c r="Q61" s="5"/>
    </row>
    <row r="62" spans="1:17" s="65" customFormat="1" ht="12.75">
      <c r="A62" s="5"/>
      <c r="B62" s="5"/>
      <c r="C62" s="5"/>
      <c r="D62" s="6"/>
      <c r="E62" s="5"/>
      <c r="F62" s="5"/>
      <c r="G62" s="5"/>
      <c r="H62" s="5"/>
      <c r="I62" s="5"/>
      <c r="J62" s="5"/>
      <c r="K62" s="5"/>
      <c r="L62" s="5"/>
      <c r="M62" s="5"/>
      <c r="N62" s="5"/>
      <c r="O62" s="5"/>
      <c r="P62" s="5"/>
      <c r="Q62" s="5"/>
    </row>
  </sheetData>
  <mergeCells count="2">
    <mergeCell ref="G5:M5"/>
    <mergeCell ref="E4:Q4"/>
  </mergeCells>
  <printOptions/>
  <pageMargins left="0.25" right="0.25" top="0.25" bottom="0.25" header="0.5" footer="0.5"/>
  <pageSetup firstPageNumber="3" useFirstPageNumber="1" horizontalDpi="600" verticalDpi="600" orientation="portrait" paperSize="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50"/>
  <sheetViews>
    <sheetView workbookViewId="0" topLeftCell="A9">
      <selection activeCell="D25" sqref="D25"/>
    </sheetView>
  </sheetViews>
  <sheetFormatPr defaultColWidth="9.00390625" defaultRowHeight="16.5"/>
  <cols>
    <col min="1" max="1" width="5.50390625" style="39" customWidth="1"/>
    <col min="2" max="2" width="7.125" style="39" customWidth="1"/>
    <col min="3" max="3" width="14.375" style="39" customWidth="1"/>
    <col min="4" max="4" width="29.75390625" style="39" customWidth="1"/>
    <col min="5" max="5" width="15.625" style="39" customWidth="1"/>
    <col min="6" max="6" width="3.50390625" style="39" customWidth="1"/>
    <col min="7" max="7" width="14.625" style="39" customWidth="1"/>
    <col min="8" max="8" width="10.625" style="39" customWidth="1"/>
    <col min="9" max="16384" width="9.00390625" style="39" customWidth="1"/>
  </cols>
  <sheetData>
    <row r="1" ht="15.75">
      <c r="A1" s="15" t="s">
        <v>0</v>
      </c>
    </row>
    <row r="2" ht="15.75">
      <c r="A2" s="15" t="s">
        <v>108</v>
      </c>
    </row>
    <row r="3" ht="15.75">
      <c r="A3" s="15" t="s">
        <v>199</v>
      </c>
    </row>
    <row r="5" spans="5:7" ht="15.75">
      <c r="E5" s="72" t="s">
        <v>99</v>
      </c>
      <c r="F5" s="73"/>
      <c r="G5" s="72" t="s">
        <v>99</v>
      </c>
    </row>
    <row r="6" spans="5:7" ht="15.75">
      <c r="E6" s="153">
        <v>39172</v>
      </c>
      <c r="F6" s="73"/>
      <c r="G6" s="153">
        <v>38807</v>
      </c>
    </row>
    <row r="7" spans="5:7" ht="15.75">
      <c r="E7" s="73" t="s">
        <v>2</v>
      </c>
      <c r="F7" s="73"/>
      <c r="G7" s="73" t="s">
        <v>2</v>
      </c>
    </row>
    <row r="8" spans="1:7" ht="15.75">
      <c r="A8" s="3"/>
      <c r="B8" s="2"/>
      <c r="C8" s="17"/>
      <c r="D8" s="17"/>
      <c r="E8" s="61"/>
      <c r="F8" s="150"/>
      <c r="G8" s="61"/>
    </row>
    <row r="9" spans="1:7" ht="15.75">
      <c r="A9" s="2" t="s">
        <v>260</v>
      </c>
      <c r="B9" s="2"/>
      <c r="C9" s="17"/>
      <c r="D9" s="17"/>
      <c r="E9" s="61">
        <v>31035</v>
      </c>
      <c r="F9" s="62"/>
      <c r="G9" s="61">
        <v>-15003</v>
      </c>
    </row>
    <row r="10" spans="1:7" ht="15.75">
      <c r="A10" s="3"/>
      <c r="B10" s="2"/>
      <c r="C10" s="17"/>
      <c r="D10" s="17"/>
      <c r="E10" s="61"/>
      <c r="F10" s="62"/>
      <c r="G10" s="61"/>
    </row>
    <row r="11" spans="1:7" ht="15.75">
      <c r="A11" s="2" t="s">
        <v>20</v>
      </c>
      <c r="B11" s="2"/>
      <c r="C11" s="17"/>
      <c r="D11" s="17"/>
      <c r="E11" s="61">
        <v>-1477</v>
      </c>
      <c r="F11" s="62"/>
      <c r="G11" s="61">
        <v>-4597</v>
      </c>
    </row>
    <row r="12" spans="1:7" ht="15.75">
      <c r="A12" s="3"/>
      <c r="B12" s="2"/>
      <c r="C12" s="17"/>
      <c r="D12" s="17"/>
      <c r="E12" s="61"/>
      <c r="F12" s="62"/>
      <c r="G12" s="61"/>
    </row>
    <row r="13" spans="1:7" ht="15.75">
      <c r="A13" s="2" t="s">
        <v>261</v>
      </c>
      <c r="B13" s="2"/>
      <c r="C13" s="17"/>
      <c r="D13" s="17"/>
      <c r="E13" s="27">
        <v>-40049</v>
      </c>
      <c r="F13" s="62"/>
      <c r="G13" s="27">
        <v>22458</v>
      </c>
    </row>
    <row r="14" spans="1:7" ht="15.75">
      <c r="A14" s="3"/>
      <c r="B14" s="2"/>
      <c r="C14" s="17"/>
      <c r="D14" s="17"/>
      <c r="E14" s="61"/>
      <c r="F14" s="62"/>
      <c r="G14" s="61"/>
    </row>
    <row r="15" spans="1:7" ht="15.75">
      <c r="A15" s="2" t="s">
        <v>263</v>
      </c>
      <c r="B15" s="2"/>
      <c r="C15" s="17"/>
      <c r="D15" s="17"/>
      <c r="E15" s="2">
        <f>E9+E11+E13</f>
        <v>-10491</v>
      </c>
      <c r="G15" s="2">
        <f>G9+G11+G13</f>
        <v>2858</v>
      </c>
    </row>
    <row r="16" spans="1:7" ht="15.75">
      <c r="A16" s="2" t="s">
        <v>106</v>
      </c>
      <c r="B16" s="2"/>
      <c r="C16" s="17"/>
      <c r="D16" s="17"/>
      <c r="E16" s="2">
        <f>+'balance sheet'!J21</f>
        <v>26540</v>
      </c>
      <c r="G16" s="2">
        <v>12390</v>
      </c>
    </row>
    <row r="17" spans="1:7" ht="15.75">
      <c r="A17" s="2" t="s">
        <v>175</v>
      </c>
      <c r="B17" s="2"/>
      <c r="C17" s="17"/>
      <c r="D17" s="17"/>
      <c r="E17" s="2">
        <v>185</v>
      </c>
      <c r="G17" s="2">
        <v>12</v>
      </c>
    </row>
    <row r="18" spans="1:7" ht="15.75">
      <c r="A18" s="2" t="s">
        <v>105</v>
      </c>
      <c r="B18" s="2"/>
      <c r="C18" s="17"/>
      <c r="D18" s="17"/>
      <c r="E18" s="40">
        <f>SUM(E15:E17)</f>
        <v>16234</v>
      </c>
      <c r="G18" s="40">
        <f>SUM(G15:G17)</f>
        <v>15260</v>
      </c>
    </row>
    <row r="19" spans="1:7" ht="15.75">
      <c r="A19" s="2"/>
      <c r="B19" s="2"/>
      <c r="C19" s="17"/>
      <c r="D19" s="17"/>
      <c r="E19" s="2"/>
      <c r="G19" s="2"/>
    </row>
    <row r="20" spans="1:7" ht="15.75">
      <c r="A20" s="2" t="s">
        <v>262</v>
      </c>
      <c r="B20" s="2"/>
      <c r="C20" s="17"/>
      <c r="D20" s="17"/>
      <c r="E20" s="2"/>
      <c r="G20" s="2"/>
    </row>
    <row r="21" spans="1:7" ht="15.75">
      <c r="A21" s="2" t="s">
        <v>21</v>
      </c>
      <c r="B21" s="2"/>
      <c r="C21" s="17"/>
      <c r="D21" s="17"/>
      <c r="E21" s="61">
        <f>+'balance sheet'!H21</f>
        <v>16242</v>
      </c>
      <c r="F21" s="62"/>
      <c r="G21" s="61">
        <f>+G18</f>
        <v>15260</v>
      </c>
    </row>
    <row r="22" spans="1:7" ht="15.75">
      <c r="A22" s="2" t="s">
        <v>265</v>
      </c>
      <c r="B22" s="2"/>
      <c r="C22" s="17"/>
      <c r="D22" s="17"/>
      <c r="E22" s="2">
        <f>-'explanatory notes'!G226</f>
        <v>-8</v>
      </c>
      <c r="G22" s="2">
        <v>0</v>
      </c>
    </row>
    <row r="23" spans="1:7" ht="16.5" thickBot="1">
      <c r="A23" s="2"/>
      <c r="B23" s="2"/>
      <c r="C23" s="17"/>
      <c r="D23" s="17"/>
      <c r="E23" s="163">
        <f>SUM(E21:E22)</f>
        <v>16234</v>
      </c>
      <c r="G23" s="163">
        <f>SUM(G21:G22)</f>
        <v>15260</v>
      </c>
    </row>
    <row r="24" spans="1:7" ht="16.5" thickTop="1">
      <c r="A24" s="2"/>
      <c r="B24" s="2"/>
      <c r="C24" s="17"/>
      <c r="D24" s="17"/>
      <c r="E24" s="2"/>
      <c r="G24" s="2"/>
    </row>
    <row r="25" spans="1:7" ht="15.75">
      <c r="A25" s="2"/>
      <c r="B25" s="2"/>
      <c r="C25" s="17"/>
      <c r="D25" s="17"/>
      <c r="E25" s="2"/>
      <c r="G25" s="2"/>
    </row>
    <row r="26" spans="1:7" ht="15.75">
      <c r="A26" s="2"/>
      <c r="B26" s="2"/>
      <c r="C26" s="17"/>
      <c r="D26" s="17"/>
      <c r="E26" s="2"/>
      <c r="G26" s="2"/>
    </row>
    <row r="27" spans="1:7" ht="15.75">
      <c r="A27" s="2"/>
      <c r="B27" s="2"/>
      <c r="C27" s="17"/>
      <c r="D27" s="17"/>
      <c r="E27" s="2"/>
      <c r="G27" s="2"/>
    </row>
    <row r="28" spans="1:7" ht="15.75">
      <c r="A28" s="2"/>
      <c r="B28" s="2"/>
      <c r="C28" s="17"/>
      <c r="D28" s="17"/>
      <c r="E28" s="2"/>
      <c r="G28" s="2"/>
    </row>
    <row r="29" spans="1:7" ht="15.75">
      <c r="A29" s="2"/>
      <c r="B29" s="2"/>
      <c r="C29" s="17"/>
      <c r="D29" s="17"/>
      <c r="E29" s="2"/>
      <c r="G29" s="2"/>
    </row>
    <row r="30" spans="1:7" ht="15.75">
      <c r="A30" s="2"/>
      <c r="B30" s="2"/>
      <c r="C30" s="17"/>
      <c r="D30" s="17"/>
      <c r="E30" s="2"/>
      <c r="G30" s="2"/>
    </row>
    <row r="31" spans="1:7" ht="15.75">
      <c r="A31" s="2"/>
      <c r="B31" s="2"/>
      <c r="C31" s="17"/>
      <c r="D31" s="17"/>
      <c r="E31" s="2"/>
      <c r="G31" s="2"/>
    </row>
    <row r="32" spans="1:7" ht="15.75">
      <c r="A32" s="2"/>
      <c r="B32" s="2"/>
      <c r="C32" s="17"/>
      <c r="D32" s="17"/>
      <c r="E32" s="2"/>
      <c r="G32" s="2"/>
    </row>
    <row r="33" spans="1:7" ht="15.75">
      <c r="A33" s="2"/>
      <c r="B33" s="2"/>
      <c r="C33" s="17"/>
      <c r="D33" s="17"/>
      <c r="E33" s="2"/>
      <c r="G33" s="2"/>
    </row>
    <row r="34" spans="1:7" ht="15.75">
      <c r="A34" s="2"/>
      <c r="B34" s="2"/>
      <c r="C34" s="17"/>
      <c r="D34" s="17"/>
      <c r="E34" s="2"/>
      <c r="G34" s="2"/>
    </row>
    <row r="35" spans="1:7" ht="15.75">
      <c r="A35" s="2"/>
      <c r="B35" s="2"/>
      <c r="C35" s="17"/>
      <c r="D35" s="17"/>
      <c r="E35" s="2"/>
      <c r="G35" s="2"/>
    </row>
    <row r="36" spans="1:7" ht="15.75">
      <c r="A36" s="2"/>
      <c r="B36" s="2"/>
      <c r="C36" s="17"/>
      <c r="D36" s="17"/>
      <c r="E36" s="2"/>
      <c r="G36" s="2"/>
    </row>
    <row r="37" spans="1:7" ht="15.75">
      <c r="A37" s="2"/>
      <c r="B37" s="2"/>
      <c r="C37" s="17"/>
      <c r="D37" s="17"/>
      <c r="E37" s="2"/>
      <c r="G37" s="2"/>
    </row>
    <row r="38" spans="1:7" ht="15.75">
      <c r="A38" s="2"/>
      <c r="B38" s="2"/>
      <c r="C38" s="17"/>
      <c r="D38" s="17"/>
      <c r="E38" s="2"/>
      <c r="G38" s="2"/>
    </row>
    <row r="39" spans="1:7" ht="15.75">
      <c r="A39" s="2"/>
      <c r="B39" s="2"/>
      <c r="C39" s="17"/>
      <c r="D39" s="17"/>
      <c r="E39" s="2"/>
      <c r="G39" s="2"/>
    </row>
    <row r="40" spans="1:7" ht="15.75">
      <c r="A40" s="2"/>
      <c r="B40" s="2"/>
      <c r="C40" s="17"/>
      <c r="D40" s="17"/>
      <c r="E40" s="2"/>
      <c r="G40" s="2"/>
    </row>
    <row r="41" spans="1:7" ht="15.75">
      <c r="A41" s="2"/>
      <c r="B41" s="2"/>
      <c r="C41" s="17"/>
      <c r="D41" s="17"/>
      <c r="E41" s="2"/>
      <c r="G41" s="2"/>
    </row>
    <row r="42" spans="1:7" ht="15.75">
      <c r="A42" s="2"/>
      <c r="B42" s="2"/>
      <c r="C42" s="17"/>
      <c r="D42" s="17"/>
      <c r="E42" s="2"/>
      <c r="G42" s="2"/>
    </row>
    <row r="43" spans="1:7" ht="15.75">
      <c r="A43" s="2"/>
      <c r="B43" s="2"/>
      <c r="C43" s="17"/>
      <c r="D43" s="17"/>
      <c r="E43" s="2"/>
      <c r="G43" s="2"/>
    </row>
    <row r="44" spans="1:7" ht="15.75">
      <c r="A44" s="2"/>
      <c r="B44" s="2"/>
      <c r="C44" s="17"/>
      <c r="D44" s="17"/>
      <c r="E44" s="2"/>
      <c r="G44" s="2"/>
    </row>
    <row r="45" spans="1:7" ht="15.75">
      <c r="A45" s="2"/>
      <c r="B45" s="2"/>
      <c r="C45" s="17"/>
      <c r="D45" s="17"/>
      <c r="E45" s="2"/>
      <c r="G45" s="2"/>
    </row>
    <row r="46" spans="1:7" ht="15.75">
      <c r="A46" s="2"/>
      <c r="B46" s="2"/>
      <c r="C46" s="17"/>
      <c r="D46" s="17"/>
      <c r="E46" s="2"/>
      <c r="G46" s="2"/>
    </row>
    <row r="47" spans="1:7" ht="15.75">
      <c r="A47" s="2"/>
      <c r="B47" s="2"/>
      <c r="C47" s="17"/>
      <c r="D47" s="17"/>
      <c r="E47" s="2"/>
      <c r="G47" s="2"/>
    </row>
    <row r="48" ht="15.75">
      <c r="A48" s="41" t="s">
        <v>77</v>
      </c>
    </row>
    <row r="49" ht="15.75">
      <c r="A49" s="41" t="s">
        <v>205</v>
      </c>
    </row>
    <row r="50" ht="15.75">
      <c r="A50" s="41" t="s">
        <v>22</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I597"/>
  <sheetViews>
    <sheetView tabSelected="1" zoomScale="110" zoomScaleNormal="110" zoomScaleSheetLayoutView="75" workbookViewId="0" topLeftCell="A208">
      <selection activeCell="D211" sqref="D211"/>
    </sheetView>
  </sheetViews>
  <sheetFormatPr defaultColWidth="9.00390625" defaultRowHeight="16.5"/>
  <cols>
    <col min="1" max="1" width="2.875" style="5" customWidth="1"/>
    <col min="2" max="2" width="3.50390625" style="5" customWidth="1"/>
    <col min="3" max="3" width="3.00390625" style="5" customWidth="1"/>
    <col min="4" max="4" width="29.625" style="5" customWidth="1"/>
    <col min="5" max="5" width="12.625" style="5" customWidth="1"/>
    <col min="6" max="6" width="11.75390625" style="5" customWidth="1"/>
    <col min="7" max="7" width="12.625" style="7" customWidth="1"/>
    <col min="8" max="8" width="16.125" style="5" customWidth="1"/>
    <col min="9" max="16384" width="9.00390625" style="5" customWidth="1"/>
  </cols>
  <sheetData>
    <row r="1" ht="14.25">
      <c r="A1" s="1" t="s">
        <v>23</v>
      </c>
    </row>
    <row r="2" ht="14.25">
      <c r="A2" s="1" t="s">
        <v>200</v>
      </c>
    </row>
    <row r="3" ht="14.25">
      <c r="A3" s="1"/>
    </row>
    <row r="4" ht="14.25">
      <c r="A4" s="42" t="s">
        <v>119</v>
      </c>
    </row>
    <row r="5" ht="14.25">
      <c r="A5" s="42"/>
    </row>
    <row r="6" spans="1:5" ht="12.75">
      <c r="A6" s="43" t="s">
        <v>24</v>
      </c>
      <c r="B6" s="36" t="s">
        <v>25</v>
      </c>
      <c r="E6" s="70"/>
    </row>
    <row r="7" ht="12.75">
      <c r="A7" s="36"/>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spans="1:5" ht="12.75">
      <c r="A21" s="43" t="s">
        <v>26</v>
      </c>
      <c r="B21" s="36" t="s">
        <v>230</v>
      </c>
      <c r="E21" s="70"/>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9" customHeight="1">
      <c r="A32" s="36"/>
    </row>
    <row r="33" spans="1:8" ht="12.75">
      <c r="A33" s="36"/>
      <c r="G33" s="157" t="s">
        <v>231</v>
      </c>
      <c r="H33" s="35" t="s">
        <v>231</v>
      </c>
    </row>
    <row r="34" spans="1:8" s="6" customFormat="1" ht="12.75">
      <c r="A34" s="35"/>
      <c r="G34" s="35" t="s">
        <v>232</v>
      </c>
      <c r="H34" s="35" t="s">
        <v>233</v>
      </c>
    </row>
    <row r="35" spans="7:8" s="6" customFormat="1" ht="12.75">
      <c r="G35" s="35" t="s">
        <v>215</v>
      </c>
      <c r="H35" s="35" t="s">
        <v>216</v>
      </c>
    </row>
    <row r="36" spans="2:8" ht="12.75">
      <c r="B36" s="36" t="s">
        <v>217</v>
      </c>
      <c r="H36" s="7"/>
    </row>
    <row r="37" spans="2:8" ht="12.75">
      <c r="B37" s="5" t="s">
        <v>218</v>
      </c>
      <c r="G37" s="7">
        <v>38377</v>
      </c>
      <c r="H37" s="7">
        <v>18840</v>
      </c>
    </row>
    <row r="38" spans="2:8" ht="12.75">
      <c r="B38" s="5" t="s">
        <v>219</v>
      </c>
      <c r="G38" s="7">
        <v>-204</v>
      </c>
      <c r="H38" s="7">
        <v>195</v>
      </c>
    </row>
    <row r="39" spans="2:8" ht="13.5" thickBot="1">
      <c r="B39" s="5" t="s">
        <v>220</v>
      </c>
      <c r="G39" s="37">
        <f>SUM(G37:G38)</f>
        <v>38173</v>
      </c>
      <c r="H39" s="37">
        <f>SUM(H37:H38)</f>
        <v>19035</v>
      </c>
    </row>
    <row r="40" ht="13.5" thickTop="1">
      <c r="A40" s="36"/>
    </row>
    <row r="41" spans="1:8" ht="12.75">
      <c r="A41" s="36"/>
      <c r="H41" s="157" t="s">
        <v>231</v>
      </c>
    </row>
    <row r="42" spans="1:8" ht="12.75">
      <c r="A42" s="36"/>
      <c r="H42" s="35" t="s">
        <v>201</v>
      </c>
    </row>
    <row r="43" spans="1:8" ht="12.75">
      <c r="A43" s="36"/>
      <c r="H43" s="35" t="s">
        <v>215</v>
      </c>
    </row>
    <row r="44" spans="1:7" s="65" customFormat="1" ht="12.75">
      <c r="A44" s="64"/>
      <c r="B44" s="65" t="s">
        <v>268</v>
      </c>
      <c r="G44" s="66"/>
    </row>
    <row r="45" spans="1:8" s="65" customFormat="1" ht="12.75">
      <c r="A45" s="64"/>
      <c r="B45" s="65" t="s">
        <v>238</v>
      </c>
      <c r="G45" s="66"/>
      <c r="H45" s="155">
        <f>-H46+H47</f>
        <v>-6515.14038</v>
      </c>
    </row>
    <row r="46" spans="1:8" s="65" customFormat="1" ht="12.75">
      <c r="A46" s="64"/>
      <c r="B46" s="65" t="s">
        <v>219</v>
      </c>
      <c r="G46" s="94"/>
      <c r="H46" s="155">
        <f>(-109956.82+138568.16+1226529.04)/1000</f>
        <v>1255.14038</v>
      </c>
    </row>
    <row r="47" spans="1:8" s="65" customFormat="1" ht="13.5" thickBot="1">
      <c r="A47" s="64"/>
      <c r="B47" s="65" t="s">
        <v>237</v>
      </c>
      <c r="G47" s="94"/>
      <c r="H47" s="161">
        <f>+'income statement'!D31</f>
        <v>-5260</v>
      </c>
    </row>
    <row r="48" spans="1:8" ht="13.5" thickTop="1">
      <c r="A48" s="36"/>
      <c r="H48" s="65"/>
    </row>
    <row r="49" spans="1:2" ht="12.75">
      <c r="A49" s="43" t="s">
        <v>28</v>
      </c>
      <c r="B49" s="36" t="s">
        <v>234</v>
      </c>
    </row>
    <row r="50" spans="1:2" ht="12.75">
      <c r="A50" s="43"/>
      <c r="B50" s="36"/>
    </row>
    <row r="51" spans="1:2" ht="12.75">
      <c r="A51" s="36"/>
      <c r="B51" s="5" t="s">
        <v>235</v>
      </c>
    </row>
    <row r="52" spans="1:9" ht="12.75">
      <c r="A52" s="36"/>
      <c r="F52" s="35" t="s">
        <v>221</v>
      </c>
      <c r="G52" s="35"/>
      <c r="H52" s="35"/>
      <c r="I52" s="35"/>
    </row>
    <row r="53" spans="1:8" ht="12.75">
      <c r="A53" s="36"/>
      <c r="F53" s="35" t="s">
        <v>222</v>
      </c>
      <c r="G53" s="35" t="s">
        <v>224</v>
      </c>
      <c r="H53" s="35" t="s">
        <v>223</v>
      </c>
    </row>
    <row r="54" spans="1:8" ht="12.75">
      <c r="A54" s="36"/>
      <c r="F54" s="35" t="s">
        <v>2</v>
      </c>
      <c r="G54" s="35" t="s">
        <v>2</v>
      </c>
      <c r="H54" s="35" t="s">
        <v>2</v>
      </c>
    </row>
    <row r="55" spans="1:8" ht="12.75">
      <c r="A55" s="36"/>
      <c r="B55" s="36" t="s">
        <v>177</v>
      </c>
      <c r="F55" s="35"/>
      <c r="G55" s="35"/>
      <c r="H55" s="35"/>
    </row>
    <row r="56" ht="12.75">
      <c r="A56" s="36"/>
    </row>
    <row r="57" spans="1:8" ht="12.75">
      <c r="A57" s="36"/>
      <c r="B57" s="5" t="s">
        <v>139</v>
      </c>
      <c r="F57" s="67">
        <v>52847</v>
      </c>
      <c r="G57" s="8">
        <v>-204</v>
      </c>
      <c r="H57" s="47">
        <f>+F57+G57</f>
        <v>52643</v>
      </c>
    </row>
    <row r="58" spans="1:8" ht="13.5" thickBot="1">
      <c r="A58" s="36"/>
      <c r="B58" s="5" t="s">
        <v>159</v>
      </c>
      <c r="F58" s="158">
        <v>38377</v>
      </c>
      <c r="G58" s="160">
        <v>-204</v>
      </c>
      <c r="H58" s="159">
        <f>+F58+G58</f>
        <v>38173</v>
      </c>
    </row>
    <row r="59" ht="13.5" thickTop="1">
      <c r="A59" s="36"/>
    </row>
    <row r="60" spans="1:2" ht="12.75">
      <c r="A60" s="43" t="s">
        <v>30</v>
      </c>
      <c r="B60" s="36" t="s">
        <v>27</v>
      </c>
    </row>
    <row r="61" ht="12.75">
      <c r="A61" s="36"/>
    </row>
    <row r="62" ht="12.75">
      <c r="A62" s="36"/>
    </row>
    <row r="63" ht="12.75">
      <c r="A63" s="36"/>
    </row>
    <row r="64" spans="1:2" ht="12.75">
      <c r="A64" s="44" t="s">
        <v>32</v>
      </c>
      <c r="B64" s="36" t="s">
        <v>29</v>
      </c>
    </row>
    <row r="65" ht="12.75">
      <c r="A65" s="45"/>
    </row>
    <row r="66" ht="14.25">
      <c r="A66" s="42"/>
    </row>
    <row r="67" ht="14.25">
      <c r="A67" s="42"/>
    </row>
    <row r="68" spans="1:2" ht="14.25">
      <c r="A68" s="46" t="s">
        <v>34</v>
      </c>
      <c r="B68" s="36" t="s">
        <v>31</v>
      </c>
    </row>
    <row r="73" spans="1:2" ht="12.75">
      <c r="A73" s="43" t="s">
        <v>36</v>
      </c>
      <c r="B73" s="36" t="s">
        <v>33</v>
      </c>
    </row>
    <row r="77" spans="1:2" ht="12.75">
      <c r="A77" s="43" t="s">
        <v>38</v>
      </c>
      <c r="B77" s="36" t="s">
        <v>35</v>
      </c>
    </row>
    <row r="78" ht="12.75">
      <c r="A78" s="36"/>
    </row>
    <row r="79" ht="12.75">
      <c r="A79" s="36"/>
    </row>
    <row r="80" ht="12.75">
      <c r="A80" s="36"/>
    </row>
    <row r="81" ht="12.75">
      <c r="A81" s="36"/>
    </row>
    <row r="82" ht="12.75">
      <c r="A82" s="36"/>
    </row>
    <row r="83" ht="12.75" customHeight="1"/>
    <row r="84" ht="12.75" customHeight="1"/>
    <row r="85" ht="12.75" customHeight="1"/>
    <row r="86" ht="12.75" customHeight="1"/>
    <row r="87" ht="12.75" customHeight="1"/>
    <row r="88" ht="12.75" customHeight="1"/>
    <row r="89" ht="12.75" customHeight="1"/>
    <row r="90" ht="12.75" customHeight="1"/>
    <row r="91" ht="12.75" customHeight="1"/>
    <row r="92" spans="1:2" ht="12.75">
      <c r="A92" s="43" t="s">
        <v>44</v>
      </c>
      <c r="B92" s="36" t="s">
        <v>37</v>
      </c>
    </row>
    <row r="95" ht="12.75">
      <c r="E95" s="5" t="s">
        <v>111</v>
      </c>
    </row>
    <row r="96" spans="1:7" ht="12.75">
      <c r="A96" s="43" t="s">
        <v>46</v>
      </c>
      <c r="B96" s="36" t="s">
        <v>39</v>
      </c>
      <c r="E96" s="36"/>
      <c r="G96" s="5"/>
    </row>
    <row r="97" spans="1:8" ht="15.75" customHeight="1">
      <c r="A97" s="43"/>
      <c r="B97" s="36"/>
      <c r="E97" s="165" t="s">
        <v>3</v>
      </c>
      <c r="F97" s="165"/>
      <c r="G97" s="165" t="s">
        <v>179</v>
      </c>
      <c r="H97" s="165"/>
    </row>
    <row r="98" spans="2:8" ht="12.75">
      <c r="B98" s="36" t="s">
        <v>40</v>
      </c>
      <c r="E98" s="35" t="s">
        <v>201</v>
      </c>
      <c r="F98" s="35" t="s">
        <v>172</v>
      </c>
      <c r="G98" s="35" t="str">
        <f>E98</f>
        <v>31.3.2007</v>
      </c>
      <c r="H98" s="35" t="str">
        <f>F98</f>
        <v>31.3.2006</v>
      </c>
    </row>
    <row r="99" spans="5:8" ht="12.75">
      <c r="E99" s="35" t="s">
        <v>41</v>
      </c>
      <c r="F99" s="35" t="s">
        <v>41</v>
      </c>
      <c r="G99" s="35" t="s">
        <v>41</v>
      </c>
      <c r="H99" s="35" t="str">
        <f>G99</f>
        <v>Year to date</v>
      </c>
    </row>
    <row r="100" spans="4:8" ht="12.75">
      <c r="D100" s="10"/>
      <c r="E100" s="121" t="str">
        <f>F100</f>
        <v>RM'000</v>
      </c>
      <c r="F100" s="35" t="s">
        <v>2</v>
      </c>
      <c r="G100" s="35" t="s">
        <v>2</v>
      </c>
      <c r="H100" s="35" t="s">
        <v>2</v>
      </c>
    </row>
    <row r="101" spans="2:8" ht="12.75">
      <c r="B101" s="5" t="s">
        <v>42</v>
      </c>
      <c r="E101" s="122">
        <f>114834-18106</f>
        <v>96728</v>
      </c>
      <c r="F101" s="63">
        <f>101497-23860</f>
        <v>77637</v>
      </c>
      <c r="G101" s="122">
        <f>-97-5099+353+44-64+2</f>
        <v>-4861</v>
      </c>
      <c r="H101" s="122">
        <v>5796</v>
      </c>
    </row>
    <row r="102" spans="2:8" ht="12.75">
      <c r="B102" s="5" t="s">
        <v>104</v>
      </c>
      <c r="E102" s="122">
        <v>11556</v>
      </c>
      <c r="F102" s="63">
        <v>1846</v>
      </c>
      <c r="G102" s="122">
        <f>771-256+362+131</f>
        <v>1008</v>
      </c>
      <c r="H102" s="63">
        <v>-227</v>
      </c>
    </row>
    <row r="103" spans="2:8" ht="12.75">
      <c r="B103" s="5" t="s">
        <v>112</v>
      </c>
      <c r="E103" s="122">
        <v>0</v>
      </c>
      <c r="F103" s="63">
        <v>0</v>
      </c>
      <c r="G103" s="122">
        <v>-20</v>
      </c>
      <c r="H103" s="63">
        <v>-19</v>
      </c>
    </row>
    <row r="104" spans="2:8" ht="12.75">
      <c r="B104" s="5" t="s">
        <v>43</v>
      </c>
      <c r="E104" s="95">
        <v>21973</v>
      </c>
      <c r="F104" s="9">
        <v>24184</v>
      </c>
      <c r="G104" s="95">
        <f>-2156+520+91</f>
        <v>-1545</v>
      </c>
      <c r="H104" s="9">
        <v>432</v>
      </c>
    </row>
    <row r="105" spans="5:8" ht="13.5" thickBot="1">
      <c r="E105" s="37">
        <f>SUM(E101:E104)</f>
        <v>130257</v>
      </c>
      <c r="F105" s="37">
        <f>SUM(F101:F104)</f>
        <v>103667</v>
      </c>
      <c r="G105" s="123">
        <f>SUM(G101:G104)</f>
        <v>-5418</v>
      </c>
      <c r="H105" s="123">
        <f>SUM(H101:H104)</f>
        <v>5982</v>
      </c>
    </row>
    <row r="106" spans="5:8" ht="13.5" thickTop="1">
      <c r="E106" s="8"/>
      <c r="F106" s="8"/>
      <c r="G106" s="8"/>
      <c r="H106" s="8"/>
    </row>
    <row r="107" spans="1:2" ht="12.75">
      <c r="A107" s="43" t="s">
        <v>48</v>
      </c>
      <c r="B107" s="36" t="s">
        <v>45</v>
      </c>
    </row>
    <row r="108" spans="1:2" ht="12.75">
      <c r="A108" s="43"/>
      <c r="B108" s="36"/>
    </row>
    <row r="111" spans="1:2" ht="12.75">
      <c r="A111" s="43"/>
      <c r="B111" s="36"/>
    </row>
    <row r="112" spans="1:2" ht="12.75">
      <c r="A112" s="43" t="s">
        <v>50</v>
      </c>
      <c r="B112" s="36" t="s">
        <v>47</v>
      </c>
    </row>
    <row r="113" ht="12.75">
      <c r="A113" s="36"/>
    </row>
    <row r="114" ht="12.75">
      <c r="A114" s="36"/>
    </row>
    <row r="115" ht="12.75">
      <c r="A115" s="36"/>
    </row>
    <row r="116" spans="1:2" ht="12.75">
      <c r="A116" s="43" t="s">
        <v>78</v>
      </c>
      <c r="B116" s="36" t="s">
        <v>49</v>
      </c>
    </row>
    <row r="117" ht="12.75">
      <c r="A117" s="36"/>
    </row>
    <row r="118" spans="1:7" s="65" customFormat="1" ht="12.75">
      <c r="A118" s="64"/>
      <c r="G118" s="66"/>
    </row>
    <row r="119" spans="1:7" s="65" customFormat="1" ht="12.75">
      <c r="A119" s="64"/>
      <c r="G119" s="66"/>
    </row>
    <row r="120" spans="1:7" s="65" customFormat="1" ht="12.75">
      <c r="A120" s="64"/>
      <c r="G120" s="66"/>
    </row>
    <row r="121" spans="1:7" s="65" customFormat="1" ht="12.75">
      <c r="A121" s="64"/>
      <c r="G121" s="66"/>
    </row>
    <row r="122" spans="1:2" ht="12.75">
      <c r="A122" s="43" t="s">
        <v>80</v>
      </c>
      <c r="B122" s="36" t="s">
        <v>107</v>
      </c>
    </row>
    <row r="126" ht="14.25" customHeight="1"/>
    <row r="127" spans="1:7" s="65" customFormat="1" ht="13.5" customHeight="1">
      <c r="A127" s="149" t="s">
        <v>81</v>
      </c>
      <c r="B127" s="64" t="s">
        <v>79</v>
      </c>
      <c r="G127" s="66"/>
    </row>
    <row r="128" spans="1:7" s="65" customFormat="1" ht="13.5" customHeight="1">
      <c r="A128" s="149"/>
      <c r="B128" s="64"/>
      <c r="G128" s="66"/>
    </row>
    <row r="129" spans="1:7" s="65" customFormat="1" ht="13.5" customHeight="1">
      <c r="A129" s="149"/>
      <c r="B129" s="64"/>
      <c r="G129" s="66"/>
    </row>
    <row r="130" spans="1:7" s="65" customFormat="1" ht="13.5" customHeight="1">
      <c r="A130" s="149"/>
      <c r="B130" s="64"/>
      <c r="G130" s="66"/>
    </row>
    <row r="131" ht="13.5" customHeight="1">
      <c r="A131" s="42" t="s">
        <v>120</v>
      </c>
    </row>
    <row r="132" ht="13.5" customHeight="1">
      <c r="A132" s="42" t="s">
        <v>118</v>
      </c>
    </row>
    <row r="133" ht="13.5" customHeight="1">
      <c r="A133" s="42"/>
    </row>
    <row r="134" spans="1:2" ht="12.75">
      <c r="A134" s="43" t="s">
        <v>82</v>
      </c>
      <c r="B134" s="36" t="s">
        <v>51</v>
      </c>
    </row>
    <row r="135" spans="7:8" ht="12.75">
      <c r="G135" s="34" t="s">
        <v>52</v>
      </c>
      <c r="H135" s="34" t="s">
        <v>117</v>
      </c>
    </row>
    <row r="136" spans="1:8" ht="12.75">
      <c r="A136" s="36"/>
      <c r="G136" s="34" t="s">
        <v>201</v>
      </c>
      <c r="H136" s="34" t="str">
        <f>G136</f>
        <v>31.3.2007</v>
      </c>
    </row>
    <row r="137" spans="7:8" ht="12.75">
      <c r="G137" s="34" t="s">
        <v>53</v>
      </c>
      <c r="H137" s="34" t="s">
        <v>54</v>
      </c>
    </row>
    <row r="138" spans="2:8" ht="12.75">
      <c r="B138" s="5" t="s">
        <v>55</v>
      </c>
      <c r="G138" s="7">
        <f>'income statement'!D11</f>
        <v>130257</v>
      </c>
      <c r="H138" s="7">
        <f>'income statement'!G11</f>
        <v>130257</v>
      </c>
    </row>
    <row r="139" spans="2:8" ht="12.75">
      <c r="B139" s="5" t="s">
        <v>239</v>
      </c>
      <c r="G139" s="7">
        <f>'income statement'!D23</f>
        <v>-4038</v>
      </c>
      <c r="H139" s="7">
        <f>'income statement'!G23</f>
        <v>-4038</v>
      </c>
    </row>
    <row r="140" spans="2:8" ht="12.75">
      <c r="B140" s="5" t="s">
        <v>240</v>
      </c>
      <c r="G140" s="7">
        <f>'income statement'!D27</f>
        <v>-5418</v>
      </c>
      <c r="H140" s="7">
        <f>'income statement'!G27</f>
        <v>-5418</v>
      </c>
    </row>
    <row r="141" spans="2:8" ht="12.75">
      <c r="B141" s="5" t="s">
        <v>241</v>
      </c>
      <c r="G141" s="7">
        <f>'income statement'!D31</f>
        <v>-5260</v>
      </c>
      <c r="H141" s="7">
        <f>'income statement'!G31</f>
        <v>-5260</v>
      </c>
    </row>
    <row r="142" spans="5:6" ht="12.75">
      <c r="E142" s="7"/>
      <c r="F142" s="7"/>
    </row>
    <row r="143" spans="5:6" ht="12.75">
      <c r="E143" s="7"/>
      <c r="F143" s="7"/>
    </row>
    <row r="144" spans="5:6" ht="12.75">
      <c r="E144" s="7"/>
      <c r="F144" s="7"/>
    </row>
    <row r="145" spans="5:6" ht="12.75">
      <c r="E145" s="7"/>
      <c r="F145" s="7"/>
    </row>
    <row r="146" spans="5:6" ht="12.75">
      <c r="E146" s="7"/>
      <c r="F146" s="7"/>
    </row>
    <row r="147" spans="5:6" ht="12.75">
      <c r="E147" s="7"/>
      <c r="F147" s="7"/>
    </row>
    <row r="148" spans="5:6" ht="12.75">
      <c r="E148" s="7"/>
      <c r="F148" s="7"/>
    </row>
    <row r="149" ht="14.25" customHeight="1">
      <c r="E149" s="41"/>
    </row>
    <row r="150" spans="1:2" ht="14.25" customHeight="1">
      <c r="A150" s="43" t="s">
        <v>83</v>
      </c>
      <c r="B150" s="36" t="s">
        <v>267</v>
      </c>
    </row>
    <row r="151" ht="14.25" customHeight="1"/>
    <row r="152" spans="6:8" ht="12.75">
      <c r="F152" s="34" t="s">
        <v>201</v>
      </c>
      <c r="G152" s="34" t="s">
        <v>178</v>
      </c>
      <c r="H152" s="34" t="s">
        <v>56</v>
      </c>
    </row>
    <row r="153" spans="6:8" ht="12.75">
      <c r="F153" s="34" t="s">
        <v>2</v>
      </c>
      <c r="G153" s="34" t="s">
        <v>2</v>
      </c>
      <c r="H153" s="34" t="s">
        <v>57</v>
      </c>
    </row>
    <row r="154" spans="2:8" ht="12.75">
      <c r="B154" s="5" t="s">
        <v>3</v>
      </c>
      <c r="F154" s="48">
        <f>'income statement'!D11</f>
        <v>130257</v>
      </c>
      <c r="G154" s="38">
        <v>163326</v>
      </c>
      <c r="H154" s="38">
        <f>(F154-G154)/G154*100</f>
        <v>-20.247235590169353</v>
      </c>
    </row>
    <row r="155" spans="2:8" ht="12.75">
      <c r="B155" s="5" t="s">
        <v>264</v>
      </c>
      <c r="F155" s="48">
        <f>'income statement'!D27</f>
        <v>-5418</v>
      </c>
      <c r="G155" s="8">
        <v>-8347</v>
      </c>
      <c r="H155" s="47">
        <f>(F155-G155)/G155*100</f>
        <v>-35.090451659278784</v>
      </c>
    </row>
    <row r="164" spans="1:2" ht="12.75">
      <c r="A164" s="43" t="s">
        <v>84</v>
      </c>
      <c r="B164" s="36" t="s">
        <v>58</v>
      </c>
    </row>
    <row r="165" spans="1:7" s="65" customFormat="1" ht="12.75">
      <c r="A165" s="64"/>
      <c r="G165" s="66"/>
    </row>
    <row r="166" spans="1:7" s="65" customFormat="1" ht="12.75">
      <c r="A166" s="64"/>
      <c r="G166" s="66"/>
    </row>
    <row r="167" spans="1:7" s="65" customFormat="1" ht="12.75">
      <c r="A167" s="64"/>
      <c r="G167" s="66"/>
    </row>
    <row r="168" spans="1:7" s="65" customFormat="1" ht="12.75">
      <c r="A168" s="64"/>
      <c r="G168" s="66"/>
    </row>
    <row r="169" spans="1:7" s="65" customFormat="1" ht="12.75">
      <c r="A169" s="64"/>
      <c r="G169" s="66"/>
    </row>
    <row r="170" s="65" customFormat="1" ht="12.75">
      <c r="G170" s="66"/>
    </row>
    <row r="171" spans="1:2" ht="12.75">
      <c r="A171" s="43" t="s">
        <v>85</v>
      </c>
      <c r="B171" s="36" t="s">
        <v>59</v>
      </c>
    </row>
    <row r="173" ht="12" customHeight="1"/>
    <row r="174" ht="12" customHeight="1"/>
    <row r="177" spans="1:8" ht="12.75">
      <c r="A177" s="43" t="s">
        <v>86</v>
      </c>
      <c r="B177" s="36" t="s">
        <v>189</v>
      </c>
      <c r="G177" s="34" t="s">
        <v>99</v>
      </c>
      <c r="H177" s="34" t="s">
        <v>99</v>
      </c>
    </row>
    <row r="178" spans="1:8" ht="12.75">
      <c r="A178" s="36"/>
      <c r="G178" s="34" t="s">
        <v>201</v>
      </c>
      <c r="H178" s="34" t="str">
        <f>G178</f>
        <v>31.3.2007</v>
      </c>
    </row>
    <row r="179" spans="7:8" ht="12.75">
      <c r="G179" s="34" t="s">
        <v>2</v>
      </c>
      <c r="H179" s="34" t="s">
        <v>2</v>
      </c>
    </row>
    <row r="180" spans="2:8" ht="12.75">
      <c r="B180" s="5" t="s">
        <v>185</v>
      </c>
      <c r="G180" s="49"/>
      <c r="H180" s="8"/>
    </row>
    <row r="181" spans="2:8" ht="12.75">
      <c r="B181" s="5" t="s">
        <v>186</v>
      </c>
      <c r="G181" s="8">
        <v>5</v>
      </c>
      <c r="H181" s="8">
        <f>+G181</f>
        <v>5</v>
      </c>
    </row>
    <row r="182" spans="2:8" ht="12.75">
      <c r="B182" s="5" t="s">
        <v>187</v>
      </c>
      <c r="G182" s="9">
        <v>0</v>
      </c>
      <c r="H182" s="9">
        <f>+G182</f>
        <v>0</v>
      </c>
    </row>
    <row r="183" spans="7:8" ht="12.75">
      <c r="G183" s="8">
        <f>SUM(G181:G182)</f>
        <v>5</v>
      </c>
      <c r="H183" s="8">
        <f>SUM(H181:H182)</f>
        <v>5</v>
      </c>
    </row>
    <row r="184" spans="2:8" ht="12.75">
      <c r="B184" s="5" t="s">
        <v>60</v>
      </c>
      <c r="G184" s="94">
        <v>-163</v>
      </c>
      <c r="H184" s="94">
        <f>+G184</f>
        <v>-163</v>
      </c>
    </row>
    <row r="185" spans="2:8" ht="13.5" thickBot="1">
      <c r="B185" s="5" t="s">
        <v>188</v>
      </c>
      <c r="G185" s="148">
        <f>SUM(G183:G184)</f>
        <v>-158</v>
      </c>
      <c r="H185" s="148">
        <f>SUM(H183:H184)</f>
        <v>-158</v>
      </c>
    </row>
    <row r="186" spans="7:8" ht="12.75">
      <c r="G186" s="94"/>
      <c r="H186" s="94"/>
    </row>
    <row r="187" spans="7:8" s="65" customFormat="1" ht="12.75">
      <c r="G187" s="151"/>
      <c r="H187" s="94"/>
    </row>
    <row r="188" spans="7:8" s="65" customFormat="1" ht="12.75">
      <c r="G188" s="151"/>
      <c r="H188" s="94"/>
    </row>
    <row r="189" spans="7:8" s="65" customFormat="1" ht="12.75">
      <c r="G189" s="151"/>
      <c r="H189" s="94"/>
    </row>
    <row r="190" spans="1:2" ht="12.75">
      <c r="A190" s="43" t="s">
        <v>87</v>
      </c>
      <c r="B190" s="36" t="s">
        <v>61</v>
      </c>
    </row>
    <row r="195" spans="1:2" ht="12.75">
      <c r="A195" s="43" t="s">
        <v>88</v>
      </c>
      <c r="B195" s="36" t="s">
        <v>62</v>
      </c>
    </row>
    <row r="196" spans="7:8" ht="12.75">
      <c r="G196" s="34" t="s">
        <v>99</v>
      </c>
      <c r="H196" s="34" t="s">
        <v>99</v>
      </c>
    </row>
    <row r="197" spans="7:8" ht="12.75">
      <c r="G197" s="34" t="s">
        <v>201</v>
      </c>
      <c r="H197" s="34" t="str">
        <f>G197</f>
        <v>31.3.2007</v>
      </c>
    </row>
    <row r="198" spans="7:8" ht="12.75">
      <c r="G198" s="34" t="s">
        <v>2</v>
      </c>
      <c r="H198" s="34" t="s">
        <v>2</v>
      </c>
    </row>
    <row r="200" spans="2:8" s="65" customFormat="1" ht="12.75">
      <c r="B200" s="65" t="s">
        <v>95</v>
      </c>
      <c r="G200" s="66">
        <f>6863+48</f>
        <v>6911</v>
      </c>
      <c r="H200" s="155">
        <f>+G200</f>
        <v>6911</v>
      </c>
    </row>
    <row r="201" spans="2:8" s="65" customFormat="1" ht="12.75">
      <c r="B201" s="65" t="s">
        <v>96</v>
      </c>
      <c r="G201" s="66">
        <v>-28</v>
      </c>
      <c r="H201" s="66">
        <f>+G201</f>
        <v>-28</v>
      </c>
    </row>
    <row r="202" spans="7:8" s="65" customFormat="1" ht="13.5" thickBot="1">
      <c r="G202" s="148">
        <f>SUM(G200:G201)</f>
        <v>6883</v>
      </c>
      <c r="H202" s="148">
        <f>SUM(H200:H201)</f>
        <v>6883</v>
      </c>
    </row>
    <row r="203" s="65" customFormat="1" ht="12.75">
      <c r="G203" s="66"/>
    </row>
    <row r="204" ht="12.75">
      <c r="B204" s="5" t="s">
        <v>97</v>
      </c>
    </row>
    <row r="205" ht="12.75">
      <c r="H205" s="34" t="str">
        <f>H197</f>
        <v>31.3.2007</v>
      </c>
    </row>
    <row r="206" ht="12.75">
      <c r="H206" s="34" t="s">
        <v>2</v>
      </c>
    </row>
    <row r="207" spans="2:8" ht="12.75">
      <c r="B207" s="5" t="s">
        <v>98</v>
      </c>
      <c r="H207" s="60">
        <f>48+6863</f>
        <v>6911</v>
      </c>
    </row>
    <row r="208" spans="2:8" ht="12.75">
      <c r="B208" s="5" t="s">
        <v>100</v>
      </c>
      <c r="H208" s="91">
        <f>+G202</f>
        <v>6883</v>
      </c>
    </row>
    <row r="209" spans="2:8" ht="15">
      <c r="B209" s="5" t="s">
        <v>101</v>
      </c>
      <c r="E209" s="41"/>
      <c r="H209" s="60">
        <f>+H208</f>
        <v>6883</v>
      </c>
    </row>
    <row r="210" ht="15">
      <c r="E210" s="41"/>
    </row>
    <row r="211" spans="1:2" ht="12.75">
      <c r="A211" s="43" t="s">
        <v>89</v>
      </c>
      <c r="B211" s="36" t="s">
        <v>63</v>
      </c>
    </row>
    <row r="212" spans="1:2" ht="12.75">
      <c r="A212" s="43"/>
      <c r="B212" s="36"/>
    </row>
    <row r="213" spans="1:2" ht="12.75">
      <c r="A213" s="36"/>
      <c r="B213" s="36" t="s">
        <v>64</v>
      </c>
    </row>
    <row r="214" spans="1:2" ht="12.75">
      <c r="A214" s="36"/>
      <c r="B214" s="36"/>
    </row>
    <row r="215" ht="12.75">
      <c r="A215" s="36"/>
    </row>
    <row r="216" ht="12.75">
      <c r="A216" s="36"/>
    </row>
    <row r="217" spans="1:2" ht="12.75">
      <c r="A217" s="36"/>
      <c r="B217" s="36"/>
    </row>
    <row r="218" spans="1:2" ht="12.75">
      <c r="A218" s="43" t="s">
        <v>90</v>
      </c>
      <c r="B218" s="36" t="s">
        <v>65</v>
      </c>
    </row>
    <row r="219" spans="1:2" ht="12.75">
      <c r="A219" s="43"/>
      <c r="B219" s="36"/>
    </row>
    <row r="220" spans="2:7" ht="12.75">
      <c r="B220" s="5" t="s">
        <v>113</v>
      </c>
      <c r="G220" s="5"/>
    </row>
    <row r="221" spans="2:7" ht="12.75">
      <c r="B221" s="5" t="s">
        <v>66</v>
      </c>
      <c r="G221" s="5"/>
    </row>
    <row r="222" spans="6:8" ht="12.75">
      <c r="F222" s="75" t="s">
        <v>67</v>
      </c>
      <c r="G222" s="75" t="s">
        <v>68</v>
      </c>
      <c r="H222" s="75" t="s">
        <v>19</v>
      </c>
    </row>
    <row r="223" spans="6:8" ht="12.75">
      <c r="F223" s="75" t="s">
        <v>2</v>
      </c>
      <c r="G223" s="75" t="s">
        <v>2</v>
      </c>
      <c r="H223" s="75" t="s">
        <v>2</v>
      </c>
    </row>
    <row r="224" spans="2:8" ht="12.75">
      <c r="B224" s="50" t="s">
        <v>69</v>
      </c>
      <c r="F224" s="85"/>
      <c r="G224" s="85">
        <v>10592</v>
      </c>
      <c r="H224" s="12">
        <f>G224+F224</f>
        <v>10592</v>
      </c>
    </row>
    <row r="225" spans="2:8" ht="12.75">
      <c r="B225" s="50" t="s">
        <v>70</v>
      </c>
      <c r="F225" s="85">
        <v>0</v>
      </c>
      <c r="G225" s="85">
        <v>100620</v>
      </c>
      <c r="H225" s="12">
        <f>G225+F225</f>
        <v>100620</v>
      </c>
    </row>
    <row r="226" spans="2:8" ht="12.75">
      <c r="B226" s="50" t="s">
        <v>212</v>
      </c>
      <c r="F226" s="85">
        <v>0</v>
      </c>
      <c r="G226" s="85">
        <v>8</v>
      </c>
      <c r="H226" s="12">
        <f>G226+F226</f>
        <v>8</v>
      </c>
    </row>
    <row r="227" spans="2:8" ht="12.75">
      <c r="B227" s="50" t="s">
        <v>193</v>
      </c>
      <c r="F227" s="86">
        <v>119</v>
      </c>
      <c r="G227" s="86">
        <v>0</v>
      </c>
      <c r="H227" s="77">
        <f>G227+F227</f>
        <v>119</v>
      </c>
    </row>
    <row r="228" spans="2:8" ht="12.75">
      <c r="B228" s="50"/>
      <c r="F228" s="85">
        <f>SUM(F224:F227)</f>
        <v>119</v>
      </c>
      <c r="G228" s="85">
        <f>SUM(G224:G227)</f>
        <v>111220</v>
      </c>
      <c r="H228" s="13">
        <f>SUM(H224:H227)</f>
        <v>111339</v>
      </c>
    </row>
    <row r="229" spans="2:8" ht="12.75">
      <c r="B229" s="50" t="s">
        <v>71</v>
      </c>
      <c r="F229" s="124">
        <v>3051</v>
      </c>
      <c r="G229" s="85">
        <v>0</v>
      </c>
      <c r="H229" s="76">
        <f>F229+G229</f>
        <v>3051</v>
      </c>
    </row>
    <row r="230" spans="6:8" ht="12.75">
      <c r="F230" s="87">
        <f>SUM(F228:F229)</f>
        <v>3170</v>
      </c>
      <c r="G230" s="88">
        <f>SUM(G228:G229)</f>
        <v>111220</v>
      </c>
      <c r="H230" s="78">
        <f>SUM(H228:H229)</f>
        <v>114390</v>
      </c>
    </row>
    <row r="231" spans="6:8" ht="12.75">
      <c r="F231" s="107"/>
      <c r="G231" s="125"/>
      <c r="H231" s="14"/>
    </row>
    <row r="232" spans="2:8" ht="12.75">
      <c r="B232" s="5" t="s">
        <v>72</v>
      </c>
      <c r="F232" s="125"/>
      <c r="G232" s="90"/>
      <c r="H232" s="6"/>
    </row>
    <row r="233" spans="6:8" ht="12.75">
      <c r="F233" s="125"/>
      <c r="G233" s="90"/>
      <c r="H233" s="6"/>
    </row>
    <row r="234" spans="2:8" ht="12.75">
      <c r="B234" s="50" t="str">
        <f>B229</f>
        <v>Term loan</v>
      </c>
      <c r="F234" s="125">
        <v>2441</v>
      </c>
      <c r="G234" s="126">
        <v>0</v>
      </c>
      <c r="H234" s="80">
        <f>F234+G234</f>
        <v>2441</v>
      </c>
    </row>
    <row r="235" spans="2:8" ht="12.75">
      <c r="B235" s="50" t="s">
        <v>194</v>
      </c>
      <c r="E235" s="5" t="s">
        <v>176</v>
      </c>
      <c r="F235" s="127">
        <v>277</v>
      </c>
      <c r="G235" s="128">
        <v>0</v>
      </c>
      <c r="H235" s="77">
        <f>F235+G235</f>
        <v>277</v>
      </c>
    </row>
    <row r="236" spans="2:8" ht="12.75">
      <c r="B236" s="50"/>
      <c r="F236" s="88">
        <f>SUM(F234:F235)</f>
        <v>2718</v>
      </c>
      <c r="G236" s="79">
        <f>SUM(G234:G235)</f>
        <v>0</v>
      </c>
      <c r="H236" s="79">
        <f>SUM(H234:H235)</f>
        <v>2718</v>
      </c>
    </row>
    <row r="237" spans="2:8" ht="12.75">
      <c r="B237" s="50"/>
      <c r="F237" s="47"/>
      <c r="G237" s="67"/>
      <c r="H237" s="47"/>
    </row>
    <row r="238" spans="2:8" ht="13.5" thickBot="1">
      <c r="B238" s="5" t="s">
        <v>19</v>
      </c>
      <c r="F238" s="52">
        <f>F230+F236</f>
        <v>5888</v>
      </c>
      <c r="G238" s="52">
        <f>G230+G236</f>
        <v>111220</v>
      </c>
      <c r="H238" s="96">
        <f>H230+H236</f>
        <v>117108</v>
      </c>
    </row>
    <row r="239" spans="6:8" ht="13.5" thickTop="1">
      <c r="F239" s="47"/>
      <c r="G239" s="47"/>
      <c r="H239" s="47"/>
    </row>
    <row r="240" spans="2:8" ht="12.75">
      <c r="B240" s="5" t="s">
        <v>195</v>
      </c>
      <c r="G240" s="47"/>
      <c r="H240" s="35" t="s">
        <v>2</v>
      </c>
    </row>
    <row r="241" spans="7:8" ht="12.75">
      <c r="G241" s="75" t="s">
        <v>191</v>
      </c>
      <c r="H241" s="75" t="s">
        <v>190</v>
      </c>
    </row>
    <row r="242" spans="7:8" ht="12.75">
      <c r="G242" s="75"/>
      <c r="H242" s="75"/>
    </row>
    <row r="243" spans="2:8" ht="13.5" thickBot="1">
      <c r="B243" s="5" t="s">
        <v>192</v>
      </c>
      <c r="G243" s="152">
        <f>3005115/1000</f>
        <v>3005.115</v>
      </c>
      <c r="H243" s="152">
        <f>+G243*0.45</f>
        <v>1352.3017499999999</v>
      </c>
    </row>
    <row r="244" spans="7:8" ht="12.75">
      <c r="G244" s="67"/>
      <c r="H244" s="67"/>
    </row>
    <row r="245" ht="12.75">
      <c r="G245" s="47"/>
    </row>
    <row r="246" spans="1:2" ht="12.75">
      <c r="A246" s="43" t="s">
        <v>91</v>
      </c>
      <c r="B246" s="36" t="s">
        <v>73</v>
      </c>
    </row>
    <row r="253" spans="1:2" ht="12.75">
      <c r="A253" s="43" t="s">
        <v>92</v>
      </c>
      <c r="B253" s="36" t="s">
        <v>74</v>
      </c>
    </row>
    <row r="254" ht="12.75">
      <c r="A254" s="36"/>
    </row>
    <row r="255" ht="12.75">
      <c r="A255" s="36"/>
    </row>
    <row r="256" ht="12.75">
      <c r="A256" s="36"/>
    </row>
    <row r="257" spans="1:2" ht="13.5" customHeight="1">
      <c r="A257" s="43" t="s">
        <v>93</v>
      </c>
      <c r="B257" s="36" t="s">
        <v>75</v>
      </c>
    </row>
    <row r="258" ht="13.5" customHeight="1"/>
    <row r="259" ht="13.5" customHeight="1"/>
    <row r="260" ht="13.5" customHeight="1"/>
    <row r="261" ht="14.25" customHeight="1"/>
    <row r="262" spans="1:2" ht="13.5" customHeight="1">
      <c r="A262" s="43" t="s">
        <v>225</v>
      </c>
      <c r="B262" s="36" t="s">
        <v>121</v>
      </c>
    </row>
    <row r="263" spans="5:8" ht="13.5" customHeight="1">
      <c r="E263" s="2"/>
      <c r="F263" s="2"/>
      <c r="G263" s="2"/>
      <c r="H263" s="3"/>
    </row>
    <row r="264" spans="2:8" ht="13.5" customHeight="1">
      <c r="B264" s="36" t="s">
        <v>109</v>
      </c>
      <c r="C264" s="36" t="s">
        <v>122</v>
      </c>
      <c r="G264" s="34"/>
      <c r="H264" s="34"/>
    </row>
    <row r="265" spans="3:8" ht="13.5" customHeight="1">
      <c r="C265" s="5" t="s">
        <v>123</v>
      </c>
      <c r="G265" s="74"/>
      <c r="H265" s="74"/>
    </row>
    <row r="266" spans="3:8" ht="13.5" customHeight="1">
      <c r="C266" s="5" t="s">
        <v>124</v>
      </c>
      <c r="G266" s="74"/>
      <c r="H266" s="74"/>
    </row>
    <row r="267" spans="7:8" ht="13.5" customHeight="1">
      <c r="G267" s="34"/>
      <c r="H267" s="34"/>
    </row>
    <row r="268" spans="5:8" ht="13.5" customHeight="1">
      <c r="E268" s="167" t="s">
        <v>99</v>
      </c>
      <c r="F268" s="167"/>
      <c r="G268" s="167" t="s">
        <v>99</v>
      </c>
      <c r="H268" s="167"/>
    </row>
    <row r="269" spans="5:8" ht="13.5" customHeight="1">
      <c r="E269" s="68">
        <v>39172</v>
      </c>
      <c r="F269" s="68">
        <v>38807</v>
      </c>
      <c r="G269" s="68">
        <f>E269</f>
        <v>39172</v>
      </c>
      <c r="H269" s="68">
        <f>F269</f>
        <v>38807</v>
      </c>
    </row>
    <row r="270" spans="7:8" ht="13.5" customHeight="1">
      <c r="G270" s="34"/>
      <c r="H270" s="34"/>
    </row>
    <row r="271" spans="3:8" ht="13.5" customHeight="1">
      <c r="C271" s="5" t="s">
        <v>181</v>
      </c>
      <c r="G271" s="34"/>
      <c r="H271" s="34"/>
    </row>
    <row r="272" spans="3:8" ht="13.5" customHeight="1">
      <c r="C272" s="5" t="s">
        <v>255</v>
      </c>
      <c r="E272" s="119">
        <f>'income statement'!D31</f>
        <v>-5260</v>
      </c>
      <c r="F272" s="116">
        <f>'income statement'!E31</f>
        <v>5427</v>
      </c>
      <c r="G272" s="119">
        <f>'income statement'!G31</f>
        <v>-5260</v>
      </c>
      <c r="H272" s="69">
        <f>'income statement'!H31</f>
        <v>5427</v>
      </c>
    </row>
    <row r="273" spans="5:8" ht="13.5" customHeight="1">
      <c r="E273" s="116"/>
      <c r="F273" s="115"/>
      <c r="G273" s="115"/>
      <c r="H273" s="60"/>
    </row>
    <row r="274" spans="3:8" ht="13.5" customHeight="1">
      <c r="C274" s="5" t="s">
        <v>256</v>
      </c>
      <c r="E274" s="116"/>
      <c r="F274" s="115"/>
      <c r="G274" s="115"/>
      <c r="H274" s="60"/>
    </row>
    <row r="275" spans="3:8" ht="13.5" customHeight="1">
      <c r="C275" s="5" t="s">
        <v>257</v>
      </c>
      <c r="E275" s="66">
        <f>64212400/1000</f>
        <v>64212.4</v>
      </c>
      <c r="F275" s="66">
        <v>56468</v>
      </c>
      <c r="G275" s="66">
        <f>+E275</f>
        <v>64212.4</v>
      </c>
      <c r="H275" s="115">
        <v>56468</v>
      </c>
    </row>
    <row r="276" spans="5:8" ht="13.5" customHeight="1">
      <c r="E276" s="7"/>
      <c r="F276" s="7"/>
      <c r="H276" s="60"/>
    </row>
    <row r="277" spans="3:8" ht="13.5" customHeight="1" thickBot="1">
      <c r="C277" s="36" t="s">
        <v>129</v>
      </c>
      <c r="E277" s="11">
        <f>E272/E275*100</f>
        <v>-8.191564246158062</v>
      </c>
      <c r="F277" s="11">
        <f>F272/F275*100</f>
        <v>9.610752992845505</v>
      </c>
      <c r="G277" s="11">
        <f>G272/G275*100</f>
        <v>-8.191564246158062</v>
      </c>
      <c r="H277" s="11">
        <f>H272/H275*100</f>
        <v>9.610752992845505</v>
      </c>
    </row>
    <row r="278" spans="5:8" ht="13.5" customHeight="1" thickTop="1">
      <c r="E278" s="154"/>
      <c r="F278" s="154"/>
      <c r="G278" s="154"/>
      <c r="H278" s="154"/>
    </row>
    <row r="279" spans="2:8" ht="13.5" customHeight="1">
      <c r="B279" s="36" t="s">
        <v>128</v>
      </c>
      <c r="C279" s="36" t="s">
        <v>125</v>
      </c>
      <c r="G279" s="34"/>
      <c r="H279" s="34"/>
    </row>
    <row r="280" spans="3:8" ht="13.5" customHeight="1">
      <c r="C280" s="5" t="s">
        <v>126</v>
      </c>
      <c r="G280" s="34"/>
      <c r="H280" s="34"/>
    </row>
    <row r="281" spans="3:8" ht="13.5" customHeight="1">
      <c r="C281" s="5" t="s">
        <v>127</v>
      </c>
      <c r="G281" s="34"/>
      <c r="H281" s="34"/>
    </row>
    <row r="282" spans="7:8" ht="12.75" customHeight="1">
      <c r="G282" s="34"/>
      <c r="H282" s="34"/>
    </row>
    <row r="283" spans="5:8" ht="12.75" customHeight="1">
      <c r="E283" s="167" t="s">
        <v>99</v>
      </c>
      <c r="F283" s="167"/>
      <c r="G283" s="167" t="s">
        <v>99</v>
      </c>
      <c r="H283" s="167"/>
    </row>
    <row r="284" spans="5:8" ht="12.75" customHeight="1">
      <c r="E284" s="68">
        <f>+E269</f>
        <v>39172</v>
      </c>
      <c r="F284" s="68">
        <f>+F269</f>
        <v>38807</v>
      </c>
      <c r="G284" s="68">
        <f>+G269</f>
        <v>39172</v>
      </c>
      <c r="H284" s="68">
        <f>+H269</f>
        <v>38807</v>
      </c>
    </row>
    <row r="285" spans="7:8" ht="12.75" customHeight="1">
      <c r="G285" s="34"/>
      <c r="H285" s="34"/>
    </row>
    <row r="286" spans="3:8" ht="12.75" customHeight="1">
      <c r="C286" s="5" t="s">
        <v>181</v>
      </c>
      <c r="G286" s="34"/>
      <c r="H286" s="34"/>
    </row>
    <row r="287" spans="3:8" ht="13.5" customHeight="1">
      <c r="C287" s="5" t="s">
        <v>255</v>
      </c>
      <c r="E287" s="119">
        <f>'income statement'!D31</f>
        <v>-5260</v>
      </c>
      <c r="F287" s="60">
        <f>'income statement'!E31</f>
        <v>5427</v>
      </c>
      <c r="G287" s="162">
        <f>'income statement'!G31</f>
        <v>-5260</v>
      </c>
      <c r="H287" s="60">
        <f>+F287</f>
        <v>5427</v>
      </c>
    </row>
    <row r="288" spans="5:8" ht="13.5" customHeight="1">
      <c r="E288" s="69"/>
      <c r="F288" s="60"/>
      <c r="G288" s="60"/>
      <c r="H288" s="60"/>
    </row>
    <row r="289" spans="3:8" ht="13.5" customHeight="1">
      <c r="C289" s="5" t="s">
        <v>256</v>
      </c>
      <c r="E289" s="69"/>
      <c r="F289" s="60"/>
      <c r="G289" s="60"/>
      <c r="H289" s="60"/>
    </row>
    <row r="290" spans="3:8" ht="13.5" customHeight="1">
      <c r="C290" s="5" t="s">
        <v>257</v>
      </c>
      <c r="E290" s="60">
        <f>E275</f>
        <v>64212.4</v>
      </c>
      <c r="F290" s="7">
        <v>56468</v>
      </c>
      <c r="G290" s="60">
        <f>G275</f>
        <v>64212.4</v>
      </c>
      <c r="H290" s="60">
        <f>+F290</f>
        <v>56468</v>
      </c>
    </row>
    <row r="291" spans="5:8" ht="13.5" customHeight="1">
      <c r="E291" s="7"/>
      <c r="F291" s="7"/>
      <c r="H291" s="60"/>
    </row>
    <row r="292" spans="3:8" ht="13.5" customHeight="1">
      <c r="C292" s="5" t="s">
        <v>114</v>
      </c>
      <c r="E292" s="66">
        <f>636093/1000</f>
        <v>636.093</v>
      </c>
      <c r="F292" s="7">
        <v>1608</v>
      </c>
      <c r="G292" s="66">
        <f>+E292</f>
        <v>636.093</v>
      </c>
      <c r="H292" s="115">
        <f>+F292</f>
        <v>1608</v>
      </c>
    </row>
    <row r="293" spans="5:8" ht="13.5" customHeight="1">
      <c r="E293" s="66"/>
      <c r="F293" s="66"/>
      <c r="G293" s="66"/>
      <c r="H293" s="115"/>
    </row>
    <row r="294" spans="3:8" ht="13.5" customHeight="1">
      <c r="C294" s="5" t="s">
        <v>258</v>
      </c>
      <c r="E294" s="66"/>
      <c r="F294" s="66"/>
      <c r="G294" s="66"/>
      <c r="H294" s="115"/>
    </row>
    <row r="295" spans="3:8" ht="13.5" customHeight="1">
      <c r="C295" s="5" t="s">
        <v>259</v>
      </c>
      <c r="E295" s="51">
        <f>SUM(E290:E294)</f>
        <v>64848.493</v>
      </c>
      <c r="F295" s="51">
        <f>SUM(F290:F294)</f>
        <v>58076</v>
      </c>
      <c r="G295" s="51">
        <f>SUM(G290:G294)</f>
        <v>64848.493</v>
      </c>
      <c r="H295" s="51">
        <f>SUM(H290:H294)</f>
        <v>58076</v>
      </c>
    </row>
    <row r="296" spans="5:8" ht="13.5" customHeight="1">
      <c r="E296" s="7"/>
      <c r="F296" s="7"/>
      <c r="H296" s="60"/>
    </row>
    <row r="297" spans="3:8" ht="13.5" customHeight="1" thickBot="1">
      <c r="C297" s="36" t="s">
        <v>130</v>
      </c>
      <c r="E297" s="11">
        <f>E287/E295*100</f>
        <v>-8.111213933683855</v>
      </c>
      <c r="F297" s="11">
        <f>F287/F295*100</f>
        <v>9.344651835525863</v>
      </c>
      <c r="G297" s="11">
        <f>G287/G295*100</f>
        <v>-8.111213933683855</v>
      </c>
      <c r="H297" s="11">
        <f>H287/H295*100</f>
        <v>9.344651835525863</v>
      </c>
    </row>
    <row r="298" spans="3:8" ht="13.5" customHeight="1" thickTop="1">
      <c r="C298" s="36"/>
      <c r="E298" s="71"/>
      <c r="F298" s="71"/>
      <c r="G298" s="71"/>
      <c r="H298" s="71"/>
    </row>
    <row r="299" spans="1:7" ht="13.5" customHeight="1">
      <c r="A299" s="43" t="s">
        <v>236</v>
      </c>
      <c r="B299" s="36" t="s">
        <v>76</v>
      </c>
      <c r="G299" s="53"/>
    </row>
    <row r="300" spans="1:7" ht="13.5" customHeight="1">
      <c r="A300" s="43"/>
      <c r="B300" s="36"/>
      <c r="G300" s="53"/>
    </row>
    <row r="301" ht="13.5" customHeight="1"/>
    <row r="302" ht="13.5" customHeight="1"/>
    <row r="303" ht="13.5" customHeight="1"/>
    <row r="325" ht="15">
      <c r="E325" s="41"/>
    </row>
    <row r="414" s="30" customFormat="1" ht="12.75">
      <c r="G414" s="8"/>
    </row>
    <row r="415" spans="1:7" s="30" customFormat="1" ht="12.75">
      <c r="A415" s="54"/>
      <c r="G415" s="8"/>
    </row>
    <row r="416" s="30" customFormat="1" ht="12.75">
      <c r="G416" s="8"/>
    </row>
    <row r="417" s="30" customFormat="1" ht="12.75">
      <c r="G417" s="8"/>
    </row>
    <row r="418" s="30" customFormat="1" ht="12.75">
      <c r="G418" s="8"/>
    </row>
    <row r="419" s="30" customFormat="1" ht="12.75">
      <c r="G419" s="8"/>
    </row>
    <row r="420" spans="1:7" s="30" customFormat="1" ht="12.75">
      <c r="A420" s="54"/>
      <c r="G420" s="8"/>
    </row>
    <row r="421" s="30" customFormat="1" ht="12.75">
      <c r="G421" s="8"/>
    </row>
    <row r="422" s="30" customFormat="1" ht="12.75">
      <c r="G422" s="8"/>
    </row>
    <row r="423" s="30" customFormat="1" ht="12.75">
      <c r="G423" s="8"/>
    </row>
    <row r="424" spans="1:7" s="30" customFormat="1" ht="12.75">
      <c r="A424" s="54"/>
      <c r="G424" s="8"/>
    </row>
    <row r="425" spans="1:7" s="30" customFormat="1" ht="12.75">
      <c r="A425" s="54"/>
      <c r="E425" s="55"/>
      <c r="F425" s="55"/>
      <c r="G425" s="8"/>
    </row>
    <row r="426" spans="5:7" s="30" customFormat="1" ht="12.75">
      <c r="E426" s="56"/>
      <c r="F426" s="56"/>
      <c r="G426" s="8"/>
    </row>
    <row r="427" spans="5:7" s="30" customFormat="1" ht="12.75">
      <c r="E427" s="49"/>
      <c r="F427" s="8"/>
      <c r="G427" s="8"/>
    </row>
    <row r="428" s="30" customFormat="1" ht="12.75">
      <c r="G428" s="8"/>
    </row>
    <row r="429" s="30" customFormat="1" ht="12.75">
      <c r="G429" s="8"/>
    </row>
    <row r="430" s="30" customFormat="1" ht="12.75">
      <c r="G430" s="8"/>
    </row>
    <row r="431" s="30" customFormat="1" ht="12.75">
      <c r="G431" s="8"/>
    </row>
    <row r="432" s="30" customFormat="1" ht="12.75">
      <c r="G432" s="8"/>
    </row>
    <row r="433" s="30" customFormat="1" ht="12.75">
      <c r="G433" s="8"/>
    </row>
    <row r="434" s="30" customFormat="1" ht="12.75">
      <c r="G434" s="8"/>
    </row>
    <row r="435" s="30" customFormat="1" ht="12.75">
      <c r="G435" s="8"/>
    </row>
    <row r="436" s="30" customFormat="1" ht="12.75">
      <c r="G436" s="8"/>
    </row>
    <row r="437" s="30" customFormat="1" ht="12.75">
      <c r="G437" s="8"/>
    </row>
    <row r="438" s="30" customFormat="1" ht="12.75">
      <c r="G438" s="8"/>
    </row>
    <row r="439" s="30" customFormat="1" ht="12.75">
      <c r="G439" s="8"/>
    </row>
    <row r="440" s="30" customFormat="1" ht="12.75">
      <c r="G440" s="8"/>
    </row>
    <row r="441" s="30" customFormat="1" ht="12.75">
      <c r="G441" s="8"/>
    </row>
    <row r="442" s="30" customFormat="1" ht="12.75">
      <c r="G442" s="8"/>
    </row>
    <row r="443" s="30" customFormat="1" ht="12.75">
      <c r="G443" s="8"/>
    </row>
    <row r="444" s="30" customFormat="1" ht="12.75">
      <c r="G444" s="8"/>
    </row>
    <row r="445" s="30" customFormat="1" ht="12.75">
      <c r="G445" s="8"/>
    </row>
    <row r="446" s="30" customFormat="1" ht="12.75">
      <c r="G446" s="8"/>
    </row>
    <row r="447" spans="1:7" s="30" customFormat="1" ht="12.75">
      <c r="A447" s="54"/>
      <c r="G447" s="8"/>
    </row>
    <row r="448" s="30" customFormat="1" ht="12.75">
      <c r="G448" s="8"/>
    </row>
    <row r="449" spans="1:7" s="30" customFormat="1" ht="12.75">
      <c r="A449" s="54"/>
      <c r="G449" s="8"/>
    </row>
    <row r="450" spans="1:7" s="30" customFormat="1" ht="12.75">
      <c r="A450" s="54"/>
      <c r="G450" s="8"/>
    </row>
    <row r="451" s="30" customFormat="1" ht="12.75">
      <c r="G451" s="8"/>
    </row>
    <row r="452" s="30" customFormat="1" ht="12.75">
      <c r="G452" s="8"/>
    </row>
    <row r="453" spans="6:7" s="30" customFormat="1" ht="12.75">
      <c r="F453" s="56"/>
      <c r="G453" s="8"/>
    </row>
    <row r="454" s="30" customFormat="1" ht="12.75">
      <c r="G454" s="8"/>
    </row>
    <row r="455" spans="1:7" s="30" customFormat="1" ht="12.75">
      <c r="A455" s="54"/>
      <c r="G455" s="8"/>
    </row>
    <row r="456" s="30" customFormat="1" ht="12.75">
      <c r="G456" s="8"/>
    </row>
    <row r="457" s="30" customFormat="1" ht="12.75">
      <c r="G457" s="8"/>
    </row>
    <row r="458" s="30" customFormat="1" ht="12.75">
      <c r="G458" s="8"/>
    </row>
    <row r="459" s="30" customFormat="1" ht="12.75">
      <c r="G459" s="8"/>
    </row>
    <row r="460" s="30" customFormat="1" ht="12.75">
      <c r="G460" s="8"/>
    </row>
    <row r="461" s="30" customFormat="1" ht="12.75">
      <c r="G461" s="8"/>
    </row>
    <row r="462" s="30" customFormat="1" ht="12.75">
      <c r="G462" s="8"/>
    </row>
    <row r="463" s="30" customFormat="1" ht="12.75">
      <c r="G463" s="8"/>
    </row>
    <row r="464" s="30" customFormat="1" ht="12.75">
      <c r="G464" s="8"/>
    </row>
    <row r="465" s="30" customFormat="1" ht="12.75">
      <c r="G465" s="8"/>
    </row>
    <row r="466" s="30" customFormat="1" ht="12.75">
      <c r="G466" s="8"/>
    </row>
    <row r="467" s="30" customFormat="1" ht="12.75">
      <c r="G467" s="8"/>
    </row>
    <row r="468" s="30" customFormat="1" ht="12.75">
      <c r="G468" s="8"/>
    </row>
    <row r="469" s="30" customFormat="1" ht="12.75">
      <c r="G469" s="8"/>
    </row>
    <row r="470" spans="1:7" s="30" customFormat="1" ht="12.75">
      <c r="A470" s="54"/>
      <c r="G470" s="8"/>
    </row>
    <row r="471" spans="6:7" s="30" customFormat="1" ht="12.75">
      <c r="F471" s="56"/>
      <c r="G471" s="8"/>
    </row>
    <row r="472" s="30" customFormat="1" ht="12.75">
      <c r="G472" s="8"/>
    </row>
    <row r="473" s="30" customFormat="1" ht="12.75">
      <c r="G473" s="8"/>
    </row>
    <row r="474" s="30" customFormat="1" ht="12.75">
      <c r="G474" s="8"/>
    </row>
    <row r="475" spans="4:7" s="30" customFormat="1" ht="12.75">
      <c r="D475" s="55"/>
      <c r="E475" s="55"/>
      <c r="F475" s="55"/>
      <c r="G475" s="8"/>
    </row>
    <row r="476" spans="4:7" s="30" customFormat="1" ht="12.75">
      <c r="D476" s="55"/>
      <c r="E476" s="55"/>
      <c r="F476" s="55"/>
      <c r="G476" s="8"/>
    </row>
    <row r="477" spans="1:7" s="30" customFormat="1" ht="12.75">
      <c r="A477" s="57"/>
      <c r="D477" s="8"/>
      <c r="E477" s="8"/>
      <c r="F477" s="47"/>
      <c r="G477" s="8"/>
    </row>
    <row r="478" spans="1:8" s="30" customFormat="1" ht="12.75">
      <c r="A478" s="57"/>
      <c r="D478" s="8"/>
      <c r="E478" s="8"/>
      <c r="F478" s="47"/>
      <c r="G478" s="8"/>
      <c r="H478" s="47"/>
    </row>
    <row r="479" spans="1:8" s="30" customFormat="1" ht="12.75">
      <c r="A479" s="57"/>
      <c r="D479" s="8"/>
      <c r="E479" s="8"/>
      <c r="F479" s="47"/>
      <c r="G479" s="8"/>
      <c r="H479" s="47"/>
    </row>
    <row r="480" spans="1:7" s="30" customFormat="1" ht="12.75">
      <c r="A480" s="57"/>
      <c r="D480" s="8"/>
      <c r="E480" s="8"/>
      <c r="F480" s="47"/>
      <c r="G480" s="8"/>
    </row>
    <row r="481" spans="1:8" s="30" customFormat="1" ht="12.75">
      <c r="A481" s="57"/>
      <c r="D481" s="8"/>
      <c r="E481" s="8"/>
      <c r="F481" s="8"/>
      <c r="G481" s="8"/>
      <c r="H481" s="47"/>
    </row>
    <row r="482" spans="1:7" s="30" customFormat="1" ht="12.75">
      <c r="A482" s="57"/>
      <c r="D482" s="57"/>
      <c r="E482" s="49"/>
      <c r="F482" s="8"/>
      <c r="G482" s="8"/>
    </row>
    <row r="483" spans="4:7" s="30" customFormat="1" ht="12.75">
      <c r="D483" s="8"/>
      <c r="E483" s="47"/>
      <c r="F483" s="8"/>
      <c r="G483" s="8"/>
    </row>
    <row r="484" spans="4:7" s="30" customFormat="1" ht="12.75">
      <c r="D484" s="47"/>
      <c r="G484" s="8"/>
    </row>
    <row r="485" spans="4:7" s="30" customFormat="1" ht="12.75">
      <c r="D485" s="47"/>
      <c r="G485" s="8"/>
    </row>
    <row r="486" spans="1:7" s="30" customFormat="1" ht="12.75">
      <c r="A486" s="57"/>
      <c r="D486" s="47"/>
      <c r="F486" s="47"/>
      <c r="G486" s="8"/>
    </row>
    <row r="487" spans="4:7" s="30" customFormat="1" ht="12.75">
      <c r="D487" s="47"/>
      <c r="E487" s="47"/>
      <c r="F487" s="47"/>
      <c r="G487" s="8"/>
    </row>
    <row r="488" spans="4:7" s="30" customFormat="1" ht="12.75">
      <c r="D488" s="47"/>
      <c r="E488" s="47"/>
      <c r="F488" s="47"/>
      <c r="G488" s="8"/>
    </row>
    <row r="489" spans="6:7" s="30" customFormat="1" ht="12.75">
      <c r="F489" s="47"/>
      <c r="G489" s="8"/>
    </row>
    <row r="490" spans="6:7" s="30" customFormat="1" ht="12.75">
      <c r="F490" s="47"/>
      <c r="G490" s="8"/>
    </row>
    <row r="491" spans="6:7" s="30" customFormat="1" ht="12.75">
      <c r="F491" s="47"/>
      <c r="G491" s="8"/>
    </row>
    <row r="492" spans="6:7" s="30" customFormat="1" ht="12.75">
      <c r="F492" s="47"/>
      <c r="G492" s="8"/>
    </row>
    <row r="493" s="30" customFormat="1" ht="12.75">
      <c r="G493" s="8"/>
    </row>
    <row r="494" s="30" customFormat="1" ht="12.75">
      <c r="G494" s="8"/>
    </row>
    <row r="495" s="30" customFormat="1" ht="12.75">
      <c r="G495" s="8"/>
    </row>
    <row r="496" s="30" customFormat="1" ht="12.75">
      <c r="G496" s="8"/>
    </row>
    <row r="497" s="30" customFormat="1" ht="12.75">
      <c r="G497" s="8"/>
    </row>
    <row r="498" s="30" customFormat="1" ht="12.75">
      <c r="G498" s="8"/>
    </row>
    <row r="499" s="30" customFormat="1" ht="12.75">
      <c r="G499" s="8"/>
    </row>
    <row r="500" s="30" customFormat="1" ht="12.75">
      <c r="G500" s="8"/>
    </row>
    <row r="501" s="30" customFormat="1" ht="12.75">
      <c r="G501" s="8"/>
    </row>
    <row r="502" s="30" customFormat="1" ht="12.75">
      <c r="G502" s="8"/>
    </row>
    <row r="503" s="30" customFormat="1" ht="12.75">
      <c r="G503" s="8"/>
    </row>
    <row r="504" s="30" customFormat="1" ht="12.75">
      <c r="G504" s="8"/>
    </row>
    <row r="505" s="30" customFormat="1" ht="12.75">
      <c r="G505" s="8"/>
    </row>
    <row r="506" s="30" customFormat="1" ht="12.75">
      <c r="G506" s="8"/>
    </row>
    <row r="507" s="30" customFormat="1" ht="12.75">
      <c r="G507" s="8"/>
    </row>
    <row r="508" s="30" customFormat="1" ht="12.75">
      <c r="G508" s="8"/>
    </row>
    <row r="509" s="30" customFormat="1" ht="12.75">
      <c r="G509" s="8"/>
    </row>
    <row r="510" s="30" customFormat="1" ht="12.75">
      <c r="G510" s="8"/>
    </row>
    <row r="511" s="30" customFormat="1" ht="12.75">
      <c r="G511" s="8"/>
    </row>
    <row r="512" s="30" customFormat="1" ht="12.75">
      <c r="G512" s="8"/>
    </row>
    <row r="513" s="30" customFormat="1" ht="12.75">
      <c r="G513" s="8"/>
    </row>
    <row r="514" s="30" customFormat="1" ht="12.75">
      <c r="G514" s="8"/>
    </row>
    <row r="515" s="30" customFormat="1" ht="12.75">
      <c r="G515" s="8"/>
    </row>
    <row r="516" spans="4:7" s="30" customFormat="1" ht="12.75">
      <c r="D516" s="8"/>
      <c r="E516" s="8"/>
      <c r="F516" s="8"/>
      <c r="G516" s="8"/>
    </row>
    <row r="517" spans="4:7" s="30" customFormat="1" ht="12.75">
      <c r="D517" s="8"/>
      <c r="E517" s="58"/>
      <c r="F517" s="8"/>
      <c r="G517" s="8"/>
    </row>
    <row r="518" spans="1:7" s="30" customFormat="1" ht="12.75">
      <c r="A518" s="54"/>
      <c r="G518" s="8"/>
    </row>
    <row r="519" s="30" customFormat="1" ht="12.75">
      <c r="G519" s="8"/>
    </row>
    <row r="520" spans="4:7" s="30" customFormat="1" ht="12.75">
      <c r="D520" s="56"/>
      <c r="E520" s="56"/>
      <c r="F520" s="56"/>
      <c r="G520" s="8"/>
    </row>
    <row r="521" spans="4:7" s="30" customFormat="1" ht="12.75">
      <c r="D521" s="56"/>
      <c r="E521" s="56"/>
      <c r="F521" s="56"/>
      <c r="G521" s="8"/>
    </row>
    <row r="522" spans="4:7" s="30" customFormat="1" ht="12.75">
      <c r="D522" s="8"/>
      <c r="E522" s="8"/>
      <c r="F522" s="59"/>
      <c r="G522" s="8"/>
    </row>
    <row r="523" s="30" customFormat="1" ht="12.75">
      <c r="G523" s="8"/>
    </row>
    <row r="524" s="30" customFormat="1" ht="12.75">
      <c r="G524" s="8"/>
    </row>
    <row r="525" s="30" customFormat="1" ht="12.75">
      <c r="G525" s="8"/>
    </row>
    <row r="526" s="30" customFormat="1" ht="12.75">
      <c r="G526" s="8"/>
    </row>
    <row r="527" s="30" customFormat="1" ht="12.75">
      <c r="G527" s="8"/>
    </row>
    <row r="528" s="30" customFormat="1" ht="12.75">
      <c r="G528" s="8"/>
    </row>
    <row r="529" s="30" customFormat="1" ht="12.75">
      <c r="G529" s="8"/>
    </row>
    <row r="530" s="30" customFormat="1" ht="12.75">
      <c r="G530" s="8"/>
    </row>
    <row r="531" s="30" customFormat="1" ht="12.75">
      <c r="G531" s="8"/>
    </row>
    <row r="532" s="30" customFormat="1" ht="12.75">
      <c r="G532" s="8"/>
    </row>
    <row r="533" spans="1:7" s="30" customFormat="1" ht="12.75">
      <c r="A533" s="54"/>
      <c r="G533" s="8"/>
    </row>
    <row r="534" spans="5:7" s="30" customFormat="1" ht="12.75">
      <c r="E534" s="56"/>
      <c r="F534" s="56"/>
      <c r="G534" s="8"/>
    </row>
    <row r="535" spans="1:7" s="30" customFormat="1" ht="12.75">
      <c r="A535" s="54"/>
      <c r="E535" s="56"/>
      <c r="F535" s="56"/>
      <c r="G535" s="8"/>
    </row>
    <row r="536" spans="5:7" s="30" customFormat="1" ht="12.75">
      <c r="E536" s="56"/>
      <c r="F536" s="56"/>
      <c r="G536" s="8"/>
    </row>
    <row r="537" spans="5:7" s="30" customFormat="1" ht="12.75">
      <c r="E537" s="8"/>
      <c r="F537" s="8"/>
      <c r="G537" s="8"/>
    </row>
    <row r="538" s="30" customFormat="1" ht="12.75">
      <c r="G538" s="8"/>
    </row>
    <row r="539" s="30" customFormat="1" ht="12.75">
      <c r="G539" s="8"/>
    </row>
    <row r="540" spans="5:7" s="30" customFormat="1" ht="12.75">
      <c r="E540" s="8"/>
      <c r="F540" s="8"/>
      <c r="G540" s="8"/>
    </row>
    <row r="541" spans="5:7" s="30" customFormat="1" ht="12.75">
      <c r="E541" s="8"/>
      <c r="F541" s="8"/>
      <c r="G541" s="8"/>
    </row>
    <row r="542" spans="5:7" s="30" customFormat="1" ht="12.75">
      <c r="E542" s="8"/>
      <c r="F542" s="8"/>
      <c r="G542" s="8"/>
    </row>
    <row r="543" s="30" customFormat="1" ht="12.75">
      <c r="G543" s="8"/>
    </row>
    <row r="544" s="30" customFormat="1" ht="12.75">
      <c r="G544" s="8"/>
    </row>
    <row r="545" s="30" customFormat="1" ht="12.75">
      <c r="G545" s="8"/>
    </row>
    <row r="546" s="30" customFormat="1" ht="12.75">
      <c r="G546" s="8"/>
    </row>
    <row r="547" s="30" customFormat="1" ht="12.75">
      <c r="G547" s="8"/>
    </row>
    <row r="548" s="30" customFormat="1" ht="12.75">
      <c r="G548" s="8"/>
    </row>
    <row r="549" s="30" customFormat="1" ht="12.75">
      <c r="G549" s="8"/>
    </row>
    <row r="550" s="30" customFormat="1" ht="12.75">
      <c r="G550" s="8"/>
    </row>
    <row r="551" s="30" customFormat="1" ht="12.75">
      <c r="G551" s="8"/>
    </row>
    <row r="552" spans="1:7" s="30" customFormat="1" ht="12.75">
      <c r="A552" s="54"/>
      <c r="G552" s="8"/>
    </row>
    <row r="553" s="30" customFormat="1" ht="12.75">
      <c r="G553" s="8"/>
    </row>
    <row r="554" s="30" customFormat="1" ht="12.75">
      <c r="G554" s="8"/>
    </row>
    <row r="555" s="30" customFormat="1" ht="12.75">
      <c r="G555" s="8"/>
    </row>
    <row r="556" s="30" customFormat="1" ht="12.75">
      <c r="G556" s="8"/>
    </row>
    <row r="557" s="30" customFormat="1" ht="12.75">
      <c r="G557" s="8"/>
    </row>
    <row r="558" spans="1:7" s="30" customFormat="1" ht="12.75">
      <c r="A558" s="54"/>
      <c r="G558" s="8"/>
    </row>
    <row r="559" spans="1:7" s="30" customFormat="1" ht="12.75">
      <c r="A559" s="54"/>
      <c r="G559" s="8"/>
    </row>
    <row r="560" s="30" customFormat="1" ht="12.75">
      <c r="G560" s="8"/>
    </row>
    <row r="561" s="30" customFormat="1" ht="12.75">
      <c r="G561" s="8"/>
    </row>
    <row r="562" s="30" customFormat="1" ht="12.75">
      <c r="G562" s="8"/>
    </row>
    <row r="563" s="30" customFormat="1" ht="12.75">
      <c r="G563" s="8"/>
    </row>
    <row r="564" s="30" customFormat="1" ht="12.75">
      <c r="G564" s="8"/>
    </row>
    <row r="565" spans="1:7" s="30" customFormat="1" ht="12.75">
      <c r="A565" s="54"/>
      <c r="G565" s="8"/>
    </row>
    <row r="566" s="30" customFormat="1" ht="12.75">
      <c r="G566" s="8"/>
    </row>
    <row r="567" s="30" customFormat="1" ht="12.75">
      <c r="G567" s="8"/>
    </row>
    <row r="568" s="30" customFormat="1" ht="12.75">
      <c r="G568" s="8"/>
    </row>
    <row r="569" s="30" customFormat="1" ht="12.75">
      <c r="G569" s="8"/>
    </row>
    <row r="570" s="30" customFormat="1" ht="12.75">
      <c r="G570" s="8"/>
    </row>
    <row r="571" s="30" customFormat="1" ht="12.75">
      <c r="G571" s="8"/>
    </row>
    <row r="572" s="30" customFormat="1" ht="12.75">
      <c r="G572" s="8"/>
    </row>
    <row r="573" s="30" customFormat="1" ht="12.75">
      <c r="G573" s="8"/>
    </row>
    <row r="574" spans="1:7" s="30" customFormat="1" ht="12.75">
      <c r="A574" s="54"/>
      <c r="G574" s="8"/>
    </row>
    <row r="575" s="30" customFormat="1" ht="12.75">
      <c r="G575" s="8"/>
    </row>
    <row r="576" s="30" customFormat="1" ht="12.75">
      <c r="G576" s="8"/>
    </row>
    <row r="577" s="30" customFormat="1" ht="12.75">
      <c r="G577" s="8"/>
    </row>
    <row r="578" s="30" customFormat="1" ht="12.75">
      <c r="G578" s="8"/>
    </row>
    <row r="579" spans="1:7" s="30" customFormat="1" ht="12.75">
      <c r="A579" s="54"/>
      <c r="G579" s="8"/>
    </row>
    <row r="580" spans="1:7" s="30" customFormat="1" ht="12.75">
      <c r="A580" s="54"/>
      <c r="G580" s="8"/>
    </row>
    <row r="581" s="30" customFormat="1" ht="12.75">
      <c r="G581" s="8"/>
    </row>
    <row r="582" s="30" customFormat="1" ht="12.75">
      <c r="G582" s="8"/>
    </row>
    <row r="583" s="30" customFormat="1" ht="12.75">
      <c r="G583" s="8"/>
    </row>
    <row r="584" s="30" customFormat="1" ht="12.75">
      <c r="G584" s="8"/>
    </row>
    <row r="585" s="30" customFormat="1" ht="12.75">
      <c r="G585" s="8"/>
    </row>
    <row r="586" s="30" customFormat="1" ht="12.75">
      <c r="G586" s="8"/>
    </row>
    <row r="587" s="30" customFormat="1" ht="12.75">
      <c r="G587" s="8"/>
    </row>
    <row r="588" s="30" customFormat="1" ht="12.75">
      <c r="G588" s="8"/>
    </row>
    <row r="589" s="30" customFormat="1" ht="12.75">
      <c r="G589" s="8"/>
    </row>
    <row r="590" s="30" customFormat="1" ht="12.75">
      <c r="G590" s="8"/>
    </row>
    <row r="591" s="30" customFormat="1" ht="12.75">
      <c r="G591" s="8"/>
    </row>
    <row r="592" s="30" customFormat="1" ht="12.75">
      <c r="G592" s="8"/>
    </row>
    <row r="593" s="30" customFormat="1" ht="12.75">
      <c r="G593" s="8"/>
    </row>
    <row r="594" s="30" customFormat="1" ht="12.75">
      <c r="G594" s="8"/>
    </row>
    <row r="595" s="30" customFormat="1" ht="12.75">
      <c r="G595" s="8"/>
    </row>
    <row r="596" spans="1:7" s="30" customFormat="1" ht="12.75">
      <c r="A596" s="54"/>
      <c r="G596" s="8"/>
    </row>
    <row r="597" s="30" customFormat="1" ht="12.75">
      <c r="G597" s="8"/>
    </row>
  </sheetData>
  <mergeCells count="6">
    <mergeCell ref="E283:F283"/>
    <mergeCell ref="G283:H283"/>
    <mergeCell ref="E97:F97"/>
    <mergeCell ref="G97:H97"/>
    <mergeCell ref="E268:F268"/>
    <mergeCell ref="G268:H268"/>
  </mergeCells>
  <printOptions/>
  <pageMargins left="0.5" right="0.5" top="0.5" bottom="0.5" header="0.25" footer="0.25"/>
  <pageSetup firstPageNumber="5" useFirstPageNumber="1" fitToHeight="5" fitToWidth="5" horizontalDpi="600" verticalDpi="600" orientation="portrait" paperSize="9" r:id="rId2"/>
  <headerFooter alignWithMargins="0">
    <oddFooter>&amp;C&amp;"Times New Roman,標準"&amp;P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2007-05-28T07:50:51Z</cp:lastPrinted>
  <dcterms:created xsi:type="dcterms:W3CDTF">2004-06-09T09:00:43Z</dcterms:created>
  <dcterms:modified xsi:type="dcterms:W3CDTF">2007-05-28T07:51:28Z</dcterms:modified>
  <cp:category/>
  <cp:version/>
  <cp:contentType/>
  <cp:contentStatus/>
</cp:coreProperties>
</file>