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90" windowWidth="8505" windowHeight="4530" tabRatio="556" firstSheet="3" activeTab="4"/>
  </bookViews>
  <sheets>
    <sheet name="income statement" sheetId="1" r:id="rId1"/>
    <sheet name="balance sheet" sheetId="2" r:id="rId2"/>
    <sheet name="statement of changes in equ" sheetId="3" r:id="rId3"/>
    <sheet name="cash flows statements" sheetId="4" r:id="rId4"/>
    <sheet name="explanatory notes" sheetId="5" r:id="rId5"/>
  </sheets>
  <externalReferences>
    <externalReference r:id="rId8"/>
    <externalReference r:id="rId9"/>
    <externalReference r:id="rId10"/>
    <externalReference r:id="rId11"/>
    <externalReference r:id="rId12"/>
  </externalReferences>
  <definedNames>
    <definedName name="Chargeable">'[5]FF-1'!#REF!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1">'balance sheet'!$A$1:$J$53</definedName>
    <definedName name="_xlnm.Print_Area" localSheetId="3">'cash flows statements'!$A:$IV</definedName>
    <definedName name="_xlnm.Print_Area" localSheetId="4">'explanatory notes'!$A$1:$H$406</definedName>
    <definedName name="_xlnm.Print_Area" localSheetId="0">'income statement'!$A$1:$H$61</definedName>
    <definedName name="_xlnm.Print_Area" localSheetId="2">'statement of changes in equ'!$A$1:$Q$62</definedName>
    <definedName name="Title">'[3]5 Analysis'!#REF!</definedName>
    <definedName name="TotalCA">'[4]FF-2'!#REF!</definedName>
    <definedName name="TOTALS">#REF!</definedName>
    <definedName name="VALID01234">#REF!,#REF!</definedName>
    <definedName name="you">'[5]FF-1'!#REF!</definedName>
  </definedNames>
  <calcPr fullCalcOnLoad="1"/>
</workbook>
</file>

<file path=xl/sharedStrings.xml><?xml version="1.0" encoding="utf-8"?>
<sst xmlns="http://schemas.openxmlformats.org/spreadsheetml/2006/main" count="372" uniqueCount="278">
  <si>
    <t>TA WIN HOLDINGS BERHAD (Company No. 291592-U)</t>
  </si>
  <si>
    <t>Note</t>
  </si>
  <si>
    <t>RM'000</t>
  </si>
  <si>
    <t>Revenue</t>
  </si>
  <si>
    <t>CONDENSED CONSOLIDATED BALANCE SHEET</t>
  </si>
  <si>
    <t>AS AT</t>
  </si>
  <si>
    <t xml:space="preserve">AS AT END </t>
  </si>
  <si>
    <t>PRECEDING</t>
  </si>
  <si>
    <t>OF CURRENT</t>
  </si>
  <si>
    <t xml:space="preserve">FINANCIAL </t>
  </si>
  <si>
    <t>QUARTER</t>
  </si>
  <si>
    <t>YEAR END</t>
  </si>
  <si>
    <t>CURRENT ASSETS</t>
  </si>
  <si>
    <t>CURRENT LIABILITIES</t>
  </si>
  <si>
    <t xml:space="preserve">CONDENSED CONSOLIDATED STATEMENTS OF  CHANGES IN EQUITY </t>
  </si>
  <si>
    <t>Share</t>
  </si>
  <si>
    <t xml:space="preserve">Share </t>
  </si>
  <si>
    <t>capital</t>
  </si>
  <si>
    <t>premium</t>
  </si>
  <si>
    <t>Total</t>
  </si>
  <si>
    <t>Net cash used in investing activities</t>
  </si>
  <si>
    <t>Cash and cash equivalents comprise:</t>
  </si>
  <si>
    <t>Cash and bank balances</t>
  </si>
  <si>
    <t>to the interim financial statements.</t>
  </si>
  <si>
    <t>TA WIN HOLDINGS BERHAD (Company No.291592-U)</t>
  </si>
  <si>
    <t>1.</t>
  </si>
  <si>
    <t>Basis of Preparation</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</si>
  <si>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</si>
  <si>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</si>
  <si>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</si>
  <si>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</si>
  <si>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</si>
  <si>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</si>
  <si>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</si>
  <si>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</si>
  <si>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</si>
  <si>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</si>
  <si>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</si>
  <si>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</si>
  <si>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</si>
  <si>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</si>
  <si>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</si>
  <si>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</si>
  <si>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</si>
  <si>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</si>
  <si>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</si>
  <si>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</si>
  <si>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</si>
  <si>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</si>
  <si>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</si>
  <si>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</si>
  <si>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</si>
  <si>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Performance Review</t>
  </si>
  <si>
    <t xml:space="preserve">  Current Quarter</t>
  </si>
  <si>
    <t xml:space="preserve">    (RM'000)</t>
  </si>
  <si>
    <t xml:space="preserve">      (RM'000)</t>
  </si>
  <si>
    <t xml:space="preserve">   Revenue</t>
  </si>
  <si>
    <t>Comment on Material Change in Profit Before Taxation</t>
  </si>
  <si>
    <t>Changes</t>
  </si>
  <si>
    <t>(%)</t>
  </si>
  <si>
    <t>Commentary on Prospects</t>
  </si>
  <si>
    <t>Profit Forecast or Profit Guarantee</t>
  </si>
  <si>
    <t>Deferred tax</t>
  </si>
  <si>
    <t>Sale of Unquoted Investments and Properties</t>
  </si>
  <si>
    <t>Quoted Securities</t>
  </si>
  <si>
    <t>Corporate Proposals</t>
  </si>
  <si>
    <t>Status of Corporate Proposals</t>
  </si>
  <si>
    <t>Borrowings and Debt Securities</t>
  </si>
  <si>
    <t xml:space="preserve">a. Short term borrowings </t>
  </si>
  <si>
    <t>Secured</t>
  </si>
  <si>
    <t>Unsecured</t>
  </si>
  <si>
    <t xml:space="preserve">ECR </t>
  </si>
  <si>
    <t>Bankers' acceptance</t>
  </si>
  <si>
    <t>Term loan</t>
  </si>
  <si>
    <t xml:space="preserve">b. Long term borrowings </t>
  </si>
  <si>
    <t>Off Balance Sheet Financial Instruments</t>
  </si>
  <si>
    <t>Changes in Material Litigation</t>
  </si>
  <si>
    <t>Dividend</t>
  </si>
  <si>
    <t>Authorisation for Issue</t>
  </si>
  <si>
    <t xml:space="preserve">The condensed consolidated cash flow statement should be read in conjunction with the audited financial </t>
  </si>
  <si>
    <t>13.</t>
  </si>
  <si>
    <t>Capital Commitments</t>
  </si>
  <si>
    <t>14.</t>
  </si>
  <si>
    <t>15.</t>
  </si>
  <si>
    <t>16.</t>
  </si>
  <si>
    <t>17.</t>
  </si>
  <si>
    <t>18.</t>
  </si>
  <si>
    <t>19.</t>
  </si>
  <si>
    <t>20.</t>
  </si>
  <si>
    <t>21.</t>
  </si>
  <si>
    <t>22.</t>
  </si>
  <si>
    <t>23.</t>
  </si>
  <si>
    <t>24.</t>
  </si>
  <si>
    <t>25.</t>
  </si>
  <si>
    <t>26.</t>
  </si>
  <si>
    <t>27.</t>
  </si>
  <si>
    <t>22</t>
  </si>
  <si>
    <t>Purchase consideration</t>
  </si>
  <si>
    <t>Less: Provision for diminution in value</t>
  </si>
  <si>
    <t>Investment in quoted securities:</t>
  </si>
  <si>
    <t>At cost</t>
  </si>
  <si>
    <t>3 months ended</t>
  </si>
  <si>
    <t>At book value</t>
  </si>
  <si>
    <t>At market value</t>
  </si>
  <si>
    <t xml:space="preserve">Non-Distributable </t>
  </si>
  <si>
    <t>3 months ended</t>
  </si>
  <si>
    <t>Net cash generated from financing activities</t>
  </si>
  <si>
    <t>Net cash used in operating activities</t>
  </si>
  <si>
    <t>People's Republic of China</t>
  </si>
  <si>
    <t>At end of financial period</t>
  </si>
  <si>
    <t>At beginning of financial period</t>
  </si>
  <si>
    <t>Changes in Contingent Liabilities and Contingent Assets</t>
  </si>
  <si>
    <t>CONDENSED CONSOLIDATED CASH FLOW STATEMENT</t>
  </si>
  <si>
    <t>At 1 January 2005</t>
  </si>
  <si>
    <t>(a)</t>
  </si>
  <si>
    <t xml:space="preserve">Exchange </t>
  </si>
  <si>
    <t>Revaluation</t>
  </si>
  <si>
    <t xml:space="preserve">     Employees' Share Option Scheme</t>
  </si>
  <si>
    <t xml:space="preserve"> </t>
  </si>
  <si>
    <t>Republic of Mauritius</t>
  </si>
  <si>
    <t>Breakdown of group borrowings is as follow:</t>
  </si>
  <si>
    <t>Weighted average number of ordinary shares in issue ('000)</t>
  </si>
  <si>
    <t>Adjustment for share options ('000)</t>
  </si>
  <si>
    <t>Weighted average number of ordinary shares for</t>
  </si>
  <si>
    <t xml:space="preserve">   diluted earnings per share ('000)</t>
  </si>
  <si>
    <t xml:space="preserve">     - Basic</t>
  </si>
  <si>
    <t xml:space="preserve">     - Diluted</t>
  </si>
  <si>
    <t>Year-To-Date</t>
  </si>
  <si>
    <t>Berhad</t>
  </si>
  <si>
    <t xml:space="preserve">     ("ESOS")</t>
  </si>
  <si>
    <t>Part A - Explanatory Notes Pursuant to FRS 134</t>
  </si>
  <si>
    <t>Part B - Explanatory Notes Pursuant to Appendix 9B of the Listing Requirements of Bursa Malaysia Securities</t>
  </si>
  <si>
    <t>Earnings Per Share ("EPS")</t>
  </si>
  <si>
    <t>Basic EPS</t>
  </si>
  <si>
    <t>Basic EPS is calculated by dividing the net profit for the period by the weighted average number of ordinary shares in issue during</t>
  </si>
  <si>
    <t xml:space="preserve">the period.  </t>
  </si>
  <si>
    <t>Diluted EPS</t>
  </si>
  <si>
    <t xml:space="preserve">For the purpose of calculating diluted earnings per share, the weighted average number of ordinary shares in issue during the period </t>
  </si>
  <si>
    <t>have been adjusted for the dilutive effects of all potential ordinary shares, i.e. share options granted to employees.</t>
  </si>
  <si>
    <t>(b)</t>
  </si>
  <si>
    <t>Basic EPS (sen)</t>
  </si>
  <si>
    <t>Diluted EPS (sen)</t>
  </si>
  <si>
    <t>At 1 January 2006</t>
  </si>
  <si>
    <t>NON-CURRENT ASSETS</t>
  </si>
  <si>
    <t>LIABILITIES</t>
  </si>
  <si>
    <t>NON-CURRENT LIABILITIES</t>
  </si>
  <si>
    <t>Borrowings</t>
  </si>
  <si>
    <t>EQUITY</t>
  </si>
  <si>
    <t>Share Capital</t>
  </si>
  <si>
    <t>Share Premium</t>
  </si>
  <si>
    <t>Exchange Translation Reserves</t>
  </si>
  <si>
    <t>Revaluation Reserves</t>
  </si>
  <si>
    <t>Inventories</t>
  </si>
  <si>
    <t>TOTAL EQUITY</t>
  </si>
  <si>
    <t>TOTAL LIABILITIES</t>
  </si>
  <si>
    <t>TOTAL EQUITY AND LIABILITIES</t>
  </si>
  <si>
    <t>TOTAL ASSETS</t>
  </si>
  <si>
    <t>Other Investments</t>
  </si>
  <si>
    <t>Gross Profit</t>
  </si>
  <si>
    <t>Other Income</t>
  </si>
  <si>
    <t>Selling and Distribution Expenses</t>
  </si>
  <si>
    <t xml:space="preserve"> Administrative Expenses</t>
  </si>
  <si>
    <t>Finance costs</t>
  </si>
  <si>
    <t>Changes in Accounting Policies</t>
  </si>
  <si>
    <t>(restated)</t>
  </si>
  <si>
    <t>ASSETS</t>
  </si>
  <si>
    <t>As previously stated</t>
  </si>
  <si>
    <t>At 1 January 2006 (restated)</t>
  </si>
  <si>
    <t xml:space="preserve">Foreign currency translation, representing </t>
  </si>
  <si>
    <t xml:space="preserve">   net expense recognised directly in equity</t>
  </si>
  <si>
    <t>Profit for the period</t>
  </si>
  <si>
    <t>Total recognised income and expense</t>
  </si>
  <si>
    <t xml:space="preserve">   for the period</t>
  </si>
  <si>
    <t xml:space="preserve">Issued of ordinary shares pursuant to </t>
  </si>
  <si>
    <t>Cost of sales</t>
  </si>
  <si>
    <t>Income tax expense</t>
  </si>
  <si>
    <t>Earnings per share attributable to equity</t>
  </si>
  <si>
    <t xml:space="preserve">   holders of the parent (cent):</t>
  </si>
  <si>
    <t>Property, plant and equipment</t>
  </si>
  <si>
    <t>Trade receivables</t>
  </si>
  <si>
    <t>Other receivables, prepayment and deposits</t>
  </si>
  <si>
    <t>Equity attributable to equity holders of the parent</t>
  </si>
  <si>
    <t>Retained earnings</t>
  </si>
  <si>
    <t>Deferred tax liabilities</t>
  </si>
  <si>
    <t>Current tax payables</t>
  </si>
  <si>
    <t>Other payables</t>
  </si>
  <si>
    <t>Trade payables</t>
  </si>
  <si>
    <t>Retained</t>
  </si>
  <si>
    <t>Earnings</t>
  </si>
  <si>
    <t>Distributable</t>
  </si>
  <si>
    <t xml:space="preserve">Translation </t>
  </si>
  <si>
    <t>Reserves</t>
  </si>
  <si>
    <t>Comparatives</t>
  </si>
  <si>
    <t xml:space="preserve">Previously </t>
  </si>
  <si>
    <t>stated</t>
  </si>
  <si>
    <t>FRS 2</t>
  </si>
  <si>
    <t>(Note 2 (a))</t>
  </si>
  <si>
    <t>Restated</t>
  </si>
  <si>
    <t>At 31 December 2005</t>
  </si>
  <si>
    <t>28.</t>
  </si>
  <si>
    <t>29.</t>
  </si>
  <si>
    <t>As at</t>
  </si>
  <si>
    <t>Decrease in retained earnings</t>
  </si>
  <si>
    <t>Decrease in profit for the period</t>
  </si>
  <si>
    <t>1.1.2006</t>
  </si>
  <si>
    <t>As disclosed in Note 3, certain comparatives have been restated due to this change in accounting policy.</t>
  </si>
  <si>
    <t>1.1.2005</t>
  </si>
  <si>
    <t>statements for the year ended 31 December 2005 and the accompanying explanatory notes attached</t>
  </si>
  <si>
    <t>11</t>
  </si>
  <si>
    <t>24</t>
  </si>
  <si>
    <t>Share-based payment under ESOS</t>
  </si>
  <si>
    <t xml:space="preserve">     - FRS 2</t>
  </si>
  <si>
    <t>Equity Compensation Reserves</t>
  </si>
  <si>
    <t>Net assets per share</t>
  </si>
  <si>
    <t>Equity</t>
  </si>
  <si>
    <t>Compensation</t>
  </si>
  <si>
    <t>Increase in equity compensation reserves</t>
  </si>
  <si>
    <t>Decrease in foreign exchange reserves</t>
  </si>
  <si>
    <t>Net increase/(decrease) in cash and cash equivalents</t>
  </si>
  <si>
    <t>Tax recoverable</t>
  </si>
  <si>
    <t>Equity compensation reserves</t>
  </si>
  <si>
    <t>the year ended 31 December 2005 and the accompanying explanatory notes attached to the interim financial statements.</t>
  </si>
  <si>
    <t xml:space="preserve">   holders of the parent</t>
  </si>
  <si>
    <t>Attributable to Equity Holders of the Parent</t>
  </si>
  <si>
    <t xml:space="preserve">   the parent (RM'000)</t>
  </si>
  <si>
    <t>30.6.2006</t>
  </si>
  <si>
    <t>30.9.2006</t>
  </si>
  <si>
    <t>Effects of adopting:</t>
  </si>
  <si>
    <t xml:space="preserve">     - FRS 140</t>
  </si>
  <si>
    <t>Decrease in revaluation reserves</t>
  </si>
  <si>
    <t>Increase in retained earnings</t>
  </si>
  <si>
    <t xml:space="preserve">Dividends for the year ended </t>
  </si>
  <si>
    <t xml:space="preserve">     31 December 2004</t>
  </si>
  <si>
    <t xml:space="preserve">     31 December 2005</t>
  </si>
  <si>
    <t>31.3.2006</t>
  </si>
  <si>
    <t>Profit attributable to equity holders of the parent - Previously reported</t>
  </si>
  <si>
    <t>Effect of re-assessment of functional currency</t>
  </si>
  <si>
    <t xml:space="preserve">The condensed consolidated statements of changes in equity  should be read in conjunction with the audited financial statements for the </t>
  </si>
  <si>
    <t>year ended 31 December 2005 and the accompanying explanatory notes attached to the interim financial statements.</t>
  </si>
  <si>
    <t>The condensed consolidated balance sheet should be read in conjunction with the audited financial statements for the</t>
  </si>
  <si>
    <t xml:space="preserve"> year ended 31 December 2005 and the accompanying explanatory notes attached to the interim financial statements.</t>
  </si>
  <si>
    <t>Effect of exchange rates changes</t>
  </si>
  <si>
    <t>Profit attributable to equity holders of the parent - Now re-stated</t>
  </si>
  <si>
    <t xml:space="preserve">                                                                                                                                </t>
  </si>
  <si>
    <t>FOR THE FOURTH QUARTER ENDED 31 DECEMBER 2006 (UNAUDITED)</t>
  </si>
  <si>
    <t>12 months ended</t>
  </si>
  <si>
    <t>AS AT 31 DECEMBER 2006 (UNAUDITED)</t>
  </si>
  <si>
    <t>At 31 December 2006</t>
  </si>
  <si>
    <t>Bank overdrafts</t>
  </si>
  <si>
    <t>NOTES TO INTERIM FINANCIAL REPORT ENDED 31 DECEMBER 2006</t>
  </si>
  <si>
    <t>31.12.2006</t>
  </si>
  <si>
    <t>31.12.2005</t>
  </si>
  <si>
    <t>(Loss)/profit before tax</t>
  </si>
  <si>
    <t xml:space="preserve">(Loss)/profit for the period attributable to equity holders of </t>
  </si>
  <si>
    <t>(Loss)/profit from operations</t>
  </si>
  <si>
    <t xml:space="preserve">(Loss)/profit for the period attributable to equity </t>
  </si>
  <si>
    <t xml:space="preserve">   (Loss)/profit from operations</t>
  </si>
  <si>
    <t xml:space="preserve">   Net (loss)/profit for the period</t>
  </si>
  <si>
    <t>CONDENSED CONSOLIDATED INCOME STATEMENTS</t>
  </si>
  <si>
    <t xml:space="preserve">The condensed consolidated income statements should be read in conjunction with the audited financial statements for </t>
  </si>
  <si>
    <t>Investment Property</t>
  </si>
  <si>
    <t>At 31 December 2005 (restated)</t>
  </si>
  <si>
    <t xml:space="preserve">   net income recognised directly in equity</t>
  </si>
  <si>
    <t>Total recognised income for the period</t>
  </si>
  <si>
    <t>Current tax:</t>
  </si>
  <si>
    <t xml:space="preserve">   Malaysian income tax</t>
  </si>
  <si>
    <t xml:space="preserve">   Foreign tax</t>
  </si>
  <si>
    <t>Total income tax expense</t>
  </si>
  <si>
    <t>Income Tax Expense</t>
  </si>
  <si>
    <t>Equivalent</t>
  </si>
  <si>
    <t>RMB'000</t>
  </si>
  <si>
    <t>Chinese Renminbi</t>
  </si>
  <si>
    <t xml:space="preserve">   (Loss)/profit before tax</t>
  </si>
  <si>
    <t>Prior year adjustments - effects of adopting:</t>
  </si>
  <si>
    <t xml:space="preserve">Hire purchase </t>
  </si>
  <si>
    <t>Hire purchase</t>
  </si>
  <si>
    <t>Borrowings denominated in foreign currency:</t>
  </si>
  <si>
    <t>Profit/(loss) before tax</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</si>
</sst>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NT$&quot;#,##0;\-&quot;NT$&quot;#,##0"/>
    <numFmt numFmtId="165" formatCode="&quot;NT$&quot;#,##0;[Red]\-&quot;NT$&quot;#,##0"/>
    <numFmt numFmtId="166" formatCode="&quot;NT$&quot;#,##0.00;\-&quot;NT$&quot;#,##0.00"/>
    <numFmt numFmtId="167" formatCode="&quot;NT$&quot;#,##0.00;[Red]\-&quot;NT$&quot;#,##0.00"/>
    <numFmt numFmtId="168" formatCode="_-&quot;NT$&quot;* #,##0_-;\-&quot;NT$&quot;* #,##0_-;_-&quot;NT$&quot;* &quot;-&quot;_-;_-@_-"/>
    <numFmt numFmtId="169" formatCode="_-* #,##0_-;\-* #,##0_-;_-* &quot;-&quot;_-;_-@_-"/>
    <numFmt numFmtId="170" formatCode="_-&quot;NT$&quot;* #,##0.00_-;\-&quot;NT$&quot;* #,##0.00_-;_-&quot;N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US$&quot;#,##0_);\(&quot;US$&quot;#,##0\)"/>
    <numFmt numFmtId="179" formatCode="&quot;US$&quot;#,##0_);[Red]\(&quot;US$&quot;#,##0\)"/>
    <numFmt numFmtId="180" formatCode="&quot;US$&quot;#,##0.00_);\(&quot;US$&quot;#,##0.00\)"/>
    <numFmt numFmtId="181" formatCode="&quot;US$&quot;#,##0.00_);[Red]\(&quot;US$&quot;#,##0.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0_);_(* \(#,##0.000\);_(* &quot;-&quot;??_);_(@_)"/>
    <numFmt numFmtId="189" formatCode="_(* #,##0.0_);_(* \(#,##0.0\);_(* &quot;-&quot;??_);_(@_)"/>
    <numFmt numFmtId="190" formatCode="_(* #,##0_);_(* \(#,##0\);_(* &quot;-&quot;??_);_(@_)"/>
    <numFmt numFmtId="191" formatCode="_(* #,##0.0000_);_(* \(#,##0.0000\);_(* &quot;-&quot;??_);_(@_)"/>
    <numFmt numFmtId="192" formatCode="_(* #,##0.00_);_(* \(#,##0.00\);_(* &quot;-&quot;_);_(@_)"/>
    <numFmt numFmtId="193" formatCode="0.0%"/>
    <numFmt numFmtId="194" formatCode="0.0000"/>
    <numFmt numFmtId="195" formatCode="_(* #,##0.0000_);_(* \(#,##0.0000\);_(* &quot;-&quot;_);_(@_)"/>
    <numFmt numFmtId="196" formatCode="_(* #,##0.0000000_);_(* \(#,##0.0000000\);_(* &quot;-&quot;??_);_(@_)"/>
    <numFmt numFmtId="197" formatCode="_-* #,##0_-;\-* #,##0_-;_-* &quot;-&quot;??_-;_-@_-"/>
    <numFmt numFmtId="198" formatCode="0_);\(0\)"/>
    <numFmt numFmtId="199" formatCode="0.0"/>
    <numFmt numFmtId="200" formatCode="0_);[Red]\(0\)"/>
    <numFmt numFmtId="201" formatCode="0.00_)"/>
    <numFmt numFmtId="202" formatCode="#,##0.000"/>
    <numFmt numFmtId="203" formatCode="0.000%"/>
    <numFmt numFmtId="204" formatCode="_(* #,##0.0_);_(* \(#,##0.0\);_(* &quot;-&quot;?_);_(@_)"/>
    <numFmt numFmtId="205" formatCode="#,##0.00000_);\(#,##0.00000\)"/>
    <numFmt numFmtId="206" formatCode="mmm\-yyyy"/>
    <numFmt numFmtId="207" formatCode="0.00%;\(0.00\)%"/>
    <numFmt numFmtId="208" formatCode="#,##0.000_);[Red]\(#,##0.000\)"/>
    <numFmt numFmtId="209" formatCode="&quot;RM&quot;#,##0_);[Red]\(&quot;RM&quot;#,##0\)"/>
    <numFmt numFmtId="210" formatCode="d/m/yyyy"/>
    <numFmt numFmtId="211" formatCode="&quot;$&quot;#,##0.00"/>
    <numFmt numFmtId="212" formatCode="General_)"/>
    <numFmt numFmtId="213" formatCode="0\ \ "/>
    <numFmt numFmtId="214" formatCode="mm&quot;月&quot;dd&quot;日&quot;"/>
    <numFmt numFmtId="215" formatCode="_(* #,##0.0_);_(* \(#,##0.0\);_(* &quot;-&quot;_);_(@_)"/>
    <numFmt numFmtId="216" formatCode="_(* #,##0.000_);_(* \(#,##0.000\);_(* &quot;-&quot;_);_(@_)"/>
    <numFmt numFmtId="217" formatCode="_-* #,##0.0_-;\-* #,##0.0_-;_-* &quot;-&quot;??_-;_-@_-"/>
    <numFmt numFmtId="218" formatCode="_-* #,##0.000_-;\-* #,##0.000_-;_-* &quot;-&quot;??_-;_-@_-"/>
    <numFmt numFmtId="219" formatCode="0.00_);\(0.00\)"/>
    <numFmt numFmtId="220" formatCode="0.0_);\(0.0\)"/>
    <numFmt numFmtId="221" formatCode="_(* #,##0.0000_);_(* \(#,##0.0000\);_(* &quot;-&quot;????_);_(@_)"/>
    <numFmt numFmtId="222" formatCode="#,##0.0_);\(#,##0.0\)"/>
    <numFmt numFmtId="223" formatCode="[$-409]h:mm:ss\ AM/PM"/>
  </numFmts>
  <fonts count="20">
    <font>
      <sz val="12"/>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u val="single"/>
      <sz val="10"/>
      <name val="Times New Roman"/>
      <family val="1"/>
    </font>
    <font>
      <sz val="10"/>
      <color indexed="10"/>
      <name val="Times New Roman"/>
      <family val="1"/>
    </font>
    <font>
      <b/>
      <sz val="12"/>
      <name val="Times New Roman"/>
      <family val="1"/>
    </font>
    <font>
      <sz val="8"/>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1">
      <alignment horizontal="center"/>
      <protection/>
    </xf>
    <xf numFmtId="0" fontId="2" fillId="0" borderId="0">
      <alignment/>
      <protection/>
    </xf>
    <xf numFmtId="0" fontId="2" fillId="0" borderId="2" applyFill="0">
      <alignment horizontal="center"/>
      <protection locked="0"/>
    </xf>
    <xf numFmtId="0" fontId="1" fillId="0" borderId="0" applyFill="0">
      <alignment horizontal="center"/>
      <protection locked="0"/>
    </xf>
    <xf numFmtId="0" fontId="1" fillId="2" borderId="0">
      <alignment/>
      <protection/>
    </xf>
    <xf numFmtId="0" fontId="1" fillId="0" borderId="0">
      <alignment/>
      <protection locked="0"/>
    </xf>
    <xf numFmtId="0" fontId="1" fillId="0" borderId="0">
      <alignment/>
      <protection/>
    </xf>
    <xf numFmtId="210" fontId="3" fillId="0" borderId="0">
      <alignment/>
      <protection/>
    </xf>
    <xf numFmtId="211" fontId="3" fillId="0" borderId="0">
      <alignment/>
      <protection/>
    </xf>
    <xf numFmtId="0" fontId="2" fillId="3" borderId="0">
      <alignment horizontal="right"/>
      <protection/>
    </xf>
    <xf numFmtId="0" fontId="1" fillId="0" borderId="0">
      <alignment/>
      <protection/>
    </xf>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207" fontId="4" fillId="0" borderId="0">
      <alignment/>
      <protection locked="0"/>
    </xf>
    <xf numFmtId="208" fontId="3" fillId="0" borderId="0">
      <alignment/>
      <protection locked="0"/>
    </xf>
    <xf numFmtId="0" fontId="8" fillId="0" borderId="0" applyNumberFormat="0" applyFill="0" applyBorder="0" applyAlignment="0" applyProtection="0"/>
    <xf numFmtId="203" fontId="3" fillId="0" borderId="0">
      <alignment/>
      <protection locked="0"/>
    </xf>
    <xf numFmtId="203" fontId="3" fillId="0" borderId="0">
      <alignment/>
      <protection locked="0"/>
    </xf>
    <xf numFmtId="0" fontId="7" fillId="0" borderId="0" applyNumberFormat="0" applyFill="0" applyBorder="0" applyAlignment="0" applyProtection="0"/>
    <xf numFmtId="164" fontId="3" fillId="0" borderId="0">
      <alignment horizontal="center"/>
      <protection/>
    </xf>
    <xf numFmtId="209" fontId="3" fillId="0" borderId="0" applyFont="0" applyFill="0" applyBorder="0" applyAlignment="0" applyProtection="0"/>
    <xf numFmtId="201" fontId="5" fillId="0" borderId="0">
      <alignment/>
      <protection/>
    </xf>
    <xf numFmtId="0" fontId="0" fillId="0" borderId="0">
      <alignment/>
      <protection/>
    </xf>
    <xf numFmtId="9" fontId="0" fillId="0" borderId="0" applyFont="0" applyFill="0" applyBorder="0" applyAlignment="0" applyProtection="0"/>
    <xf numFmtId="212" fontId="6" fillId="0" borderId="0">
      <alignment/>
      <protection/>
    </xf>
    <xf numFmtId="203" fontId="3" fillId="0" borderId="3">
      <alignment/>
      <protection locked="0"/>
    </xf>
    <xf numFmtId="0" fontId="3" fillId="0" borderId="0">
      <alignment/>
      <protection/>
    </xf>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cellStyleXfs>
  <cellXfs count="175">
    <xf numFmtId="0" fontId="0" fillId="0" borderId="0" xfId="0" applyAlignment="1">
      <alignment/>
    </xf>
    <xf numFmtId="190" fontId="9" fillId="0" borderId="0" xfId="45" applyNumberFormat="1" applyFont="1" applyAlignment="1">
      <alignment horizontal="left"/>
    </xf>
    <xf numFmtId="190" fontId="10" fillId="0" borderId="0" xfId="45" applyNumberFormat="1" applyFont="1" applyAlignment="1">
      <alignment/>
    </xf>
    <xf numFmtId="190" fontId="9" fillId="0" borderId="0" xfId="45" applyNumberFormat="1" applyFont="1" applyAlignment="1">
      <alignment/>
    </xf>
    <xf numFmtId="15" fontId="9" fillId="0" borderId="0" xfId="45" applyNumberFormat="1" applyFont="1" applyAlignment="1">
      <alignment horizontal="center"/>
    </xf>
    <xf numFmtId="0" fontId="11" fillId="0" borderId="0" xfId="39" applyFont="1">
      <alignment/>
      <protection/>
    </xf>
    <xf numFmtId="0" fontId="11" fillId="0" borderId="0" xfId="39" applyFont="1" applyAlignment="1">
      <alignment horizontal="center"/>
      <protection/>
    </xf>
    <xf numFmtId="190" fontId="11" fillId="0" borderId="0" xfId="45" applyNumberFormat="1" applyFont="1" applyAlignment="1">
      <alignment/>
    </xf>
    <xf numFmtId="190" fontId="11" fillId="0" borderId="0" xfId="45" applyNumberFormat="1" applyFont="1" applyBorder="1" applyAlignment="1">
      <alignment/>
    </xf>
    <xf numFmtId="190" fontId="11" fillId="0" borderId="4" xfId="45" applyNumberFormat="1" applyFont="1" applyBorder="1" applyAlignment="1">
      <alignment/>
    </xf>
    <xf numFmtId="190" fontId="11" fillId="0" borderId="0" xfId="39" applyNumberFormat="1" applyFont="1">
      <alignment/>
      <protection/>
    </xf>
    <xf numFmtId="43" fontId="11" fillId="0" borderId="5" xfId="45" applyNumberFormat="1" applyFont="1" applyBorder="1" applyAlignment="1">
      <alignment/>
    </xf>
    <xf numFmtId="190" fontId="11" fillId="0" borderId="0" xfId="39" applyNumberFormat="1" applyFont="1" applyAlignment="1">
      <alignment horizontal="center"/>
      <protection/>
    </xf>
    <xf numFmtId="190" fontId="11" fillId="0" borderId="0" xfId="45" applyNumberFormat="1" applyFont="1" applyAlignment="1">
      <alignment horizontal="center"/>
    </xf>
    <xf numFmtId="190" fontId="11" fillId="0" borderId="0" xfId="45" applyNumberFormat="1" applyFont="1" applyBorder="1" applyAlignment="1">
      <alignment horizontal="center"/>
    </xf>
    <xf numFmtId="41" fontId="9" fillId="0" borderId="0" xfId="45" applyNumberFormat="1" applyFont="1" applyAlignment="1">
      <alignment horizontal="left"/>
    </xf>
    <xf numFmtId="41" fontId="10" fillId="0" borderId="0" xfId="45" applyNumberFormat="1" applyFont="1" applyAlignment="1">
      <alignment horizontal="left"/>
    </xf>
    <xf numFmtId="41" fontId="10" fillId="0" borderId="0" xfId="45" applyNumberFormat="1" applyFont="1" applyAlignment="1">
      <alignment/>
    </xf>
    <xf numFmtId="41" fontId="10" fillId="0" borderId="0" xfId="45" applyNumberFormat="1" applyFont="1" applyAlignment="1">
      <alignment horizontal="center"/>
    </xf>
    <xf numFmtId="41" fontId="9" fillId="0" borderId="0" xfId="45" applyNumberFormat="1" applyFont="1" applyAlignment="1">
      <alignment horizontal="center"/>
    </xf>
    <xf numFmtId="41" fontId="10" fillId="0" borderId="0" xfId="45" applyNumberFormat="1" applyFont="1" applyAlignment="1" quotePrefix="1">
      <alignment horizontal="center"/>
    </xf>
    <xf numFmtId="41" fontId="10" fillId="0" borderId="0" xfId="45" applyNumberFormat="1" applyFont="1" applyBorder="1" applyAlignment="1">
      <alignment horizontal="right"/>
    </xf>
    <xf numFmtId="41" fontId="10" fillId="0" borderId="6" xfId="45" applyNumberFormat="1" applyFont="1" applyBorder="1" applyAlignment="1">
      <alignment horizontal="right"/>
    </xf>
    <xf numFmtId="190" fontId="10" fillId="0" borderId="7" xfId="45" applyNumberFormat="1" applyFont="1" applyBorder="1" applyAlignment="1">
      <alignment/>
    </xf>
    <xf numFmtId="41" fontId="10" fillId="0" borderId="7" xfId="45" applyNumberFormat="1" applyFont="1" applyBorder="1" applyAlignment="1">
      <alignment horizontal="right"/>
    </xf>
    <xf numFmtId="41" fontId="10" fillId="0" borderId="7" xfId="45" applyNumberFormat="1" applyFont="1" applyBorder="1" applyAlignment="1">
      <alignment/>
    </xf>
    <xf numFmtId="190" fontId="10" fillId="0" borderId="1" xfId="45" applyNumberFormat="1" applyFont="1" applyBorder="1" applyAlignment="1">
      <alignment/>
    </xf>
    <xf numFmtId="190" fontId="10" fillId="0" borderId="4" xfId="45" applyNumberFormat="1" applyFont="1" applyBorder="1" applyAlignment="1">
      <alignment/>
    </xf>
    <xf numFmtId="41" fontId="10" fillId="0" borderId="4" xfId="45" applyNumberFormat="1" applyFont="1" applyBorder="1" applyAlignment="1">
      <alignment horizontal="right"/>
    </xf>
    <xf numFmtId="41" fontId="10" fillId="0" borderId="0" xfId="45" applyNumberFormat="1" applyFont="1" applyBorder="1" applyAlignment="1">
      <alignment/>
    </xf>
    <xf numFmtId="0" fontId="11" fillId="0" borderId="0" xfId="39" applyFont="1" applyBorder="1">
      <alignment/>
      <protection/>
    </xf>
    <xf numFmtId="0" fontId="0" fillId="0" borderId="0" xfId="39">
      <alignment/>
      <protection/>
    </xf>
    <xf numFmtId="0" fontId="0" fillId="0" borderId="0" xfId="39" applyAlignment="1">
      <alignment horizontal="center"/>
      <protection/>
    </xf>
    <xf numFmtId="15" fontId="9" fillId="0" borderId="0" xfId="39" applyNumberFormat="1" applyFont="1">
      <alignment/>
      <protection/>
    </xf>
    <xf numFmtId="0" fontId="12" fillId="0" borderId="0" xfId="39" applyFont="1" applyAlignment="1">
      <alignment horizontal="right"/>
      <protection/>
    </xf>
    <xf numFmtId="0" fontId="12" fillId="0" borderId="0" xfId="39" applyFont="1" applyAlignment="1">
      <alignment horizontal="center"/>
      <protection/>
    </xf>
    <xf numFmtId="0" fontId="12" fillId="0" borderId="0" xfId="39" applyFont="1" applyAlignment="1">
      <alignment horizontal="left"/>
      <protection/>
    </xf>
    <xf numFmtId="0" fontId="12" fillId="0" borderId="0" xfId="39" applyFont="1">
      <alignment/>
      <protection/>
    </xf>
    <xf numFmtId="190" fontId="11" fillId="0" borderId="3" xfId="45" applyNumberFormat="1" applyFont="1" applyBorder="1" applyAlignment="1">
      <alignment/>
    </xf>
    <xf numFmtId="190" fontId="11" fillId="0" borderId="0" xfId="45" applyNumberFormat="1" applyFont="1" applyAlignment="1">
      <alignment horizontal="right"/>
    </xf>
    <xf numFmtId="0" fontId="13" fillId="0" borderId="0" xfId="39" applyFont="1">
      <alignment/>
      <protection/>
    </xf>
    <xf numFmtId="190" fontId="10" fillId="0" borderId="8" xfId="45" applyNumberFormat="1" applyFont="1" applyBorder="1" applyAlignment="1">
      <alignment/>
    </xf>
    <xf numFmtId="0" fontId="10" fillId="0" borderId="0" xfId="39" applyFont="1">
      <alignment/>
      <protection/>
    </xf>
    <xf numFmtId="0" fontId="14" fillId="0" borderId="0" xfId="39" applyFont="1" applyAlignment="1">
      <alignment horizontal="left"/>
      <protection/>
    </xf>
    <xf numFmtId="0" fontId="12" fillId="0" borderId="0" xfId="39" applyFont="1" quotePrefix="1">
      <alignment/>
      <protection/>
    </xf>
    <xf numFmtId="0" fontId="12" fillId="0" borderId="0" xfId="39" applyFont="1" applyAlignment="1" quotePrefix="1">
      <alignment horizontal="left"/>
      <protection/>
    </xf>
    <xf numFmtId="0" fontId="11" fillId="0" borderId="0" xfId="39" applyFont="1" applyAlignment="1">
      <alignment horizontal="left"/>
      <protection/>
    </xf>
    <xf numFmtId="0" fontId="9" fillId="0" borderId="0" xfId="39" applyFont="1" applyAlignment="1" quotePrefix="1">
      <alignment horizontal="left"/>
      <protection/>
    </xf>
    <xf numFmtId="190" fontId="11" fillId="0" borderId="0" xfId="39" applyNumberFormat="1" applyFont="1" applyBorder="1">
      <alignment/>
      <protection/>
    </xf>
    <xf numFmtId="190" fontId="11" fillId="0" borderId="0" xfId="39" applyNumberFormat="1" applyFont="1" applyAlignment="1">
      <alignment horizontal="right"/>
      <protection/>
    </xf>
    <xf numFmtId="43" fontId="11" fillId="0" borderId="0" xfId="45" applyFont="1" applyBorder="1" applyAlignment="1">
      <alignment/>
    </xf>
    <xf numFmtId="41" fontId="11" fillId="0" borderId="0" xfId="39" applyNumberFormat="1" applyFont="1">
      <alignment/>
      <protection/>
    </xf>
    <xf numFmtId="190" fontId="11" fillId="0" borderId="8" xfId="45" applyNumberFormat="1" applyFont="1" applyBorder="1" applyAlignment="1">
      <alignment/>
    </xf>
    <xf numFmtId="190" fontId="11" fillId="0" borderId="5" xfId="39" applyNumberFormat="1" applyFont="1" applyBorder="1">
      <alignment/>
      <protection/>
    </xf>
    <xf numFmtId="190" fontId="11" fillId="0" borderId="0" xfId="45" applyNumberFormat="1" applyFont="1" applyAlignment="1" quotePrefix="1">
      <alignment/>
    </xf>
    <xf numFmtId="0" fontId="12" fillId="0" borderId="0" xfId="39" applyFont="1" applyBorder="1">
      <alignment/>
      <protection/>
    </xf>
    <xf numFmtId="0" fontId="15" fillId="0" borderId="0" xfId="39" applyFont="1" applyBorder="1" applyAlignment="1">
      <alignment horizontal="right"/>
      <protection/>
    </xf>
    <xf numFmtId="0" fontId="12" fillId="0" borderId="0" xfId="39" applyFont="1" applyBorder="1" applyAlignment="1">
      <alignment horizontal="right"/>
      <protection/>
    </xf>
    <xf numFmtId="41" fontId="11" fillId="0" borderId="0" xfId="39" applyNumberFormat="1" applyFont="1" applyBorder="1">
      <alignment/>
      <protection/>
    </xf>
    <xf numFmtId="190" fontId="11" fillId="0" borderId="0" xfId="45" applyNumberFormat="1" applyFont="1" applyBorder="1" applyAlignment="1">
      <alignment horizontal="right"/>
    </xf>
    <xf numFmtId="43" fontId="11" fillId="0" borderId="0" xfId="39" applyNumberFormat="1" applyFont="1" applyBorder="1">
      <alignment/>
      <protection/>
    </xf>
    <xf numFmtId="197" fontId="11" fillId="0" borderId="0" xfId="26" applyNumberFormat="1" applyFont="1" applyAlignment="1">
      <alignment/>
    </xf>
    <xf numFmtId="190" fontId="10" fillId="0" borderId="0" xfId="45" applyNumberFormat="1" applyFont="1" applyBorder="1" applyAlignment="1">
      <alignment/>
    </xf>
    <xf numFmtId="0" fontId="13" fillId="0" borderId="0" xfId="39" applyFont="1" applyBorder="1">
      <alignment/>
      <protection/>
    </xf>
    <xf numFmtId="190" fontId="11" fillId="0" borderId="0" xfId="45" applyNumberFormat="1" applyFont="1" applyAlignment="1">
      <alignment horizontal="left"/>
    </xf>
    <xf numFmtId="0" fontId="12" fillId="0" borderId="0" xfId="39" applyFont="1" applyFill="1">
      <alignment/>
      <protection/>
    </xf>
    <xf numFmtId="0" fontId="11" fillId="0" borderId="0" xfId="39" applyFont="1" applyFill="1">
      <alignment/>
      <protection/>
    </xf>
    <xf numFmtId="190" fontId="11" fillId="0" borderId="0" xfId="45" applyNumberFormat="1" applyFont="1" applyFill="1" applyAlignment="1">
      <alignment/>
    </xf>
    <xf numFmtId="197" fontId="11" fillId="0" borderId="0" xfId="26" applyNumberFormat="1" applyFont="1" applyBorder="1" applyAlignment="1">
      <alignment/>
    </xf>
    <xf numFmtId="15" fontId="12" fillId="0" borderId="0" xfId="45" applyNumberFormat="1" applyFont="1" applyAlignment="1">
      <alignment horizontal="center"/>
    </xf>
    <xf numFmtId="197" fontId="11" fillId="0" borderId="0" xfId="26" applyNumberFormat="1" applyFont="1" applyAlignment="1">
      <alignment horizontal="left" indent="1"/>
    </xf>
    <xf numFmtId="0" fontId="17" fillId="0" borderId="0" xfId="39" applyFont="1">
      <alignment/>
      <protection/>
    </xf>
    <xf numFmtId="43" fontId="11" fillId="0" borderId="0" xfId="45" applyNumberFormat="1" applyFont="1" applyBorder="1" applyAlignment="1">
      <alignment/>
    </xf>
    <xf numFmtId="0" fontId="9" fillId="0" borderId="0" xfId="39" applyFont="1" applyAlignment="1">
      <alignment horizontal="center"/>
      <protection/>
    </xf>
    <xf numFmtId="0" fontId="10" fillId="0" borderId="0" xfId="39" applyFont="1" applyAlignment="1">
      <alignment horizontal="center"/>
      <protection/>
    </xf>
    <xf numFmtId="0" fontId="11" fillId="0" borderId="0" xfId="39" applyFont="1" applyAlignment="1">
      <alignment horizontal="right"/>
      <protection/>
    </xf>
    <xf numFmtId="0" fontId="15" fillId="0" borderId="0" xfId="39" applyFont="1" applyAlignment="1">
      <alignment horizontal="center"/>
      <protection/>
    </xf>
    <xf numFmtId="190" fontId="11" fillId="0" borderId="4" xfId="45" applyNumberFormat="1" applyFont="1" applyBorder="1" applyAlignment="1">
      <alignment horizontal="center"/>
    </xf>
    <xf numFmtId="190" fontId="11" fillId="0" borderId="4" xfId="39" applyNumberFormat="1" applyFont="1" applyBorder="1" applyAlignment="1">
      <alignment horizontal="center"/>
      <protection/>
    </xf>
    <xf numFmtId="190" fontId="11" fillId="0" borderId="8" xfId="45" applyNumberFormat="1" applyFont="1" applyBorder="1" applyAlignment="1">
      <alignment horizontal="center"/>
    </xf>
    <xf numFmtId="190" fontId="11" fillId="0" borderId="8" xfId="39" applyNumberFormat="1" applyFont="1" applyBorder="1" applyAlignment="1">
      <alignment horizontal="center"/>
      <protection/>
    </xf>
    <xf numFmtId="190" fontId="11" fillId="0" borderId="0" xfId="39" applyNumberFormat="1" applyFont="1" applyBorder="1" applyAlignment="1">
      <alignment horizontal="center"/>
      <protection/>
    </xf>
    <xf numFmtId="190" fontId="10" fillId="0" borderId="9" xfId="45" applyNumberFormat="1" applyFont="1" applyBorder="1" applyAlignment="1">
      <alignment/>
    </xf>
    <xf numFmtId="41" fontId="10" fillId="0" borderId="8" xfId="45" applyNumberFormat="1" applyFont="1" applyBorder="1" applyAlignment="1">
      <alignment horizontal="right"/>
    </xf>
    <xf numFmtId="41" fontId="10" fillId="0" borderId="6" xfId="45" applyNumberFormat="1" applyFont="1" applyBorder="1" applyAlignment="1">
      <alignment horizontal="center"/>
    </xf>
    <xf numFmtId="41" fontId="10" fillId="0" borderId="1" xfId="45" applyNumberFormat="1" applyFont="1" applyBorder="1" applyAlignment="1">
      <alignment horizontal="right"/>
    </xf>
    <xf numFmtId="190" fontId="11" fillId="0" borderId="0" xfId="45" applyNumberFormat="1" applyFont="1" applyFill="1" applyAlignment="1">
      <alignment horizontal="center"/>
    </xf>
    <xf numFmtId="190" fontId="11" fillId="0" borderId="4" xfId="45" applyNumberFormat="1" applyFont="1" applyFill="1" applyBorder="1" applyAlignment="1">
      <alignment horizontal="center"/>
    </xf>
    <xf numFmtId="190" fontId="11" fillId="0" borderId="8" xfId="45" applyNumberFormat="1" applyFont="1" applyFill="1" applyBorder="1" applyAlignment="1">
      <alignment horizontal="center"/>
    </xf>
    <xf numFmtId="190" fontId="11" fillId="0" borderId="8" xfId="39" applyNumberFormat="1" applyFont="1" applyFill="1" applyBorder="1" applyAlignment="1">
      <alignment horizontal="center"/>
      <protection/>
    </xf>
    <xf numFmtId="0" fontId="11" fillId="0" borderId="0" xfId="39" applyFont="1" applyFill="1" applyAlignment="1">
      <alignment horizontal="left"/>
      <protection/>
    </xf>
    <xf numFmtId="0" fontId="11" fillId="0" borderId="0" xfId="39" applyFont="1" applyFill="1" applyAlignment="1">
      <alignment horizontal="center"/>
      <protection/>
    </xf>
    <xf numFmtId="197" fontId="11" fillId="0" borderId="0" xfId="26" applyNumberFormat="1" applyFont="1" applyFill="1" applyAlignment="1">
      <alignment horizontal="right"/>
    </xf>
    <xf numFmtId="190" fontId="11" fillId="0" borderId="0" xfId="45" applyNumberFormat="1" applyFont="1" applyFill="1" applyAlignment="1">
      <alignment horizontal="right"/>
    </xf>
    <xf numFmtId="43" fontId="10" fillId="0" borderId="0" xfId="45" applyNumberFormat="1" applyFont="1" applyAlignment="1">
      <alignment/>
    </xf>
    <xf numFmtId="190" fontId="11" fillId="0" borderId="0" xfId="45" applyNumberFormat="1" applyFont="1" applyFill="1" applyBorder="1" applyAlignment="1">
      <alignment/>
    </xf>
    <xf numFmtId="190" fontId="11" fillId="0" borderId="4" xfId="45" applyNumberFormat="1" applyFont="1" applyFill="1" applyBorder="1" applyAlignment="1">
      <alignment horizontal="right"/>
    </xf>
    <xf numFmtId="190" fontId="11" fillId="0" borderId="4" xfId="45" applyNumberFormat="1" applyFont="1" applyFill="1" applyBorder="1" applyAlignment="1">
      <alignment/>
    </xf>
    <xf numFmtId="190" fontId="11" fillId="0" borderId="5" xfId="39" applyNumberFormat="1" applyFont="1" applyFill="1" applyBorder="1">
      <alignment/>
      <protection/>
    </xf>
    <xf numFmtId="190" fontId="10" fillId="0" borderId="6" xfId="45" applyNumberFormat="1" applyFont="1" applyFill="1" applyBorder="1" applyAlignment="1">
      <alignment/>
    </xf>
    <xf numFmtId="190" fontId="10" fillId="0" borderId="7" xfId="45" applyNumberFormat="1" applyFont="1" applyFill="1" applyBorder="1" applyAlignment="1">
      <alignment/>
    </xf>
    <xf numFmtId="190" fontId="10" fillId="0" borderId="1" xfId="45" applyNumberFormat="1" applyFont="1" applyFill="1" applyBorder="1" applyAlignment="1">
      <alignment/>
    </xf>
    <xf numFmtId="190" fontId="9" fillId="0" borderId="0" xfId="45" applyNumberFormat="1" applyFont="1" applyFill="1" applyAlignment="1">
      <alignment horizontal="center"/>
    </xf>
    <xf numFmtId="190" fontId="10" fillId="0" borderId="0" xfId="45" applyNumberFormat="1" applyFont="1" applyFill="1" applyAlignment="1">
      <alignment/>
    </xf>
    <xf numFmtId="15" fontId="9" fillId="0" borderId="0" xfId="45" applyNumberFormat="1" applyFont="1" applyFill="1" applyAlignment="1">
      <alignment horizontal="center"/>
    </xf>
    <xf numFmtId="190" fontId="11" fillId="0" borderId="5" xfId="45" applyNumberFormat="1" applyFont="1" applyFill="1" applyBorder="1" applyAlignment="1">
      <alignment/>
    </xf>
    <xf numFmtId="171" fontId="11" fillId="0" borderId="0" xfId="26" applyFont="1" applyFill="1" applyAlignment="1">
      <alignment/>
    </xf>
    <xf numFmtId="43" fontId="11" fillId="0" borderId="5" xfId="45" applyNumberFormat="1" applyFont="1" applyFill="1" applyBorder="1" applyAlignment="1">
      <alignment/>
    </xf>
    <xf numFmtId="43" fontId="11" fillId="0" borderId="0" xfId="45" applyNumberFormat="1" applyFont="1" applyFill="1" applyBorder="1" applyAlignment="1">
      <alignment/>
    </xf>
    <xf numFmtId="190" fontId="11" fillId="0" borderId="0" xfId="45" applyNumberFormat="1" applyFont="1" applyFill="1" applyBorder="1" applyAlignment="1">
      <alignment horizontal="center"/>
    </xf>
    <xf numFmtId="190" fontId="11" fillId="0" borderId="2" xfId="45" applyNumberFormat="1" applyFont="1" applyBorder="1" applyAlignment="1">
      <alignment/>
    </xf>
    <xf numFmtId="0" fontId="11" fillId="0" borderId="2" xfId="39" applyFont="1" applyBorder="1">
      <alignment/>
      <protection/>
    </xf>
    <xf numFmtId="0" fontId="0" fillId="0" borderId="0" xfId="39" applyFill="1">
      <alignment/>
      <protection/>
    </xf>
    <xf numFmtId="190" fontId="11" fillId="0" borderId="3" xfId="45" applyNumberFormat="1" applyFont="1" applyBorder="1" applyAlignment="1">
      <alignment horizontal="left"/>
    </xf>
    <xf numFmtId="190" fontId="12" fillId="0" borderId="0" xfId="39" applyNumberFormat="1" applyFont="1" applyAlignment="1">
      <alignment horizontal="right"/>
      <protection/>
    </xf>
    <xf numFmtId="198" fontId="11" fillId="0" borderId="0" xfId="26" applyNumberFormat="1" applyFont="1" applyAlignment="1">
      <alignment/>
    </xf>
    <xf numFmtId="190" fontId="11" fillId="0" borderId="0" xfId="45" applyNumberFormat="1" applyFont="1" applyBorder="1" applyAlignment="1">
      <alignment horizontal="left"/>
    </xf>
    <xf numFmtId="190" fontId="11" fillId="0" borderId="2" xfId="45" applyNumberFormat="1" applyFont="1" applyFill="1" applyBorder="1" applyAlignment="1">
      <alignment/>
    </xf>
    <xf numFmtId="190" fontId="12" fillId="0" borderId="0" xfId="45" applyNumberFormat="1" applyFont="1" applyFill="1" applyAlignment="1">
      <alignment/>
    </xf>
    <xf numFmtId="41" fontId="10" fillId="0" borderId="7" xfId="45" applyNumberFormat="1" applyFont="1" applyBorder="1" applyAlignment="1">
      <alignment horizontal="center"/>
    </xf>
    <xf numFmtId="0" fontId="12" fillId="0" borderId="0" xfId="39" applyFont="1" applyBorder="1" applyAlignment="1">
      <alignment horizontal="center"/>
      <protection/>
    </xf>
    <xf numFmtId="15" fontId="11" fillId="0" borderId="0" xfId="39" applyNumberFormat="1" applyFont="1">
      <alignment/>
      <protection/>
    </xf>
    <xf numFmtId="197" fontId="11" fillId="0" borderId="0" xfId="26" applyNumberFormat="1" applyFont="1" applyFill="1" applyBorder="1" applyAlignment="1">
      <alignment/>
    </xf>
    <xf numFmtId="197" fontId="11" fillId="0" borderId="3" xfId="26" applyNumberFormat="1" applyFont="1" applyBorder="1" applyAlignment="1">
      <alignment/>
    </xf>
    <xf numFmtId="41" fontId="10" fillId="0" borderId="0" xfId="45" applyNumberFormat="1" applyFont="1" applyFill="1" applyAlignment="1">
      <alignment horizontal="right"/>
    </xf>
    <xf numFmtId="41" fontId="10" fillId="0" borderId="0" xfId="45" applyNumberFormat="1" applyFont="1" applyFill="1" applyAlignment="1">
      <alignment/>
    </xf>
    <xf numFmtId="37" fontId="11" fillId="0" borderId="0" xfId="26" applyNumberFormat="1" applyFont="1" applyBorder="1" applyAlignment="1">
      <alignment/>
    </xf>
    <xf numFmtId="190" fontId="10" fillId="0" borderId="3" xfId="45" applyNumberFormat="1" applyFont="1" applyBorder="1" applyAlignment="1">
      <alignment/>
    </xf>
    <xf numFmtId="190" fontId="11" fillId="0" borderId="10" xfId="45" applyNumberFormat="1" applyFont="1" applyBorder="1" applyAlignment="1">
      <alignment horizontal="right"/>
    </xf>
    <xf numFmtId="190" fontId="11" fillId="0" borderId="0" xfId="45" applyNumberFormat="1" applyFont="1" applyFill="1" applyBorder="1" applyAlignment="1">
      <alignment horizontal="right"/>
    </xf>
    <xf numFmtId="0" fontId="11" fillId="0" borderId="0" xfId="39" applyFont="1" applyBorder="1" applyAlignment="1">
      <alignment horizontal="center"/>
      <protection/>
    </xf>
    <xf numFmtId="197" fontId="11" fillId="0" borderId="0" xfId="26" applyNumberFormat="1" applyFont="1" applyFill="1" applyAlignment="1">
      <alignment/>
    </xf>
    <xf numFmtId="197" fontId="11" fillId="0" borderId="0" xfId="26" applyNumberFormat="1" applyFont="1" applyFill="1" applyAlignment="1">
      <alignment horizontal="left" indent="1"/>
    </xf>
    <xf numFmtId="43" fontId="11" fillId="0" borderId="11" xfId="26" applyNumberFormat="1" applyFont="1" applyFill="1" applyBorder="1" applyAlignment="1">
      <alignment/>
    </xf>
    <xf numFmtId="43" fontId="12" fillId="0" borderId="0" xfId="26" applyNumberFormat="1" applyFont="1" applyFill="1" applyAlignment="1">
      <alignment/>
    </xf>
    <xf numFmtId="190" fontId="11" fillId="0" borderId="0" xfId="26" applyNumberFormat="1" applyFont="1" applyFill="1" applyAlignment="1">
      <alignment horizontal="left" indent="1"/>
    </xf>
    <xf numFmtId="41" fontId="10" fillId="0" borderId="0" xfId="45" applyNumberFormat="1" applyFont="1" applyFill="1" applyAlignment="1">
      <alignment horizontal="center"/>
    </xf>
    <xf numFmtId="0" fontId="12" fillId="0" borderId="0" xfId="39" applyFont="1" applyFill="1" applyAlignment="1">
      <alignment horizontal="center"/>
      <protection/>
    </xf>
    <xf numFmtId="190" fontId="11" fillId="0" borderId="0" xfId="45" applyNumberFormat="1" applyFont="1" applyFill="1" applyAlignment="1">
      <alignment horizontal="left"/>
    </xf>
    <xf numFmtId="190" fontId="11" fillId="0" borderId="3" xfId="45" applyNumberFormat="1" applyFont="1" applyFill="1" applyBorder="1" applyAlignment="1">
      <alignment/>
    </xf>
    <xf numFmtId="41" fontId="11" fillId="0" borderId="0" xfId="39" applyNumberFormat="1" applyFont="1" applyFill="1" applyAlignment="1">
      <alignment horizontal="center"/>
      <protection/>
    </xf>
    <xf numFmtId="190" fontId="11" fillId="0" borderId="0" xfId="39" applyNumberFormat="1" applyFont="1" applyFill="1" applyBorder="1" applyAlignment="1">
      <alignment horizontal="center"/>
      <protection/>
    </xf>
    <xf numFmtId="197" fontId="11" fillId="0" borderId="0" xfId="26" applyNumberFormat="1" applyFont="1" applyFill="1" applyBorder="1" applyAlignment="1">
      <alignment horizontal="center"/>
    </xf>
    <xf numFmtId="190" fontId="11" fillId="0" borderId="4" xfId="39" applyNumberFormat="1" applyFont="1" applyFill="1" applyBorder="1" applyAlignment="1">
      <alignment horizontal="center"/>
      <protection/>
    </xf>
    <xf numFmtId="197" fontId="11" fillId="0" borderId="4" xfId="26" applyNumberFormat="1" applyFont="1" applyFill="1" applyBorder="1" applyAlignment="1">
      <alignment horizontal="center"/>
    </xf>
    <xf numFmtId="190" fontId="9" fillId="0" borderId="0" xfId="45" applyNumberFormat="1" applyFont="1" applyFill="1" applyAlignment="1">
      <alignment horizontal="left"/>
    </xf>
    <xf numFmtId="190" fontId="10" fillId="0" borderId="0" xfId="45" applyNumberFormat="1" applyFont="1" applyFill="1" applyAlignment="1">
      <alignment horizontal="center"/>
    </xf>
    <xf numFmtId="43" fontId="10" fillId="0" borderId="0" xfId="26" applyNumberFormat="1" applyFont="1" applyFill="1" applyAlignment="1">
      <alignment/>
    </xf>
    <xf numFmtId="190" fontId="9" fillId="0" borderId="0" xfId="45" applyNumberFormat="1" applyFont="1" applyFill="1" applyAlignment="1">
      <alignment/>
    </xf>
    <xf numFmtId="15" fontId="10" fillId="0" borderId="0" xfId="45" applyNumberFormat="1" applyFont="1" applyFill="1" applyAlignment="1">
      <alignment horizontal="center"/>
    </xf>
    <xf numFmtId="43" fontId="10" fillId="0" borderId="0" xfId="26" applyNumberFormat="1" applyFont="1" applyFill="1" applyAlignment="1">
      <alignment horizontal="center"/>
    </xf>
    <xf numFmtId="43" fontId="11" fillId="0" borderId="0" xfId="26" applyNumberFormat="1" applyFont="1" applyFill="1" applyAlignment="1">
      <alignment/>
    </xf>
    <xf numFmtId="43" fontId="11" fillId="0" borderId="12" xfId="26" applyNumberFormat="1" applyFont="1" applyFill="1" applyBorder="1" applyAlignment="1">
      <alignment/>
    </xf>
    <xf numFmtId="43" fontId="11" fillId="0" borderId="0" xfId="39" applyNumberFormat="1" applyFont="1" applyFill="1">
      <alignment/>
      <protection/>
    </xf>
    <xf numFmtId="43" fontId="11" fillId="0" borderId="13" xfId="26" applyNumberFormat="1" applyFont="1" applyFill="1" applyBorder="1" applyAlignment="1">
      <alignment/>
    </xf>
    <xf numFmtId="177" fontId="11" fillId="0" borderId="0" xfId="28" applyFont="1" applyFill="1" applyAlignment="1">
      <alignment/>
    </xf>
    <xf numFmtId="9" fontId="11" fillId="0" borderId="0" xfId="40" applyFont="1" applyFill="1" applyAlignment="1">
      <alignment horizontal="center"/>
    </xf>
    <xf numFmtId="43" fontId="11" fillId="0" borderId="0" xfId="26" applyNumberFormat="1" applyFont="1" applyFill="1" applyBorder="1" applyAlignment="1">
      <alignment/>
    </xf>
    <xf numFmtId="190" fontId="11" fillId="0" borderId="0" xfId="39" applyNumberFormat="1" applyFont="1" applyFill="1" applyAlignment="1">
      <alignment horizontal="center"/>
      <protection/>
    </xf>
    <xf numFmtId="190" fontId="10" fillId="0" borderId="8" xfId="45" applyNumberFormat="1" applyFont="1" applyFill="1" applyBorder="1" applyAlignment="1">
      <alignment/>
    </xf>
    <xf numFmtId="190" fontId="10" fillId="0" borderId="0" xfId="45" applyNumberFormat="1" applyFont="1" applyFill="1" applyBorder="1" applyAlignment="1">
      <alignment/>
    </xf>
    <xf numFmtId="190" fontId="10" fillId="0" borderId="4" xfId="45" applyNumberFormat="1" applyFont="1" applyFill="1" applyBorder="1" applyAlignment="1">
      <alignment/>
    </xf>
    <xf numFmtId="190" fontId="10" fillId="0" borderId="9" xfId="45" applyNumberFormat="1" applyFont="1" applyFill="1" applyBorder="1" applyAlignment="1">
      <alignment/>
    </xf>
    <xf numFmtId="43" fontId="10" fillId="0" borderId="0" xfId="45" applyNumberFormat="1" applyFont="1" applyFill="1" applyAlignment="1">
      <alignment/>
    </xf>
    <xf numFmtId="190" fontId="11" fillId="0" borderId="9" xfId="45" applyNumberFormat="1" applyFont="1" applyFill="1" applyBorder="1" applyAlignment="1">
      <alignment/>
    </xf>
    <xf numFmtId="0" fontId="12" fillId="0" borderId="0" xfId="39" applyFont="1" applyFill="1" quotePrefix="1">
      <alignment/>
      <protection/>
    </xf>
    <xf numFmtId="0" fontId="10" fillId="0" borderId="0" xfId="39" applyFont="1" applyBorder="1">
      <alignment/>
      <protection/>
    </xf>
    <xf numFmtId="43" fontId="11" fillId="0" borderId="0" xfId="45" applyFont="1" applyFill="1" applyBorder="1" applyAlignment="1">
      <alignment/>
    </xf>
    <xf numFmtId="197" fontId="11" fillId="0" borderId="2" xfId="26" applyNumberFormat="1" applyFont="1" applyBorder="1" applyAlignment="1">
      <alignment/>
    </xf>
    <xf numFmtId="15" fontId="9" fillId="0" borderId="0" xfId="39" applyNumberFormat="1" applyFont="1" applyAlignment="1">
      <alignment horizontal="center"/>
      <protection/>
    </xf>
    <xf numFmtId="171" fontId="11" fillId="0" borderId="0" xfId="26" applyFont="1" applyAlignment="1">
      <alignment/>
    </xf>
    <xf numFmtId="190" fontId="9" fillId="0" borderId="0" xfId="45" applyNumberFormat="1" applyFont="1" applyFill="1" applyAlignment="1">
      <alignment horizontal="center"/>
    </xf>
    <xf numFmtId="0" fontId="12" fillId="0" borderId="0" xfId="39" applyFont="1" applyAlignment="1">
      <alignment horizontal="center"/>
      <protection/>
    </xf>
    <xf numFmtId="0" fontId="18" fillId="0" borderId="0" xfId="39" applyFont="1" applyAlignment="1">
      <alignment horizontal="center"/>
      <protection/>
    </xf>
    <xf numFmtId="190" fontId="12" fillId="0" borderId="0" xfId="45" applyNumberFormat="1" applyFont="1" applyAlignment="1">
      <alignment horizontal="center"/>
    </xf>
  </cellXfs>
  <cellStyles count="34">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Comma" xfId="26"/>
    <cellStyle name="Comma [0]" xfId="27"/>
    <cellStyle name="Currency" xfId="28"/>
    <cellStyle name="Currency [0]" xfId="29"/>
    <cellStyle name="Date" xfId="30"/>
    <cellStyle name="Fixed" xfId="31"/>
    <cellStyle name="Followed Hyperlink" xfId="32"/>
    <cellStyle name="Heading1" xfId="33"/>
    <cellStyle name="Heading2" xfId="34"/>
    <cellStyle name="Hyperlink" xfId="35"/>
    <cellStyle name="International" xfId="36"/>
    <cellStyle name="International1" xfId="37"/>
    <cellStyle name="Normal - Style1" xfId="38"/>
    <cellStyle name="Normal_interim report 31.12.03" xfId="39"/>
    <cellStyle name="Percent" xfId="40"/>
    <cellStyle name="Standard_1.1" xfId="41"/>
    <cellStyle name="Total" xfId="42"/>
    <cellStyle name="一般_Consol2003-working" xfId="43"/>
    <cellStyle name="千分位[0]_Consol2003-working" xfId="44"/>
    <cellStyle name="千分位_Consol2003-working" xfId="45"/>
    <cellStyle name="貨幣 [0]_Consol2003-working" xfId="46"/>
    <cellStyle name="貨幣_Consol2003-working"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504825</xdr:colOff>
      <xdr:row>3</xdr:row>
      <xdr:rowOff>123825</xdr:rowOff>
    </xdr:from>
    <xdr:to>
      <xdr:col>16</xdr:col>
      <xdr:colOff>581025</xdr:colOff>
      <xdr:row>3</xdr:row>
      <xdr:rowOff>123825</xdr:rowOff>
    </xdr:to>
    <xdr:sp>
      <xdr:nvSpPr>
        <xdr:cNvPr id="1" name="Line 1"/>
        <xdr:cNvSpPr>
          <a:spLocks/>
        </xdr:cNvSpPr>
      </xdr:nvSpPr>
      <xdr:spPr>
        <a:xfrm>
          <a:off x="6562725" y="752475"/>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28575</xdr:colOff>
      <xdr:row>3</xdr:row>
      <xdr:rowOff>123825</xdr:rowOff>
    </xdr:from>
    <xdr:to>
      <xdr:col>6</xdr:col>
      <xdr:colOff>428625</xdr:colOff>
      <xdr:row>3</xdr:row>
      <xdr:rowOff>123825</xdr:rowOff>
    </xdr:to>
    <xdr:sp>
      <xdr:nvSpPr>
        <xdr:cNvPr id="2" name="Line 2"/>
        <xdr:cNvSpPr>
          <a:spLocks/>
        </xdr:cNvSpPr>
      </xdr:nvSpPr>
      <xdr:spPr>
        <a:xfrm flipH="1">
          <a:off x="2371725" y="75247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590550</xdr:colOff>
      <xdr:row>4</xdr:row>
      <xdr:rowOff>123825</xdr:rowOff>
    </xdr:from>
    <xdr:to>
      <xdr:col>13</xdr:col>
      <xdr:colOff>0</xdr:colOff>
      <xdr:row>4</xdr:row>
      <xdr:rowOff>123825</xdr:rowOff>
    </xdr:to>
    <xdr:sp>
      <xdr:nvSpPr>
        <xdr:cNvPr id="3" name="Line 3"/>
        <xdr:cNvSpPr>
          <a:spLocks/>
        </xdr:cNvSpPr>
      </xdr:nvSpPr>
      <xdr:spPr>
        <a:xfrm>
          <a:off x="5019675" y="962025"/>
          <a:ext cx="962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76200</xdr:colOff>
      <xdr:row>4</xdr:row>
      <xdr:rowOff>123825</xdr:rowOff>
    </xdr:from>
    <xdr:to>
      <xdr:col>8</xdr:col>
      <xdr:colOff>190500</xdr:colOff>
      <xdr:row>4</xdr:row>
      <xdr:rowOff>123825</xdr:rowOff>
    </xdr:to>
    <xdr:sp>
      <xdr:nvSpPr>
        <xdr:cNvPr id="4" name="Line 4"/>
        <xdr:cNvSpPr>
          <a:spLocks/>
        </xdr:cNvSpPr>
      </xdr:nvSpPr>
      <xdr:spPr>
        <a:xfrm flipH="1">
          <a:off x="2990850" y="962025"/>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148</xdr:row>
      <xdr:rowOff>0</xdr:rowOff>
    </xdr:from>
    <xdr:to>
      <xdr:col>7</xdr:col>
      <xdr:colOff>981075</xdr:colOff>
      <xdr:row>149</xdr:row>
      <xdr:rowOff>123825</xdr:rowOff>
    </xdr:to>
    <xdr:sp>
      <xdr:nvSpPr>
        <xdr:cNvPr id="1" name="TextBox 3"/>
        <xdr:cNvSpPr txBox="1">
          <a:spLocks noChangeArrowheads="1"/>
        </xdr:cNvSpPr>
      </xdr:nvSpPr>
      <xdr:spPr>
        <a:xfrm>
          <a:off x="219075" y="24231600"/>
          <a:ext cx="731520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a:t>
          </a:r>
        </a:p>
      </xdr:txBody>
    </xdr:sp>
    <xdr:clientData/>
  </xdr:twoCellAnchor>
  <xdr:twoCellAnchor>
    <xdr:from>
      <xdr:col>0</xdr:col>
      <xdr:colOff>200025</xdr:colOff>
      <xdr:row>260</xdr:row>
      <xdr:rowOff>9525</xdr:rowOff>
    </xdr:from>
    <xdr:to>
      <xdr:col>7</xdr:col>
      <xdr:colOff>952500</xdr:colOff>
      <xdr:row>265</xdr:row>
      <xdr:rowOff>0</xdr:rowOff>
    </xdr:to>
    <xdr:sp>
      <xdr:nvSpPr>
        <xdr:cNvPr id="2" name="TextBox 9"/>
        <xdr:cNvSpPr txBox="1">
          <a:spLocks noChangeArrowheads="1"/>
        </xdr:cNvSpPr>
      </xdr:nvSpPr>
      <xdr:spPr>
        <a:xfrm>
          <a:off x="200025" y="43595925"/>
          <a:ext cx="7305675" cy="990600"/>
        </a:xfrm>
        <a:prstGeom prst="rect">
          <a:avLst/>
        </a:prstGeom>
        <a:solidFill>
          <a:srgbClr val="FFFFFF"/>
        </a:solidFill>
        <a:ln w="9525" cmpd="sng">
          <a:noFill/>
        </a:ln>
      </xdr:spPr>
      <xdr:txBody>
        <a:bodyPr vertOverflow="clip" wrap="square"/>
        <a:p>
          <a:pPr algn="just">
            <a:defRPr/>
          </a:pPr>
          <a:r>
            <a:rPr lang="en-US" cap="none" sz="1000" b="0" i="0" u="none" baseline="0"/>
            <a:t>The Group has registered a lower revenue and profit for the current quarter compared with that of the preceding quarter. The performance of the Group for the current quarter has declined compared to that of preceding quarter due to the decrease in the copper price as quoted at the London Metal Exchange ("LME") (30.9.2006 : USD7,602.36 per MT versus 31.12.2006 : USD6,675.11 per MT) and the effect from unrealised foreign exchange losses.</a:t>
          </a:r>
        </a:p>
      </xdr:txBody>
    </xdr:sp>
    <xdr:clientData/>
  </xdr:twoCellAnchor>
  <xdr:twoCellAnchor>
    <xdr:from>
      <xdr:col>1</xdr:col>
      <xdr:colOff>0</xdr:colOff>
      <xdr:row>358</xdr:row>
      <xdr:rowOff>0</xdr:rowOff>
    </xdr:from>
    <xdr:to>
      <xdr:col>8</xdr:col>
      <xdr:colOff>0</xdr:colOff>
      <xdr:row>360</xdr:row>
      <xdr:rowOff>0</xdr:rowOff>
    </xdr:to>
    <xdr:sp>
      <xdr:nvSpPr>
        <xdr:cNvPr id="3" name="TextBox 24"/>
        <xdr:cNvSpPr txBox="1">
          <a:spLocks noChangeArrowheads="1"/>
        </xdr:cNvSpPr>
      </xdr:nvSpPr>
      <xdr:spPr>
        <a:xfrm>
          <a:off x="219075" y="60359925"/>
          <a:ext cx="7562850" cy="323850"/>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2</xdr:col>
      <xdr:colOff>0</xdr:colOff>
      <xdr:row>222</xdr:row>
      <xdr:rowOff>0</xdr:rowOff>
    </xdr:from>
    <xdr:to>
      <xdr:col>8</xdr:col>
      <xdr:colOff>0</xdr:colOff>
      <xdr:row>222</xdr:row>
      <xdr:rowOff>0</xdr:rowOff>
    </xdr:to>
    <xdr:sp>
      <xdr:nvSpPr>
        <xdr:cNvPr id="4" name="TextBox 30"/>
        <xdr:cNvSpPr txBox="1">
          <a:spLocks noChangeArrowheads="1"/>
        </xdr:cNvSpPr>
      </xdr:nvSpPr>
      <xdr:spPr>
        <a:xfrm>
          <a:off x="485775" y="37014150"/>
          <a:ext cx="7296150" cy="0"/>
        </a:xfrm>
        <a:prstGeom prst="rect">
          <a:avLst/>
        </a:prstGeom>
        <a:solidFill>
          <a:srgbClr val="FFFFFF"/>
        </a:solidFill>
        <a:ln w="9525" cmpd="sng">
          <a:noFill/>
        </a:ln>
      </xdr:spPr>
      <xdr:txBody>
        <a:bodyPr vertOverflow="clip" wrap="square"/>
        <a:p>
          <a:pPr algn="just">
            <a:defRPr/>
          </a:pPr>
          <a:r>
            <a:rPr lang="en-US" cap="none" sz="1000" b="0" i="0" u="none" baseline="0"/>
            <a:t>As announced on 5 September 2003, the Company incorporated a wholly-owned subsidiary in Republic of Mauritius according to its law under the name of Ta Win Industries Corp. (Company No. 47491 C2/GBL) on 3 September 2003. The authorised share capital of Ta Win Industries Corp. is USD20 million divided into 20 million shares of USD1.00 each and its issued and paid-up share capital as at the date of incorporation is USD1.00 each divided into 1 ordinary shares of USD1.00 each. The intended principal activity of Ta Win Industries Corp. is investment holding. </a:t>
          </a:r>
        </a:p>
      </xdr:txBody>
    </xdr:sp>
    <xdr:clientData/>
  </xdr:twoCellAnchor>
  <xdr:twoCellAnchor>
    <xdr:from>
      <xdr:col>2</xdr:col>
      <xdr:colOff>0</xdr:colOff>
      <xdr:row>222</xdr:row>
      <xdr:rowOff>0</xdr:rowOff>
    </xdr:from>
    <xdr:to>
      <xdr:col>8</xdr:col>
      <xdr:colOff>0</xdr:colOff>
      <xdr:row>222</xdr:row>
      <xdr:rowOff>0</xdr:rowOff>
    </xdr:to>
    <xdr:sp>
      <xdr:nvSpPr>
        <xdr:cNvPr id="5" name="TextBox 31"/>
        <xdr:cNvSpPr txBox="1">
          <a:spLocks noChangeArrowheads="1"/>
        </xdr:cNvSpPr>
      </xdr:nvSpPr>
      <xdr:spPr>
        <a:xfrm>
          <a:off x="485775" y="37014150"/>
          <a:ext cx="7296150" cy="0"/>
        </a:xfrm>
        <a:prstGeom prst="rect">
          <a:avLst/>
        </a:prstGeom>
        <a:solidFill>
          <a:srgbClr val="FFFFFF"/>
        </a:solidFill>
        <a:ln w="9525" cmpd="sng">
          <a:noFill/>
        </a:ln>
      </xdr:spPr>
      <xdr:txBody>
        <a:bodyPr vertOverflow="clip" wrap="square"/>
        <a:p>
          <a:pPr algn="just">
            <a:defRPr/>
          </a:pPr>
          <a:r>
            <a:rPr lang="en-US" cap="none" sz="1000" b="0" i="0" u="none" baseline="0"/>
            <a:t>As announced on 30 September 2003, Ta Win Industries Corp., a subsidiary of Ta Win Industries (M) Sdn Bhd had incorporated a subsidiary, Ta Win Electronic Tech-Material (Changshu) Co. Ltd. (" Ta Win Changshu") (Company No. 013960) in the People's Republic of China with an authorised share capital of USD8.0 million on 25 September 2003. Ta Win Industries (M) Sdn Bhd is a wholly-owned  subsidary of the Company. With the above subscription by Ta Win Industries Corp., the Company will become the ultimate holding company of Ta Win Changshu. As at todate, Ta Win Industries Corp. has yet to subcribe to any shares in the share capital of Ta Win Changshu. The intended principal activities of Ta Win Changshu are the manufacturing and trading of enamelled copper wire.</a:t>
          </a:r>
        </a:p>
      </xdr:txBody>
    </xdr:sp>
    <xdr:clientData/>
  </xdr:twoCellAnchor>
  <xdr:twoCellAnchor>
    <xdr:from>
      <xdr:col>2</xdr:col>
      <xdr:colOff>0</xdr:colOff>
      <xdr:row>327</xdr:row>
      <xdr:rowOff>0</xdr:rowOff>
    </xdr:from>
    <xdr:to>
      <xdr:col>7</xdr:col>
      <xdr:colOff>1228725</xdr:colOff>
      <xdr:row>327</xdr:row>
      <xdr:rowOff>0</xdr:rowOff>
    </xdr:to>
    <xdr:sp>
      <xdr:nvSpPr>
        <xdr:cNvPr id="6" name="TextBox 32"/>
        <xdr:cNvSpPr txBox="1">
          <a:spLocks noChangeArrowheads="1"/>
        </xdr:cNvSpPr>
      </xdr:nvSpPr>
      <xdr:spPr>
        <a:xfrm>
          <a:off x="485775" y="55073550"/>
          <a:ext cx="7296150" cy="0"/>
        </a:xfrm>
        <a:prstGeom prst="rect">
          <a:avLst/>
        </a:prstGeom>
        <a:solidFill>
          <a:srgbClr val="FFFFFF"/>
        </a:solidFill>
        <a:ln w="9525" cmpd="sng">
          <a:noFill/>
        </a:ln>
      </xdr:spPr>
      <xdr:txBody>
        <a:bodyPr vertOverflow="clip" wrap="square"/>
        <a:p>
          <a:pPr algn="just">
            <a:defRPr/>
          </a:pPr>
          <a:r>
            <a:rPr lang="en-US" cap="none" sz="1000" b="0" i="0" u="none" baseline="0"/>
            <a:t>The bonus shares of 16,000,000 new ordinary shares of RM1.00 each were listed on the Bursa Malaysia Securities Berhad on 6 May 2004.</a:t>
          </a:r>
        </a:p>
      </xdr:txBody>
    </xdr:sp>
    <xdr:clientData/>
  </xdr:twoCellAnchor>
  <xdr:twoCellAnchor>
    <xdr:from>
      <xdr:col>1</xdr:col>
      <xdr:colOff>247650</xdr:colOff>
      <xdr:row>327</xdr:row>
      <xdr:rowOff>0</xdr:rowOff>
    </xdr:from>
    <xdr:to>
      <xdr:col>8</xdr:col>
      <xdr:colOff>0</xdr:colOff>
      <xdr:row>327</xdr:row>
      <xdr:rowOff>0</xdr:rowOff>
    </xdr:to>
    <xdr:sp>
      <xdr:nvSpPr>
        <xdr:cNvPr id="7" name="TextBox 33"/>
        <xdr:cNvSpPr txBox="1">
          <a:spLocks noChangeArrowheads="1"/>
        </xdr:cNvSpPr>
      </xdr:nvSpPr>
      <xdr:spPr>
        <a:xfrm>
          <a:off x="466725" y="55073550"/>
          <a:ext cx="7315200" cy="0"/>
        </a:xfrm>
        <a:prstGeom prst="rect">
          <a:avLst/>
        </a:prstGeom>
        <a:solidFill>
          <a:srgbClr val="FFFFFF"/>
        </a:solidFill>
        <a:ln w="9525" cmpd="sng">
          <a:noFill/>
        </a:ln>
      </xdr:spPr>
      <xdr:txBody>
        <a:bodyPr vertOverflow="clip" wrap="square"/>
        <a:p>
          <a:pPr algn="just">
            <a:defRPr/>
          </a:pPr>
          <a:r>
            <a:rPr lang="en-US" cap="none" sz="1000" b="0" i="0" u="none" baseline="0"/>
            <a:t>As at todate, the Company has not implemented the ESOS.
</a:t>
          </a:r>
        </a:p>
      </xdr:txBody>
    </xdr:sp>
    <xdr:clientData/>
  </xdr:twoCellAnchor>
  <xdr:twoCellAnchor>
    <xdr:from>
      <xdr:col>3</xdr:col>
      <xdr:colOff>0</xdr:colOff>
      <xdr:row>18</xdr:row>
      <xdr:rowOff>0</xdr:rowOff>
    </xdr:from>
    <xdr:to>
      <xdr:col>8</xdr:col>
      <xdr:colOff>0</xdr:colOff>
      <xdr:row>18</xdr:row>
      <xdr:rowOff>0</xdr:rowOff>
    </xdr:to>
    <xdr:sp>
      <xdr:nvSpPr>
        <xdr:cNvPr id="8" name="TextBox 83"/>
        <xdr:cNvSpPr txBox="1">
          <a:spLocks noChangeArrowheads="1"/>
        </xdr:cNvSpPr>
      </xdr:nvSpPr>
      <xdr:spPr>
        <a:xfrm>
          <a:off x="714375" y="3009900"/>
          <a:ext cx="7067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18</xdr:row>
      <xdr:rowOff>0</xdr:rowOff>
    </xdr:from>
    <xdr:to>
      <xdr:col>8</xdr:col>
      <xdr:colOff>0</xdr:colOff>
      <xdr:row>18</xdr:row>
      <xdr:rowOff>0</xdr:rowOff>
    </xdr:to>
    <xdr:sp>
      <xdr:nvSpPr>
        <xdr:cNvPr id="9" name="TextBox 84"/>
        <xdr:cNvSpPr txBox="1">
          <a:spLocks noChangeArrowheads="1"/>
        </xdr:cNvSpPr>
      </xdr:nvSpPr>
      <xdr:spPr>
        <a:xfrm>
          <a:off x="485775" y="3009900"/>
          <a:ext cx="7296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216</xdr:row>
      <xdr:rowOff>0</xdr:rowOff>
    </xdr:from>
    <xdr:to>
      <xdr:col>7</xdr:col>
      <xdr:colOff>942975</xdr:colOff>
      <xdr:row>216</xdr:row>
      <xdr:rowOff>0</xdr:rowOff>
    </xdr:to>
    <xdr:sp>
      <xdr:nvSpPr>
        <xdr:cNvPr id="10" name="TextBox 86"/>
        <xdr:cNvSpPr txBox="1">
          <a:spLocks noChangeArrowheads="1"/>
        </xdr:cNvSpPr>
      </xdr:nvSpPr>
      <xdr:spPr>
        <a:xfrm>
          <a:off x="152400" y="36042600"/>
          <a:ext cx="7343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1</xdr:col>
      <xdr:colOff>0</xdr:colOff>
      <xdr:row>223</xdr:row>
      <xdr:rowOff>0</xdr:rowOff>
    </xdr:from>
    <xdr:to>
      <xdr:col>7</xdr:col>
      <xdr:colOff>962025</xdr:colOff>
      <xdr:row>225</xdr:row>
      <xdr:rowOff>114300</xdr:rowOff>
    </xdr:to>
    <xdr:sp>
      <xdr:nvSpPr>
        <xdr:cNvPr id="11" name="TextBox 87"/>
        <xdr:cNvSpPr txBox="1">
          <a:spLocks noChangeArrowheads="1"/>
        </xdr:cNvSpPr>
      </xdr:nvSpPr>
      <xdr:spPr>
        <a:xfrm>
          <a:off x="219075" y="37176075"/>
          <a:ext cx="7296150" cy="485775"/>
        </a:xfrm>
        <a:prstGeom prst="rect">
          <a:avLst/>
        </a:prstGeom>
        <a:solidFill>
          <a:srgbClr val="FFFFFF"/>
        </a:solidFill>
        <a:ln w="9525" cmpd="sng">
          <a:noFill/>
        </a:ln>
      </xdr:spPr>
      <xdr:txBody>
        <a:bodyPr vertOverflow="clip" wrap="square"/>
        <a:p>
          <a:pPr algn="just">
            <a:defRPr/>
          </a:pPr>
          <a:r>
            <a:rPr lang="en-US" cap="none" sz="1000" b="0" i="0" u="none" baseline="0"/>
            <a:t>There were no material changes in contingent liabilities or contingent assets since the last annual balance sheet as at 31 December 2005. </a:t>
          </a:r>
        </a:p>
      </xdr:txBody>
    </xdr:sp>
    <xdr:clientData/>
  </xdr:twoCellAnchor>
  <xdr:twoCellAnchor>
    <xdr:from>
      <xdr:col>2</xdr:col>
      <xdr:colOff>0</xdr:colOff>
      <xdr:row>332</xdr:row>
      <xdr:rowOff>0</xdr:rowOff>
    </xdr:from>
    <xdr:to>
      <xdr:col>8</xdr:col>
      <xdr:colOff>0</xdr:colOff>
      <xdr:row>332</xdr:row>
      <xdr:rowOff>0</xdr:rowOff>
    </xdr:to>
    <xdr:sp>
      <xdr:nvSpPr>
        <xdr:cNvPr id="12" name="TextBox 91"/>
        <xdr:cNvSpPr txBox="1">
          <a:spLocks noChangeArrowheads="1"/>
        </xdr:cNvSpPr>
      </xdr:nvSpPr>
      <xdr:spPr>
        <a:xfrm>
          <a:off x="485775" y="55835550"/>
          <a:ext cx="7296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384</xdr:row>
      <xdr:rowOff>0</xdr:rowOff>
    </xdr:from>
    <xdr:to>
      <xdr:col>8</xdr:col>
      <xdr:colOff>0</xdr:colOff>
      <xdr:row>384</xdr:row>
      <xdr:rowOff>0</xdr:rowOff>
    </xdr:to>
    <xdr:sp>
      <xdr:nvSpPr>
        <xdr:cNvPr id="13" name="TextBox 95"/>
        <xdr:cNvSpPr txBox="1">
          <a:spLocks noChangeArrowheads="1"/>
        </xdr:cNvSpPr>
      </xdr:nvSpPr>
      <xdr:spPr>
        <a:xfrm>
          <a:off x="219075" y="64703325"/>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399</xdr:row>
      <xdr:rowOff>0</xdr:rowOff>
    </xdr:from>
    <xdr:to>
      <xdr:col>8</xdr:col>
      <xdr:colOff>0</xdr:colOff>
      <xdr:row>399</xdr:row>
      <xdr:rowOff>0</xdr:rowOff>
    </xdr:to>
    <xdr:sp>
      <xdr:nvSpPr>
        <xdr:cNvPr id="14" name="TextBox 98"/>
        <xdr:cNvSpPr txBox="1">
          <a:spLocks noChangeArrowheads="1"/>
        </xdr:cNvSpPr>
      </xdr:nvSpPr>
      <xdr:spPr>
        <a:xfrm>
          <a:off x="219075" y="67227450"/>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384</xdr:row>
      <xdr:rowOff>0</xdr:rowOff>
    </xdr:from>
    <xdr:to>
      <xdr:col>8</xdr:col>
      <xdr:colOff>0</xdr:colOff>
      <xdr:row>384</xdr:row>
      <xdr:rowOff>0</xdr:rowOff>
    </xdr:to>
    <xdr:sp>
      <xdr:nvSpPr>
        <xdr:cNvPr id="15" name="TextBox 100"/>
        <xdr:cNvSpPr txBox="1">
          <a:spLocks noChangeArrowheads="1"/>
        </xdr:cNvSpPr>
      </xdr:nvSpPr>
      <xdr:spPr>
        <a:xfrm>
          <a:off x="219075" y="64703325"/>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399</xdr:row>
      <xdr:rowOff>0</xdr:rowOff>
    </xdr:from>
    <xdr:to>
      <xdr:col>8</xdr:col>
      <xdr:colOff>0</xdr:colOff>
      <xdr:row>399</xdr:row>
      <xdr:rowOff>0</xdr:rowOff>
    </xdr:to>
    <xdr:sp>
      <xdr:nvSpPr>
        <xdr:cNvPr id="16" name="TextBox 101"/>
        <xdr:cNvSpPr txBox="1">
          <a:spLocks noChangeArrowheads="1"/>
        </xdr:cNvSpPr>
      </xdr:nvSpPr>
      <xdr:spPr>
        <a:xfrm>
          <a:off x="219075" y="67227450"/>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7</xdr:row>
      <xdr:rowOff>28575</xdr:rowOff>
    </xdr:from>
    <xdr:to>
      <xdr:col>7</xdr:col>
      <xdr:colOff>990600</xdr:colOff>
      <xdr:row>17</xdr:row>
      <xdr:rowOff>133350</xdr:rowOff>
    </xdr:to>
    <xdr:sp>
      <xdr:nvSpPr>
        <xdr:cNvPr id="17" name="TextBox 102"/>
        <xdr:cNvSpPr txBox="1">
          <a:spLocks noChangeArrowheads="1"/>
        </xdr:cNvSpPr>
      </xdr:nvSpPr>
      <xdr:spPr>
        <a:xfrm>
          <a:off x="219075" y="1257300"/>
          <a:ext cx="7324725" cy="172402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have been prepared under the historical cost convention except for the revaluation of leasehold land and buildings.
The interim financial statements are unaudited and have been prepared in accordance with the requirements of FRS 134: Interim Financial Reporting and paragraph 9.22 of the Listing Requirements of the Bursa Malaysia Securities Berhad.
The  interim financial statements should  be read in conjunction with the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financial year ended 31 December 2005.
</a:t>
          </a:r>
        </a:p>
      </xdr:txBody>
    </xdr:sp>
    <xdr:clientData/>
  </xdr:twoCellAnchor>
  <xdr:twoCellAnchor>
    <xdr:from>
      <xdr:col>1</xdr:col>
      <xdr:colOff>0</xdr:colOff>
      <xdr:row>142</xdr:row>
      <xdr:rowOff>152400</xdr:rowOff>
    </xdr:from>
    <xdr:to>
      <xdr:col>7</xdr:col>
      <xdr:colOff>990600</xdr:colOff>
      <xdr:row>144</xdr:row>
      <xdr:rowOff>123825</xdr:rowOff>
    </xdr:to>
    <xdr:sp>
      <xdr:nvSpPr>
        <xdr:cNvPr id="18" name="TextBox 103"/>
        <xdr:cNvSpPr txBox="1">
          <a:spLocks noChangeArrowheads="1"/>
        </xdr:cNvSpPr>
      </xdr:nvSpPr>
      <xdr:spPr>
        <a:xfrm>
          <a:off x="219075" y="23412450"/>
          <a:ext cx="7324725" cy="295275"/>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2005 was not qualified.</a:t>
          </a:r>
        </a:p>
      </xdr:txBody>
    </xdr:sp>
    <xdr:clientData/>
  </xdr:twoCellAnchor>
  <xdr:twoCellAnchor>
    <xdr:from>
      <xdr:col>0</xdr:col>
      <xdr:colOff>200025</xdr:colOff>
      <xdr:row>148</xdr:row>
      <xdr:rowOff>28575</xdr:rowOff>
    </xdr:from>
    <xdr:to>
      <xdr:col>7</xdr:col>
      <xdr:colOff>904875</xdr:colOff>
      <xdr:row>149</xdr:row>
      <xdr:rowOff>152400</xdr:rowOff>
    </xdr:to>
    <xdr:sp>
      <xdr:nvSpPr>
        <xdr:cNvPr id="19" name="TextBox 104"/>
        <xdr:cNvSpPr txBox="1">
          <a:spLocks noChangeArrowheads="1"/>
        </xdr:cNvSpPr>
      </xdr:nvSpPr>
      <xdr:spPr>
        <a:xfrm>
          <a:off x="200025" y="24260175"/>
          <a:ext cx="7258050" cy="30480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wires and copper rods are not subject to cyclical or seasonal factors. 
</a:t>
          </a:r>
        </a:p>
      </xdr:txBody>
    </xdr:sp>
    <xdr:clientData/>
  </xdr:twoCellAnchor>
  <xdr:twoCellAnchor>
    <xdr:from>
      <xdr:col>1</xdr:col>
      <xdr:colOff>0</xdr:colOff>
      <xdr:row>153</xdr:row>
      <xdr:rowOff>0</xdr:rowOff>
    </xdr:from>
    <xdr:to>
      <xdr:col>7</xdr:col>
      <xdr:colOff>990600</xdr:colOff>
      <xdr:row>155</xdr:row>
      <xdr:rowOff>57150</xdr:rowOff>
    </xdr:to>
    <xdr:sp>
      <xdr:nvSpPr>
        <xdr:cNvPr id="20" name="TextBox 105"/>
        <xdr:cNvSpPr txBox="1">
          <a:spLocks noChangeArrowheads="1"/>
        </xdr:cNvSpPr>
      </xdr:nvSpPr>
      <xdr:spPr>
        <a:xfrm>
          <a:off x="219075" y="25165050"/>
          <a:ext cx="7324725" cy="419100"/>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assets, liabilities, equity, net income, or cash flows of the Group that are unusual because of their nature, size or incidence.</a:t>
          </a:r>
        </a:p>
      </xdr:txBody>
    </xdr:sp>
    <xdr:clientData/>
  </xdr:twoCellAnchor>
  <xdr:twoCellAnchor>
    <xdr:from>
      <xdr:col>0</xdr:col>
      <xdr:colOff>180975</xdr:colOff>
      <xdr:row>159</xdr:row>
      <xdr:rowOff>9525</xdr:rowOff>
    </xdr:from>
    <xdr:to>
      <xdr:col>7</xdr:col>
      <xdr:colOff>933450</xdr:colOff>
      <xdr:row>160</xdr:row>
      <xdr:rowOff>76200</xdr:rowOff>
    </xdr:to>
    <xdr:sp>
      <xdr:nvSpPr>
        <xdr:cNvPr id="21" name="TextBox 106"/>
        <xdr:cNvSpPr txBox="1">
          <a:spLocks noChangeArrowheads="1"/>
        </xdr:cNvSpPr>
      </xdr:nvSpPr>
      <xdr:spPr>
        <a:xfrm>
          <a:off x="180975" y="26289000"/>
          <a:ext cx="7305675" cy="2095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estimates that have had a material effect in the current quarter.</a:t>
          </a:r>
        </a:p>
      </xdr:txBody>
    </xdr:sp>
    <xdr:clientData/>
  </xdr:twoCellAnchor>
  <xdr:twoCellAnchor>
    <xdr:from>
      <xdr:col>0</xdr:col>
      <xdr:colOff>190500</xdr:colOff>
      <xdr:row>163</xdr:row>
      <xdr:rowOff>152400</xdr:rowOff>
    </xdr:from>
    <xdr:to>
      <xdr:col>7</xdr:col>
      <xdr:colOff>942975</xdr:colOff>
      <xdr:row>174</xdr:row>
      <xdr:rowOff>142875</xdr:rowOff>
    </xdr:to>
    <xdr:sp>
      <xdr:nvSpPr>
        <xdr:cNvPr id="22" name="TextBox 107"/>
        <xdr:cNvSpPr txBox="1">
          <a:spLocks noChangeArrowheads="1"/>
        </xdr:cNvSpPr>
      </xdr:nvSpPr>
      <xdr:spPr>
        <a:xfrm>
          <a:off x="190500" y="27127200"/>
          <a:ext cx="7305675" cy="1771650"/>
        </a:xfrm>
        <a:prstGeom prst="rect">
          <a:avLst/>
        </a:prstGeom>
        <a:solidFill>
          <a:srgbClr val="FFFFFF"/>
        </a:solidFill>
        <a:ln w="9525" cmpd="sng">
          <a:noFill/>
        </a:ln>
      </xdr:spPr>
      <xdr:txBody>
        <a:bodyPr vertOverflow="clip" wrap="square"/>
        <a:p>
          <a:pPr algn="just">
            <a:defRPr/>
          </a:pPr>
          <a:r>
            <a:rPr lang="en-US" cap="none" sz="1000" b="0" i="0" u="none" baseline="0"/>
            <a:t>During the financial quarter ended 31 December 2006, the movement in the issued and paid up share capital were as follows:
114,100 new ordinary shares of RM1.00 each were issued at an exercise price of RM1.03 per ordinary shares, 8,200 ordinary shares of RM1.00 each at an exercise price of RM1.00 per ordinary shares and 3,600 ordinary shares of RM1.00 each at an exercise price of RM1.29 per ordinary shares by virtue of the exercise of 125,900 options pursuant to the Employees' Share Option Scheme ("ESOS").
There were no other issuance and repayment of debts and equity securities or share cancellation in the current interim period under review. The company has not implemented any share buyback scheme and it does not hold any shares as treasury shares during the current financial period.
</a:t>
          </a:r>
        </a:p>
      </xdr:txBody>
    </xdr:sp>
    <xdr:clientData/>
  </xdr:twoCellAnchor>
  <xdr:twoCellAnchor>
    <xdr:from>
      <xdr:col>1</xdr:col>
      <xdr:colOff>0</xdr:colOff>
      <xdr:row>245</xdr:row>
      <xdr:rowOff>0</xdr:rowOff>
    </xdr:from>
    <xdr:to>
      <xdr:col>7</xdr:col>
      <xdr:colOff>990600</xdr:colOff>
      <xdr:row>251</xdr:row>
      <xdr:rowOff>19050</xdr:rowOff>
    </xdr:to>
    <xdr:sp>
      <xdr:nvSpPr>
        <xdr:cNvPr id="23" name="TextBox 109"/>
        <xdr:cNvSpPr txBox="1">
          <a:spLocks noChangeArrowheads="1"/>
        </xdr:cNvSpPr>
      </xdr:nvSpPr>
      <xdr:spPr>
        <a:xfrm>
          <a:off x="219075" y="40700325"/>
          <a:ext cx="7324725" cy="1009650"/>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a higher revenue of RM163.326 million compared with RM79.283 million in the same period ended  31 December 2005. The higher copper price quoted at the London Metal Exchange ("LME") has contributed to higher revenues for the Group.However, the Group pre-tax profit has reduced from RM3.459 million (31.12.05) to a pre-tax loss of RM6.771 million (31.12.06). The substantial decrease in performance was due to higher price of raw materials (copper) during the quarter and the effect from unrealised foreign exchange losses.</a:t>
          </a:r>
        </a:p>
      </xdr:txBody>
    </xdr:sp>
    <xdr:clientData/>
  </xdr:twoCellAnchor>
  <xdr:twoCellAnchor>
    <xdr:from>
      <xdr:col>1</xdr:col>
      <xdr:colOff>0</xdr:colOff>
      <xdr:row>266</xdr:row>
      <xdr:rowOff>152400</xdr:rowOff>
    </xdr:from>
    <xdr:to>
      <xdr:col>7</xdr:col>
      <xdr:colOff>1019175</xdr:colOff>
      <xdr:row>274</xdr:row>
      <xdr:rowOff>152400</xdr:rowOff>
    </xdr:to>
    <xdr:sp>
      <xdr:nvSpPr>
        <xdr:cNvPr id="24" name="TextBox 111"/>
        <xdr:cNvSpPr txBox="1">
          <a:spLocks noChangeArrowheads="1"/>
        </xdr:cNvSpPr>
      </xdr:nvSpPr>
      <xdr:spPr>
        <a:xfrm>
          <a:off x="219075" y="44615100"/>
          <a:ext cx="7353300" cy="1257300"/>
        </a:xfrm>
        <a:prstGeom prst="rect">
          <a:avLst/>
        </a:prstGeom>
        <a:solidFill>
          <a:srgbClr val="FFFFFF"/>
        </a:solidFill>
        <a:ln w="9525" cmpd="sng">
          <a:noFill/>
        </a:ln>
      </xdr:spPr>
      <xdr:txBody>
        <a:bodyPr vertOverflow="clip" wrap="square"/>
        <a:p>
          <a:pPr algn="just">
            <a:defRPr/>
          </a:pPr>
          <a:r>
            <a:rPr lang="en-US" cap="none" sz="1000" b="0" i="0" u="none" baseline="0"/>
            <a:t>The copper rod and wire industry is expected to remain challenging due to intense competition and the fluctuation of the copper prices at London Metal Exchange ("LME"). 
To compensate for ongoing pricing pressure, the Group is focusing its effort on improving the overall productivity and further reducing cost and improving product quality.
The Board of Directors are of the opinion that the Group performance will be satisfactory in the forthcoming year.
</a:t>
          </a:r>
        </a:p>
      </xdr:txBody>
    </xdr:sp>
    <xdr:clientData/>
  </xdr:twoCellAnchor>
  <xdr:twoCellAnchor>
    <xdr:from>
      <xdr:col>0</xdr:col>
      <xdr:colOff>209550</xdr:colOff>
      <xdr:row>277</xdr:row>
      <xdr:rowOff>95250</xdr:rowOff>
    </xdr:from>
    <xdr:to>
      <xdr:col>7</xdr:col>
      <xdr:colOff>904875</xdr:colOff>
      <xdr:row>279</xdr:row>
      <xdr:rowOff>180975</xdr:rowOff>
    </xdr:to>
    <xdr:sp>
      <xdr:nvSpPr>
        <xdr:cNvPr id="25" name="TextBox 112"/>
        <xdr:cNvSpPr txBox="1">
          <a:spLocks noChangeArrowheads="1"/>
        </xdr:cNvSpPr>
      </xdr:nvSpPr>
      <xdr:spPr>
        <a:xfrm>
          <a:off x="209550" y="46367700"/>
          <a:ext cx="7248525" cy="381000"/>
        </a:xfrm>
        <a:prstGeom prst="rect">
          <a:avLst/>
        </a:prstGeom>
        <a:solidFill>
          <a:srgbClr val="FFFFFF"/>
        </a:solidFill>
        <a:ln w="9525" cmpd="sng">
          <a:noFill/>
        </a:ln>
      </xdr:spPr>
      <xdr:txBody>
        <a:bodyPr vertOverflow="clip" wrap="square"/>
        <a:p>
          <a:pPr algn="l">
            <a:defRPr/>
          </a:pPr>
          <a:r>
            <a:rPr lang="en-US" cap="none" sz="1000" b="0" i="0" u="none" baseline="0"/>
            <a:t>There was neither a profit forecast nor a profit guarantee issued by the Company for the current financial period ended 31 December 2006.
</a:t>
          </a:r>
        </a:p>
      </xdr:txBody>
    </xdr:sp>
    <xdr:clientData/>
  </xdr:twoCellAnchor>
  <xdr:twoCellAnchor>
    <xdr:from>
      <xdr:col>1</xdr:col>
      <xdr:colOff>28575</xdr:colOff>
      <xdr:row>296</xdr:row>
      <xdr:rowOff>0</xdr:rowOff>
    </xdr:from>
    <xdr:to>
      <xdr:col>7</xdr:col>
      <xdr:colOff>962025</xdr:colOff>
      <xdr:row>296</xdr:row>
      <xdr:rowOff>0</xdr:rowOff>
    </xdr:to>
    <xdr:sp>
      <xdr:nvSpPr>
        <xdr:cNvPr id="26" name="TextBox 113"/>
        <xdr:cNvSpPr txBox="1">
          <a:spLocks noChangeArrowheads="1"/>
        </xdr:cNvSpPr>
      </xdr:nvSpPr>
      <xdr:spPr>
        <a:xfrm>
          <a:off x="247650" y="49415700"/>
          <a:ext cx="7267575" cy="0"/>
        </a:xfrm>
        <a:prstGeom prst="rect">
          <a:avLst/>
        </a:prstGeom>
        <a:solidFill>
          <a:srgbClr val="FFFFFF"/>
        </a:solidFill>
        <a:ln w="9525" cmpd="sng">
          <a:noFill/>
        </a:ln>
      </xdr:spPr>
      <xdr:txBody>
        <a:bodyPr vertOverflow="clip" wrap="square"/>
        <a:p>
          <a:pPr algn="just">
            <a:defRPr/>
          </a:pPr>
          <a:r>
            <a:rPr lang="en-US" cap="none" sz="1000" b="0" i="0" u="none" baseline="0"/>
            <a:t>The effective tax rate for the period presented above is lower than the statutory tax rate principally due to utilisation of reinvestment allowances, resulting in a tax savings of approximately RM1,679,900.</a:t>
          </a:r>
        </a:p>
      </xdr:txBody>
    </xdr:sp>
    <xdr:clientData/>
  </xdr:twoCellAnchor>
  <xdr:twoCellAnchor>
    <xdr:from>
      <xdr:col>3</xdr:col>
      <xdr:colOff>0</xdr:colOff>
      <xdr:row>18</xdr:row>
      <xdr:rowOff>0</xdr:rowOff>
    </xdr:from>
    <xdr:to>
      <xdr:col>8</xdr:col>
      <xdr:colOff>0</xdr:colOff>
      <xdr:row>18</xdr:row>
      <xdr:rowOff>0</xdr:rowOff>
    </xdr:to>
    <xdr:sp>
      <xdr:nvSpPr>
        <xdr:cNvPr id="27" name="TextBox 114"/>
        <xdr:cNvSpPr txBox="1">
          <a:spLocks noChangeArrowheads="1"/>
        </xdr:cNvSpPr>
      </xdr:nvSpPr>
      <xdr:spPr>
        <a:xfrm>
          <a:off x="714375" y="3009900"/>
          <a:ext cx="70675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0</xdr:colOff>
      <xdr:row>18</xdr:row>
      <xdr:rowOff>0</xdr:rowOff>
    </xdr:from>
    <xdr:to>
      <xdr:col>8</xdr:col>
      <xdr:colOff>0</xdr:colOff>
      <xdr:row>18</xdr:row>
      <xdr:rowOff>0</xdr:rowOff>
    </xdr:to>
    <xdr:sp>
      <xdr:nvSpPr>
        <xdr:cNvPr id="28" name="TextBox 115"/>
        <xdr:cNvSpPr txBox="1">
          <a:spLocks noChangeArrowheads="1"/>
        </xdr:cNvSpPr>
      </xdr:nvSpPr>
      <xdr:spPr>
        <a:xfrm>
          <a:off x="485775" y="3009900"/>
          <a:ext cx="7296150" cy="0"/>
        </a:xfrm>
        <a:prstGeom prst="rect">
          <a:avLst/>
        </a:prstGeom>
        <a:solidFill>
          <a:srgbClr val="FFFFFF"/>
        </a:solidFill>
        <a:ln w="9525" cmpd="sng">
          <a:noFill/>
        </a:ln>
      </xdr:spPr>
      <xdr:txBody>
        <a:bodyPr vertOverflow="clip" wrap="square"/>
        <a:p>
          <a:pPr algn="just">
            <a:defRPr/>
          </a:pPr>
          <a:r>
            <a:rPr lang="en-US" cap="none" sz="1000" b="0" i="0" u="none" baseline="0"/>
            <a:t>Tanges in accounting policies have been applied retrospectively and comparatives have been restated. The effect of changes in accounting policies are as follows:</a:t>
          </a:r>
        </a:p>
      </xdr:txBody>
    </xdr:sp>
    <xdr:clientData/>
  </xdr:twoCellAnchor>
  <xdr:twoCellAnchor>
    <xdr:from>
      <xdr:col>0</xdr:col>
      <xdr:colOff>152400</xdr:colOff>
      <xdr:row>198</xdr:row>
      <xdr:rowOff>0</xdr:rowOff>
    </xdr:from>
    <xdr:to>
      <xdr:col>7</xdr:col>
      <xdr:colOff>942975</xdr:colOff>
      <xdr:row>198</xdr:row>
      <xdr:rowOff>0</xdr:rowOff>
    </xdr:to>
    <xdr:sp>
      <xdr:nvSpPr>
        <xdr:cNvPr id="29" name="TextBox 117"/>
        <xdr:cNvSpPr txBox="1">
          <a:spLocks noChangeArrowheads="1"/>
        </xdr:cNvSpPr>
      </xdr:nvSpPr>
      <xdr:spPr>
        <a:xfrm>
          <a:off x="152400" y="32937450"/>
          <a:ext cx="7343775" cy="0"/>
        </a:xfrm>
        <a:prstGeom prst="rect">
          <a:avLst/>
        </a:prstGeom>
        <a:solidFill>
          <a:srgbClr val="FFFFFF"/>
        </a:solidFill>
        <a:ln w="9525" cmpd="sng">
          <a:noFill/>
        </a:ln>
      </xdr:spPr>
      <xdr:txBody>
        <a:bodyPr vertOverflow="clip" wrap="square"/>
        <a:p>
          <a:pPr algn="just">
            <a:defRPr/>
          </a:pPr>
          <a:r>
            <a:rPr lang="en-US" cap="none" sz="1000" b="0" i="0" u="none" baseline="0"/>
            <a:t>The Group's land and buildings  were revalued during the financial year ended 31st December, 2004. The properties were revalued based on valuations
conducted by Colliers, Jordan Lee and Jaafar in September 2004 using the comparison method of valuation.
</a:t>
          </a:r>
        </a:p>
      </xdr:txBody>
    </xdr:sp>
    <xdr:clientData/>
  </xdr:twoCellAnchor>
  <xdr:twoCellAnchor>
    <xdr:from>
      <xdr:col>0</xdr:col>
      <xdr:colOff>200025</xdr:colOff>
      <xdr:row>200</xdr:row>
      <xdr:rowOff>28575</xdr:rowOff>
    </xdr:from>
    <xdr:to>
      <xdr:col>7</xdr:col>
      <xdr:colOff>1000125</xdr:colOff>
      <xdr:row>201</xdr:row>
      <xdr:rowOff>142875</xdr:rowOff>
    </xdr:to>
    <xdr:sp>
      <xdr:nvSpPr>
        <xdr:cNvPr id="30" name="TextBox 118"/>
        <xdr:cNvSpPr txBox="1">
          <a:spLocks noChangeArrowheads="1"/>
        </xdr:cNvSpPr>
      </xdr:nvSpPr>
      <xdr:spPr>
        <a:xfrm>
          <a:off x="200025" y="33289875"/>
          <a:ext cx="7353300"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213</xdr:row>
      <xdr:rowOff>9525</xdr:rowOff>
    </xdr:from>
    <xdr:to>
      <xdr:col>7</xdr:col>
      <xdr:colOff>952500</xdr:colOff>
      <xdr:row>220</xdr:row>
      <xdr:rowOff>0</xdr:rowOff>
    </xdr:to>
    <xdr:sp>
      <xdr:nvSpPr>
        <xdr:cNvPr id="31" name="TextBox 119"/>
        <xdr:cNvSpPr txBox="1">
          <a:spLocks noChangeArrowheads="1"/>
        </xdr:cNvSpPr>
      </xdr:nvSpPr>
      <xdr:spPr>
        <a:xfrm>
          <a:off x="219075" y="35375850"/>
          <a:ext cx="7286625" cy="112395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 including business combinations, acquisition or disposal of subsidiaries and long term investment, restructuring, and continuing operation, except for the following:
On 31 December 2006, the Group through its wholly-owned subsidiary, Ta Win Industries Corp. (Company No. 47491), a company incorporated in the Republic of Mauritius has subscribed for an additional of USD552,000 in the share capital of Ta Win Electronic Tech-Material (Changshu) Co. Ltd (Company No: 013960), a company incorporated in the People's Republic of China.
 </a:t>
          </a:r>
        </a:p>
      </xdr:txBody>
    </xdr:sp>
    <xdr:clientData/>
  </xdr:twoCellAnchor>
  <xdr:twoCellAnchor>
    <xdr:from>
      <xdr:col>1</xdr:col>
      <xdr:colOff>0</xdr:colOff>
      <xdr:row>298</xdr:row>
      <xdr:rowOff>38100</xdr:rowOff>
    </xdr:from>
    <xdr:to>
      <xdr:col>7</xdr:col>
      <xdr:colOff>914400</xdr:colOff>
      <xdr:row>299</xdr:row>
      <xdr:rowOff>152400</xdr:rowOff>
    </xdr:to>
    <xdr:sp>
      <xdr:nvSpPr>
        <xdr:cNvPr id="32" name="TextBox 120"/>
        <xdr:cNvSpPr txBox="1">
          <a:spLocks noChangeArrowheads="1"/>
        </xdr:cNvSpPr>
      </xdr:nvSpPr>
      <xdr:spPr>
        <a:xfrm>
          <a:off x="219075" y="49815750"/>
          <a:ext cx="7248525" cy="247650"/>
        </a:xfrm>
        <a:prstGeom prst="rect">
          <a:avLst/>
        </a:prstGeom>
        <a:solidFill>
          <a:srgbClr val="FFFFFF"/>
        </a:solidFill>
        <a:ln w="9525" cmpd="sng">
          <a:noFill/>
        </a:ln>
      </xdr:spPr>
      <xdr:txBody>
        <a:bodyPr vertOverflow="clip" wrap="square"/>
        <a:p>
          <a:pPr algn="l">
            <a:defRPr/>
          </a:pPr>
          <a:r>
            <a:rPr lang="en-US" cap="none" sz="1000" b="0" i="0" u="none" baseline="0"/>
            <a:t>There were no sales of unquoted investments and properties for the financial period ended 31 December 2006.
</a:t>
          </a:r>
        </a:p>
      </xdr:txBody>
    </xdr:sp>
    <xdr:clientData/>
  </xdr:twoCellAnchor>
  <xdr:twoCellAnchor>
    <xdr:from>
      <xdr:col>1</xdr:col>
      <xdr:colOff>9525</xdr:colOff>
      <xdr:row>319</xdr:row>
      <xdr:rowOff>0</xdr:rowOff>
    </xdr:from>
    <xdr:to>
      <xdr:col>8</xdr:col>
      <xdr:colOff>0</xdr:colOff>
      <xdr:row>319</xdr:row>
      <xdr:rowOff>0</xdr:rowOff>
    </xdr:to>
    <xdr:sp>
      <xdr:nvSpPr>
        <xdr:cNvPr id="33" name="TextBox 121"/>
        <xdr:cNvSpPr txBox="1">
          <a:spLocks noChangeArrowheads="1"/>
        </xdr:cNvSpPr>
      </xdr:nvSpPr>
      <xdr:spPr>
        <a:xfrm>
          <a:off x="228600" y="53301900"/>
          <a:ext cx="7553325" cy="0"/>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2</xdr:col>
      <xdr:colOff>0</xdr:colOff>
      <xdr:row>319</xdr:row>
      <xdr:rowOff>0</xdr:rowOff>
    </xdr:from>
    <xdr:to>
      <xdr:col>8</xdr:col>
      <xdr:colOff>0</xdr:colOff>
      <xdr:row>319</xdr:row>
      <xdr:rowOff>0</xdr:rowOff>
    </xdr:to>
    <xdr:sp>
      <xdr:nvSpPr>
        <xdr:cNvPr id="34" name="TextBox 122"/>
        <xdr:cNvSpPr txBox="1">
          <a:spLocks noChangeArrowheads="1"/>
        </xdr:cNvSpPr>
      </xdr:nvSpPr>
      <xdr:spPr>
        <a:xfrm>
          <a:off x="485775" y="53301900"/>
          <a:ext cx="7296150" cy="0"/>
        </a:xfrm>
        <a:prstGeom prst="rect">
          <a:avLst/>
        </a:prstGeom>
        <a:solidFill>
          <a:srgbClr val="FFFFFF"/>
        </a:solidFill>
        <a:ln w="9525" cmpd="sng">
          <a:noFill/>
        </a:ln>
      </xdr:spPr>
      <xdr:txBody>
        <a:bodyPr vertOverflow="clip" wrap="square"/>
        <a:p>
          <a:pPr algn="just">
            <a:defRPr/>
          </a:pPr>
          <a:r>
            <a:rPr lang="en-US" cap="none" sz="1000" b="0" i="0" u="none" baseline="0"/>
            <a:t> The status of utilisation of proceeds remains unchanged to-date since the announcement of previous quarterly report for the financial period ended 30 June 2004.</a:t>
          </a:r>
        </a:p>
      </xdr:txBody>
    </xdr:sp>
    <xdr:clientData/>
  </xdr:twoCellAnchor>
  <xdr:twoCellAnchor>
    <xdr:from>
      <xdr:col>1</xdr:col>
      <xdr:colOff>0</xdr:colOff>
      <xdr:row>353</xdr:row>
      <xdr:rowOff>0</xdr:rowOff>
    </xdr:from>
    <xdr:to>
      <xdr:col>7</xdr:col>
      <xdr:colOff>981075</xdr:colOff>
      <xdr:row>354</xdr:row>
      <xdr:rowOff>200025</xdr:rowOff>
    </xdr:to>
    <xdr:sp>
      <xdr:nvSpPr>
        <xdr:cNvPr id="35" name="TextBox 123"/>
        <xdr:cNvSpPr txBox="1">
          <a:spLocks noChangeArrowheads="1"/>
        </xdr:cNvSpPr>
      </xdr:nvSpPr>
      <xdr:spPr>
        <a:xfrm>
          <a:off x="219075" y="58883550"/>
          <a:ext cx="7315200" cy="314325"/>
        </a:xfrm>
        <a:prstGeom prst="rect">
          <a:avLst/>
        </a:prstGeom>
        <a:solidFill>
          <a:srgbClr val="FFFFFF"/>
        </a:solidFill>
        <a:ln w="9525" cmpd="sng">
          <a:noFill/>
        </a:ln>
      </xdr:spPr>
      <xdr:txBody>
        <a:bodyPr vertOverflow="clip" wrap="square"/>
        <a:p>
          <a:pPr algn="just">
            <a:defRPr/>
          </a:pPr>
          <a:r>
            <a:rPr lang="en-US" cap="none" sz="1000" b="0" i="0" u="none" baseline="0"/>
            <a:t>There were no off balance sheet financial instruments as at the date of this announcement.</a:t>
          </a:r>
        </a:p>
      </xdr:txBody>
    </xdr:sp>
    <xdr:clientData/>
  </xdr:twoCellAnchor>
  <xdr:twoCellAnchor>
    <xdr:from>
      <xdr:col>1</xdr:col>
      <xdr:colOff>0</xdr:colOff>
      <xdr:row>358</xdr:row>
      <xdr:rowOff>0</xdr:rowOff>
    </xdr:from>
    <xdr:to>
      <xdr:col>8</xdr:col>
      <xdr:colOff>0</xdr:colOff>
      <xdr:row>359</xdr:row>
      <xdr:rowOff>142875</xdr:rowOff>
    </xdr:to>
    <xdr:sp>
      <xdr:nvSpPr>
        <xdr:cNvPr id="36" name="TextBox 124"/>
        <xdr:cNvSpPr txBox="1">
          <a:spLocks noChangeArrowheads="1"/>
        </xdr:cNvSpPr>
      </xdr:nvSpPr>
      <xdr:spPr>
        <a:xfrm>
          <a:off x="219075" y="59740800"/>
          <a:ext cx="7562850" cy="304800"/>
        </a:xfrm>
        <a:prstGeom prst="rect">
          <a:avLst/>
        </a:prstGeom>
        <a:solidFill>
          <a:srgbClr val="FFFFFF"/>
        </a:solidFill>
        <a:ln w="9525" cmpd="sng">
          <a:noFill/>
        </a:ln>
      </xdr:spPr>
      <xdr:txBody>
        <a:bodyPr vertOverflow="clip" wrap="square"/>
        <a:p>
          <a:pPr algn="just">
            <a:defRPr/>
          </a:pPr>
          <a:r>
            <a:rPr lang="en-US" cap="none" sz="1000" b="0" i="0" u="none" baseline="0"/>
            <a:t>There was no material litigation as at the date of this annoucement.</a:t>
          </a:r>
        </a:p>
      </xdr:txBody>
    </xdr:sp>
    <xdr:clientData/>
  </xdr:twoCellAnchor>
  <xdr:twoCellAnchor>
    <xdr:from>
      <xdr:col>0</xdr:col>
      <xdr:colOff>200025</xdr:colOff>
      <xdr:row>362</xdr:row>
      <xdr:rowOff>76200</xdr:rowOff>
    </xdr:from>
    <xdr:to>
      <xdr:col>7</xdr:col>
      <xdr:colOff>1000125</xdr:colOff>
      <xdr:row>364</xdr:row>
      <xdr:rowOff>152400</xdr:rowOff>
    </xdr:to>
    <xdr:sp>
      <xdr:nvSpPr>
        <xdr:cNvPr id="37" name="TextBox 125"/>
        <xdr:cNvSpPr txBox="1">
          <a:spLocks noChangeArrowheads="1"/>
        </xdr:cNvSpPr>
      </xdr:nvSpPr>
      <xdr:spPr>
        <a:xfrm>
          <a:off x="200025" y="60474225"/>
          <a:ext cx="7353300" cy="419100"/>
        </a:xfrm>
        <a:prstGeom prst="rect">
          <a:avLst/>
        </a:prstGeom>
        <a:solidFill>
          <a:srgbClr val="FFFFFF"/>
        </a:solidFill>
        <a:ln w="9525" cmpd="sng">
          <a:noFill/>
        </a:ln>
      </xdr:spPr>
      <xdr:txBody>
        <a:bodyPr vertOverflow="clip" wrap="square"/>
        <a:p>
          <a:pPr algn="l">
            <a:defRPr/>
          </a:pPr>
          <a:r>
            <a:rPr lang="en-US" cap="none" sz="1000" b="0" i="0" u="none" baseline="0"/>
            <a:t>
No dividend was recommended for the current financial period under review.
</a:t>
          </a:r>
        </a:p>
      </xdr:txBody>
    </xdr:sp>
    <xdr:clientData/>
  </xdr:twoCellAnchor>
  <xdr:twoCellAnchor>
    <xdr:from>
      <xdr:col>1</xdr:col>
      <xdr:colOff>0</xdr:colOff>
      <xdr:row>369</xdr:row>
      <xdr:rowOff>0</xdr:rowOff>
    </xdr:from>
    <xdr:to>
      <xdr:col>8</xdr:col>
      <xdr:colOff>0</xdr:colOff>
      <xdr:row>369</xdr:row>
      <xdr:rowOff>0</xdr:rowOff>
    </xdr:to>
    <xdr:sp>
      <xdr:nvSpPr>
        <xdr:cNvPr id="38" name="TextBox 126"/>
        <xdr:cNvSpPr txBox="1">
          <a:spLocks noChangeArrowheads="1"/>
        </xdr:cNvSpPr>
      </xdr:nvSpPr>
      <xdr:spPr>
        <a:xfrm>
          <a:off x="219075" y="61607700"/>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200025</xdr:colOff>
      <xdr:row>403</xdr:row>
      <xdr:rowOff>47625</xdr:rowOff>
    </xdr:from>
    <xdr:to>
      <xdr:col>7</xdr:col>
      <xdr:colOff>1047750</xdr:colOff>
      <xdr:row>405</xdr:row>
      <xdr:rowOff>76200</xdr:rowOff>
    </xdr:to>
    <xdr:sp>
      <xdr:nvSpPr>
        <xdr:cNvPr id="39" name="TextBox 127"/>
        <xdr:cNvSpPr txBox="1">
          <a:spLocks noChangeArrowheads="1"/>
        </xdr:cNvSpPr>
      </xdr:nvSpPr>
      <xdr:spPr>
        <a:xfrm>
          <a:off x="200025" y="67437000"/>
          <a:ext cx="7400925" cy="371475"/>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23 February 2007.</a:t>
          </a:r>
        </a:p>
      </xdr:txBody>
    </xdr:sp>
    <xdr:clientData/>
  </xdr:twoCellAnchor>
  <xdr:twoCellAnchor>
    <xdr:from>
      <xdr:col>0</xdr:col>
      <xdr:colOff>190500</xdr:colOff>
      <xdr:row>228</xdr:row>
      <xdr:rowOff>0</xdr:rowOff>
    </xdr:from>
    <xdr:to>
      <xdr:col>7</xdr:col>
      <xdr:colOff>942975</xdr:colOff>
      <xdr:row>232</xdr:row>
      <xdr:rowOff>161925</xdr:rowOff>
    </xdr:to>
    <xdr:sp>
      <xdr:nvSpPr>
        <xdr:cNvPr id="40" name="TextBox 128"/>
        <xdr:cNvSpPr txBox="1">
          <a:spLocks noChangeArrowheads="1"/>
        </xdr:cNvSpPr>
      </xdr:nvSpPr>
      <xdr:spPr>
        <a:xfrm>
          <a:off x="190500" y="37871400"/>
          <a:ext cx="7305675" cy="8477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amount of commitments for the purchase of property, plant and equipment not provided for in the financial statements as at 31 December 2006 were as follows:
                                     Approved and contracted for                                                        </a:t>
          </a:r>
          <a:r>
            <a:rPr lang="en-US" cap="none" sz="1000" b="0" i="0" u="sng" baseline="0">
              <a:latin typeface="Times New Roman"/>
              <a:ea typeface="Times New Roman"/>
              <a:cs typeface="Times New Roman"/>
            </a:rPr>
            <a:t> RM352,600</a:t>
          </a:r>
        </a:p>
      </xdr:txBody>
    </xdr:sp>
    <xdr:clientData/>
  </xdr:twoCellAnchor>
  <xdr:twoCellAnchor>
    <xdr:from>
      <xdr:col>1</xdr:col>
      <xdr:colOff>0</xdr:colOff>
      <xdr:row>383</xdr:row>
      <xdr:rowOff>0</xdr:rowOff>
    </xdr:from>
    <xdr:to>
      <xdr:col>8</xdr:col>
      <xdr:colOff>0</xdr:colOff>
      <xdr:row>383</xdr:row>
      <xdr:rowOff>0</xdr:rowOff>
    </xdr:to>
    <xdr:sp>
      <xdr:nvSpPr>
        <xdr:cNvPr id="41" name="TextBox 129"/>
        <xdr:cNvSpPr txBox="1">
          <a:spLocks noChangeArrowheads="1"/>
        </xdr:cNvSpPr>
      </xdr:nvSpPr>
      <xdr:spPr>
        <a:xfrm>
          <a:off x="219075" y="64008000"/>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0</xdr:col>
      <xdr:colOff>190500</xdr:colOff>
      <xdr:row>194</xdr:row>
      <xdr:rowOff>9525</xdr:rowOff>
    </xdr:from>
    <xdr:to>
      <xdr:col>7</xdr:col>
      <xdr:colOff>952500</xdr:colOff>
      <xdr:row>196</xdr:row>
      <xdr:rowOff>57150</xdr:rowOff>
    </xdr:to>
    <xdr:sp>
      <xdr:nvSpPr>
        <xdr:cNvPr id="42" name="TextBox 130"/>
        <xdr:cNvSpPr txBox="1">
          <a:spLocks noChangeArrowheads="1"/>
        </xdr:cNvSpPr>
      </xdr:nvSpPr>
      <xdr:spPr>
        <a:xfrm>
          <a:off x="190500" y="32204025"/>
          <a:ext cx="7315200" cy="419100"/>
        </a:xfrm>
        <a:prstGeom prst="rect">
          <a:avLst/>
        </a:prstGeom>
        <a:solidFill>
          <a:srgbClr val="FFFFFF"/>
        </a:solidFill>
        <a:ln w="9525" cmpd="sng">
          <a:noFill/>
        </a:ln>
      </xdr:spPr>
      <xdr:txBody>
        <a:bodyPr vertOverflow="clip" wrap="square"/>
        <a:p>
          <a:pPr algn="l">
            <a:defRPr/>
          </a:pPr>
          <a:r>
            <a:rPr lang="en-US" cap="none" sz="1000" b="0" i="0" u="none" baseline="0"/>
            <a:t>The valuation of land and buildings  have been brought forward without any amendment  from the previous financial statements for the year ended 31 December 2005.
</a:t>
          </a:r>
        </a:p>
      </xdr:txBody>
    </xdr:sp>
    <xdr:clientData/>
  </xdr:twoCellAnchor>
  <xdr:twoCellAnchor>
    <xdr:from>
      <xdr:col>1</xdr:col>
      <xdr:colOff>0</xdr:colOff>
      <xdr:row>369</xdr:row>
      <xdr:rowOff>0</xdr:rowOff>
    </xdr:from>
    <xdr:to>
      <xdr:col>8</xdr:col>
      <xdr:colOff>0</xdr:colOff>
      <xdr:row>369</xdr:row>
      <xdr:rowOff>0</xdr:rowOff>
    </xdr:to>
    <xdr:sp>
      <xdr:nvSpPr>
        <xdr:cNvPr id="43" name="TextBox 131"/>
        <xdr:cNvSpPr txBox="1">
          <a:spLocks noChangeArrowheads="1"/>
        </xdr:cNvSpPr>
      </xdr:nvSpPr>
      <xdr:spPr>
        <a:xfrm>
          <a:off x="219075" y="61560075"/>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383</xdr:row>
      <xdr:rowOff>0</xdr:rowOff>
    </xdr:from>
    <xdr:to>
      <xdr:col>8</xdr:col>
      <xdr:colOff>0</xdr:colOff>
      <xdr:row>383</xdr:row>
      <xdr:rowOff>0</xdr:rowOff>
    </xdr:to>
    <xdr:sp>
      <xdr:nvSpPr>
        <xdr:cNvPr id="44" name="TextBox 132"/>
        <xdr:cNvSpPr txBox="1">
          <a:spLocks noChangeArrowheads="1"/>
        </xdr:cNvSpPr>
      </xdr:nvSpPr>
      <xdr:spPr>
        <a:xfrm>
          <a:off x="219075" y="63960375"/>
          <a:ext cx="756285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2</xdr:col>
      <xdr:colOff>190500</xdr:colOff>
      <xdr:row>319</xdr:row>
      <xdr:rowOff>0</xdr:rowOff>
    </xdr:from>
    <xdr:to>
      <xdr:col>7</xdr:col>
      <xdr:colOff>942975</xdr:colOff>
      <xdr:row>319</xdr:row>
      <xdr:rowOff>0</xdr:rowOff>
    </xdr:to>
    <xdr:sp>
      <xdr:nvSpPr>
        <xdr:cNvPr id="45" name="TextBox 134"/>
        <xdr:cNvSpPr txBox="1">
          <a:spLocks noChangeArrowheads="1"/>
        </xdr:cNvSpPr>
      </xdr:nvSpPr>
      <xdr:spPr>
        <a:xfrm>
          <a:off x="676275" y="53254275"/>
          <a:ext cx="6819900" cy="0"/>
        </a:xfrm>
        <a:prstGeom prst="rect">
          <a:avLst/>
        </a:prstGeom>
        <a:solidFill>
          <a:srgbClr val="FFFFFF"/>
        </a:solidFill>
        <a:ln w="9525" cmpd="sng">
          <a:noFill/>
        </a:ln>
      </xdr:spPr>
      <xdr:txBody>
        <a:bodyPr vertOverflow="clip" wrap="square"/>
        <a:p>
          <a:pPr algn="just">
            <a:defRPr/>
          </a:pPr>
          <a:r>
            <a:rPr lang="en-US" cap="none" u="none" baseline="0">
              <a:latin typeface="新細明體"/>
              <a:ea typeface="新細明體"/>
              <a:cs typeface="新細明體"/>
            </a:rPr>
            <a:t/>
          </a:r>
        </a:p>
      </xdr:txBody>
    </xdr:sp>
    <xdr:clientData/>
  </xdr:twoCellAnchor>
  <xdr:twoCellAnchor>
    <xdr:from>
      <xdr:col>1</xdr:col>
      <xdr:colOff>0</xdr:colOff>
      <xdr:row>21</xdr:row>
      <xdr:rowOff>38100</xdr:rowOff>
    </xdr:from>
    <xdr:to>
      <xdr:col>7</xdr:col>
      <xdr:colOff>942975</xdr:colOff>
      <xdr:row>57</xdr:row>
      <xdr:rowOff>76200</xdr:rowOff>
    </xdr:to>
    <xdr:sp>
      <xdr:nvSpPr>
        <xdr:cNvPr id="46" name="TextBox 137"/>
        <xdr:cNvSpPr txBox="1">
          <a:spLocks noChangeArrowheads="1"/>
        </xdr:cNvSpPr>
      </xdr:nvSpPr>
      <xdr:spPr>
        <a:xfrm>
          <a:off x="219075" y="3533775"/>
          <a:ext cx="7277100" cy="58674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2005 except  for  the adoption of  the following  new/revised  Financial  Reporting  Standards ("FRS") effective for  period  ended  1 January 2006.
FRS 2     Share-based Payment
FRS 101 Presentation of Financial Statements
FRS 102 Inventories
FRS 108 Accounting Policies, Changes in Estimates and Errors
FRS 110 Events after the Balance Sheet Date
FRS 116 Property, Plant and Equipment
FRS 127 Consolidated and Separate Financial Statements
FRS 133 Earnings Per Share
FRS 140 Investment Property
The  adoption  of   FRS 101, 102, 108, 110, 116, 127 and  133  does  not  have  significant  financial   impact  on  the Group. The  principal  effects  of the changes in accounting policies resulting from the adoption of the new/revised FRSs are discussed below:
</a:t>
          </a:r>
          <a:r>
            <a:rPr lang="en-US" cap="none" sz="1000" b="1" i="0" u="none" baseline="0">
              <a:latin typeface="Times New Roman"/>
              <a:ea typeface="Times New Roman"/>
              <a:cs typeface="Times New Roman"/>
            </a:rPr>
            <a:t>(a) FRS 2: Shared-based Payment</a:t>
          </a:r>
          <a:r>
            <a:rPr lang="en-US" cap="none" sz="1000" b="0" i="0" u="none" baseline="0">
              <a:latin typeface="Times New Roman"/>
              <a:ea typeface="Times New Roman"/>
              <a:cs typeface="Times New Roman"/>
            </a:rPr>
            <a:t>
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Ta Win Holdings Berhad Employee Share Options Scheme (“ESOS”). Prior  to 1 January 2006, no compensation expense was recognised   in profit or loss for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
</a:t>
          </a:r>
        </a:p>
      </xdr:txBody>
    </xdr:sp>
    <xdr:clientData/>
  </xdr:twoCellAnchor>
  <xdr:twoCellAnchor>
    <xdr:from>
      <xdr:col>1</xdr:col>
      <xdr:colOff>0</xdr:colOff>
      <xdr:row>70</xdr:row>
      <xdr:rowOff>0</xdr:rowOff>
    </xdr:from>
    <xdr:to>
      <xdr:col>8</xdr:col>
      <xdr:colOff>0</xdr:colOff>
      <xdr:row>70</xdr:row>
      <xdr:rowOff>0</xdr:rowOff>
    </xdr:to>
    <xdr:sp>
      <xdr:nvSpPr>
        <xdr:cNvPr id="47" name="TextBox 138"/>
        <xdr:cNvSpPr txBox="1">
          <a:spLocks noChangeArrowheads="1"/>
        </xdr:cNvSpPr>
      </xdr:nvSpPr>
      <xdr:spPr>
        <a:xfrm>
          <a:off x="219075" y="11449050"/>
          <a:ext cx="7562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70</xdr:row>
      <xdr:rowOff>0</xdr:rowOff>
    </xdr:from>
    <xdr:to>
      <xdr:col>8</xdr:col>
      <xdr:colOff>0</xdr:colOff>
      <xdr:row>70</xdr:row>
      <xdr:rowOff>0</xdr:rowOff>
    </xdr:to>
    <xdr:sp>
      <xdr:nvSpPr>
        <xdr:cNvPr id="48" name="TextBox 139"/>
        <xdr:cNvSpPr txBox="1">
          <a:spLocks noChangeArrowheads="1"/>
        </xdr:cNvSpPr>
      </xdr:nvSpPr>
      <xdr:spPr>
        <a:xfrm>
          <a:off x="219075" y="11449050"/>
          <a:ext cx="7562850" cy="0"/>
        </a:xfrm>
        <a:prstGeom prst="rect">
          <a:avLst/>
        </a:prstGeom>
        <a:solidFill>
          <a:srgbClr val="FFFFFF"/>
        </a:solidFill>
        <a:ln w="9525" cmpd="sng">
          <a:noFill/>
        </a:ln>
      </xdr:spPr>
      <xdr:txBody>
        <a:bodyPr vertOverflow="clip" wrap="square"/>
        <a:p>
          <a:pPr algn="just">
            <a:defRPr/>
          </a:pPr>
          <a:r>
            <a:rPr lang="en-US" cap="none" sz="1000" b="0" i="0" u="none" baseline="0"/>
            <a:t>The auditors' report on the financial statements for the financial year ended 31 December 2004 was not qualified.</a:t>
          </a:r>
        </a:p>
      </xdr:txBody>
    </xdr:sp>
    <xdr:clientData/>
  </xdr:twoCellAnchor>
  <xdr:twoCellAnchor>
    <xdr:from>
      <xdr:col>1</xdr:col>
      <xdr:colOff>0</xdr:colOff>
      <xdr:row>70</xdr:row>
      <xdr:rowOff>0</xdr:rowOff>
    </xdr:from>
    <xdr:to>
      <xdr:col>8</xdr:col>
      <xdr:colOff>0</xdr:colOff>
      <xdr:row>70</xdr:row>
      <xdr:rowOff>0</xdr:rowOff>
    </xdr:to>
    <xdr:sp>
      <xdr:nvSpPr>
        <xdr:cNvPr id="49" name="TextBox 140"/>
        <xdr:cNvSpPr txBox="1">
          <a:spLocks noChangeArrowheads="1"/>
        </xdr:cNvSpPr>
      </xdr:nvSpPr>
      <xdr:spPr>
        <a:xfrm>
          <a:off x="219075" y="11449050"/>
          <a:ext cx="7562850" cy="0"/>
        </a:xfrm>
        <a:prstGeom prst="rect">
          <a:avLst/>
        </a:prstGeom>
        <a:solidFill>
          <a:srgbClr val="FFFFFF"/>
        </a:solidFill>
        <a:ln w="9525" cmpd="sng">
          <a:noFill/>
        </a:ln>
      </xdr:spPr>
      <xdr:txBody>
        <a:bodyPr vertOverflow="clip" wrap="square"/>
        <a:p>
          <a:pPr algn="just">
            <a:defRPr/>
          </a:pPr>
          <a:r>
            <a:rPr lang="en-US" cap="none" sz="1000" b="0" i="0" u="none" baseline="0"/>
            <a:t>The following comparative amounts have been restated due to the adoption of new and revised FRSs:
                                                                                                                                                                    &lt;––––– Adjustments –––––––&gt;
                                                                                                                                        Previously             FRS 2                 FRS 121
                                                                                                                                        stated                Note 2(a)               Note 2(e)               Restated
                                                                                        RM’000 RM’000 RM’000 RM’000 RM’000
At 31 December 2005
Property, plant and equipment
Prepaid lease payments
Retained earnings
Other reserves
Minority interest
3 months ended 30 June 2005
Cost of sales
Administrative expenses
Selling and marketing expenses
Other expenses
Profit before tax
Profit for the period
6 months ended 30 June 2005
Cost of sales
Administrative expenses
Selling and marketing expenses
Other expenses
Profit before tax
Profit for the period
218,789
,00 -
123,266
60,415
28,486
(112,143)
(5,507)
(6,972)
(750)
10,375
6,651
(222,797)
(10,976)
(13,967)
(1,500)
20,440
12,572
217,669
1,120
120,313
63,446
28,408
(112,168)
(5,588)
(7,005)
(1,005)
9,981
6,257
(222,832)
(11,084)
(14,009)
(1,976)
19,779
11,911
(1,120)
1,120
,00 -
,00 -
,00 -
,00 -
,00 -
,00 -
,00 -
,00 -
,00 -
,00 -
,00 -
,00 -
,00 -
,00 -
,00 -
,00-
,00-
(385)
,463
(78)
(25)
(81)
(33)
,00-
(139)
(139)
(35)
(108)
(42)
,00-
(185)
(185)
,00-
,00-
(2,568)
2,568
,00-
,00-
,00-
,00-
(255)
(255)
(255)
,00-
,00-
,00-
(476)
(476)
(476)
The following amounts as at 31 December 2005 have been reclassified due to the adoption of FRS 139
(Note 2(g)):
Other investments
Available-for-sale financial assets
Marketable securities
Financial assets at fair value through profit or loss
Previously
stated
RM’000
867
-
1,270
-
Reclassification
RM’000
(867)
,867
(1,270)
1,270
Restated
RM’000
,00 -
,867
,00 -
1,270
</a:t>
          </a:r>
        </a:p>
      </xdr:txBody>
    </xdr:sp>
    <xdr:clientData/>
  </xdr:twoCellAnchor>
  <xdr:twoCellAnchor>
    <xdr:from>
      <xdr:col>1</xdr:col>
      <xdr:colOff>0</xdr:colOff>
      <xdr:row>71</xdr:row>
      <xdr:rowOff>0</xdr:rowOff>
    </xdr:from>
    <xdr:to>
      <xdr:col>7</xdr:col>
      <xdr:colOff>1000125</xdr:colOff>
      <xdr:row>79</xdr:row>
      <xdr:rowOff>95250</xdr:rowOff>
    </xdr:to>
    <xdr:sp>
      <xdr:nvSpPr>
        <xdr:cNvPr id="50" name="TextBox 141"/>
        <xdr:cNvSpPr txBox="1">
          <a:spLocks noChangeArrowheads="1"/>
        </xdr:cNvSpPr>
      </xdr:nvSpPr>
      <xdr:spPr>
        <a:xfrm>
          <a:off x="219075" y="11610975"/>
          <a:ext cx="7334250" cy="1390650"/>
        </a:xfrm>
        <a:prstGeom prst="rect">
          <a:avLst/>
        </a:prstGeom>
        <a:solidFill>
          <a:srgbClr val="FFFFFF"/>
        </a:solidFill>
        <a:ln w="9525" cmpd="sng">
          <a:noFill/>
        </a:ln>
      </xdr:spPr>
      <xdr:txBody>
        <a:bodyPr vertOverflow="clip" wrap="square"/>
        <a:p>
          <a:pPr algn="l">
            <a:defRPr/>
          </a:pPr>
          <a:r>
            <a:rPr lang="en-US" cap="none" sz="1000" b="1" i="0" u="none" baseline="0">
              <a:latin typeface="Times New Roman"/>
              <a:ea typeface="Times New Roman"/>
              <a:cs typeface="Times New Roman"/>
            </a:rPr>
            <a:t>(b) FRS 121: The Effects of Changes in Foreign Exchange Rates</a:t>
          </a:r>
          <a:r>
            <a:rPr lang="en-US" cap="none" sz="1000" b="0" i="0" u="none" baseline="0">
              <a:latin typeface="Times New Roman"/>
              <a:ea typeface="Times New Roman"/>
              <a:cs typeface="Times New Roman"/>
            </a:rPr>
            <a:t>
The interim  financial statements of a subsidiary, Ta Win Industries (M) Sdn. Bhd. ("TWI"), for the quarters ended 31 March 2006 and 30 June 2006 were previously prepared using United States Dollar ("USD") as the functional currency and Ringgit Malaysia ("RM") as the presentation currency for the purposes of consolidation in the interim financial statements of the Group for the said quarters. The change in accounting policy then had been accounted for retrospectively which resulted in the following prior year adjustments being made:
</a:t>
          </a:r>
        </a:p>
      </xdr:txBody>
    </xdr:sp>
    <xdr:clientData/>
  </xdr:twoCellAnchor>
  <xdr:twoCellAnchor>
    <xdr:from>
      <xdr:col>0</xdr:col>
      <xdr:colOff>200025</xdr:colOff>
      <xdr:row>70</xdr:row>
      <xdr:rowOff>0</xdr:rowOff>
    </xdr:from>
    <xdr:to>
      <xdr:col>8</xdr:col>
      <xdr:colOff>0</xdr:colOff>
      <xdr:row>70</xdr:row>
      <xdr:rowOff>0</xdr:rowOff>
    </xdr:to>
    <xdr:sp>
      <xdr:nvSpPr>
        <xdr:cNvPr id="51" name="TextBox 142"/>
        <xdr:cNvSpPr txBox="1">
          <a:spLocks noChangeArrowheads="1"/>
        </xdr:cNvSpPr>
      </xdr:nvSpPr>
      <xdr:spPr>
        <a:xfrm>
          <a:off x="200025" y="11449050"/>
          <a:ext cx="7581900" cy="0"/>
        </a:xfrm>
        <a:prstGeom prst="rect">
          <a:avLst/>
        </a:prstGeom>
        <a:solidFill>
          <a:srgbClr val="FFFFFF"/>
        </a:solidFill>
        <a:ln w="9525" cmpd="sng">
          <a:noFill/>
        </a:ln>
      </xdr:spPr>
      <xdr:txBody>
        <a:bodyPr vertOverflow="clip" wrap="square"/>
        <a:p>
          <a:pPr algn="just">
            <a:defRPr/>
          </a:pPr>
          <a:r>
            <a:rPr lang="en-US" cap="none" sz="1000" b="0" i="0" u="none" baseline="0"/>
            <a:t>
</a:t>
          </a:r>
        </a:p>
      </xdr:txBody>
    </xdr:sp>
    <xdr:clientData/>
  </xdr:twoCellAnchor>
  <xdr:twoCellAnchor>
    <xdr:from>
      <xdr:col>0</xdr:col>
      <xdr:colOff>180975</xdr:colOff>
      <xdr:row>87</xdr:row>
      <xdr:rowOff>9525</xdr:rowOff>
    </xdr:from>
    <xdr:to>
      <xdr:col>7</xdr:col>
      <xdr:colOff>971550</xdr:colOff>
      <xdr:row>100</xdr:row>
      <xdr:rowOff>0</xdr:rowOff>
    </xdr:to>
    <xdr:sp>
      <xdr:nvSpPr>
        <xdr:cNvPr id="52" name="TextBox 143"/>
        <xdr:cNvSpPr txBox="1">
          <a:spLocks noChangeArrowheads="1"/>
        </xdr:cNvSpPr>
      </xdr:nvSpPr>
      <xdr:spPr>
        <a:xfrm>
          <a:off x="180975" y="14220825"/>
          <a:ext cx="7343775" cy="2095500"/>
        </a:xfrm>
        <a:prstGeom prst="rect">
          <a:avLst/>
        </a:prstGeom>
        <a:solidFill>
          <a:srgbClr val="FFFFFF"/>
        </a:solidFill>
        <a:ln w="9525" cmpd="sng">
          <a:noFill/>
        </a:ln>
      </xdr:spPr>
      <xdr:txBody>
        <a:bodyPr vertOverflow="clip" wrap="square"/>
        <a:p>
          <a:pPr algn="l">
            <a:defRPr/>
          </a:pPr>
          <a:r>
            <a:rPr lang="en-US" cap="none" sz="1000" b="0" i="0" u="none" baseline="0"/>
            <a:t>Subsequently to the announcement of the previous quarter's results, the Company and its subsidiaries re-assessed their respective functional currencies by considering both the primary and secondary factors as set out in FRS 121 and the Group considered that the functional currency that reflects the underlying transactions, events and conditions relevant to TWI should more appropriately be RM instead of USD.
Hence, the interim financial statements of TWI for the 9 months period ended 30 September 2006 have been prepared using RM as the functional currency and presentation currency for the purposes of consolidation in the interim financial statements of the Group. Accordingly, the prior year adjustments as mentioned above have now been reversed and the comparative figures re-stated back to what was originally reported using RM as the functional currency and presentation currency throughout the relevant periods.
The re-assessment of the functional currency of TWI has the effect of increasing the Group's profits for the past first and second quarters as follows:
</a:t>
          </a:r>
        </a:p>
      </xdr:txBody>
    </xdr:sp>
    <xdr:clientData/>
  </xdr:twoCellAnchor>
  <xdr:twoCellAnchor>
    <xdr:from>
      <xdr:col>0</xdr:col>
      <xdr:colOff>200025</xdr:colOff>
      <xdr:row>127</xdr:row>
      <xdr:rowOff>152400</xdr:rowOff>
    </xdr:from>
    <xdr:to>
      <xdr:col>7</xdr:col>
      <xdr:colOff>990600</xdr:colOff>
      <xdr:row>129</xdr:row>
      <xdr:rowOff>0</xdr:rowOff>
    </xdr:to>
    <xdr:sp>
      <xdr:nvSpPr>
        <xdr:cNvPr id="53" name="TextBox 144"/>
        <xdr:cNvSpPr txBox="1">
          <a:spLocks noChangeArrowheads="1"/>
        </xdr:cNvSpPr>
      </xdr:nvSpPr>
      <xdr:spPr>
        <a:xfrm>
          <a:off x="200025" y="20878800"/>
          <a:ext cx="7343775" cy="209550"/>
        </a:xfrm>
        <a:prstGeom prst="rect">
          <a:avLst/>
        </a:prstGeom>
        <a:solidFill>
          <a:srgbClr val="FFFFFF"/>
        </a:solidFill>
        <a:ln w="9525" cmpd="sng">
          <a:noFill/>
        </a:ln>
      </xdr:spPr>
      <xdr:txBody>
        <a:bodyPr vertOverflow="clip" wrap="square"/>
        <a:p>
          <a:pPr algn="l">
            <a:defRPr/>
          </a:pPr>
          <a:r>
            <a:rPr lang="en-US" cap="none" sz="1000" b="0" i="0" u="none" baseline="0"/>
            <a:t>The following comparative amounts have been restated due to the adoption of new and revised FRSs:
</a:t>
          </a:r>
        </a:p>
      </xdr:txBody>
    </xdr:sp>
    <xdr:clientData/>
  </xdr:twoCellAnchor>
  <xdr:twoCellAnchor>
    <xdr:from>
      <xdr:col>0</xdr:col>
      <xdr:colOff>142875</xdr:colOff>
      <xdr:row>178</xdr:row>
      <xdr:rowOff>0</xdr:rowOff>
    </xdr:from>
    <xdr:to>
      <xdr:col>7</xdr:col>
      <xdr:colOff>942975</xdr:colOff>
      <xdr:row>180</xdr:row>
      <xdr:rowOff>0</xdr:rowOff>
    </xdr:to>
    <xdr:sp>
      <xdr:nvSpPr>
        <xdr:cNvPr id="54" name="TextBox 145"/>
        <xdr:cNvSpPr txBox="1">
          <a:spLocks noChangeArrowheads="1"/>
        </xdr:cNvSpPr>
      </xdr:nvSpPr>
      <xdr:spPr>
        <a:xfrm>
          <a:off x="142875" y="29403675"/>
          <a:ext cx="7353300" cy="323850"/>
        </a:xfrm>
        <a:prstGeom prst="rect">
          <a:avLst/>
        </a:prstGeom>
        <a:solidFill>
          <a:srgbClr val="FFFFFF"/>
        </a:solidFill>
        <a:ln w="9525" cmpd="sng">
          <a:noFill/>
        </a:ln>
      </xdr:spPr>
      <xdr:txBody>
        <a:bodyPr vertOverflow="clip" wrap="square"/>
        <a:p>
          <a:pPr algn="l">
            <a:defRPr/>
          </a:pPr>
          <a:r>
            <a:rPr lang="en-US" cap="none" sz="1000" b="0" i="0" u="none" baseline="0"/>
            <a:t>No dividend was paid in the current financial period under review.</a:t>
          </a:r>
        </a:p>
      </xdr:txBody>
    </xdr:sp>
    <xdr:clientData/>
  </xdr:twoCellAnchor>
  <xdr:twoCellAnchor>
    <xdr:from>
      <xdr:col>1</xdr:col>
      <xdr:colOff>0</xdr:colOff>
      <xdr:row>109</xdr:row>
      <xdr:rowOff>0</xdr:rowOff>
    </xdr:from>
    <xdr:to>
      <xdr:col>7</xdr:col>
      <xdr:colOff>1000125</xdr:colOff>
      <xdr:row>118</xdr:row>
      <xdr:rowOff>104775</xdr:rowOff>
    </xdr:to>
    <xdr:sp>
      <xdr:nvSpPr>
        <xdr:cNvPr id="55" name="TextBox 148"/>
        <xdr:cNvSpPr txBox="1">
          <a:spLocks noChangeArrowheads="1"/>
        </xdr:cNvSpPr>
      </xdr:nvSpPr>
      <xdr:spPr>
        <a:xfrm>
          <a:off x="219075" y="17792700"/>
          <a:ext cx="7334250" cy="1562100"/>
        </a:xfrm>
        <a:prstGeom prst="rect">
          <a:avLst/>
        </a:prstGeom>
        <a:solidFill>
          <a:srgbClr val="FFFFFF"/>
        </a:solidFill>
        <a:ln w="9525" cmpd="sng">
          <a:noFill/>
        </a:ln>
      </xdr:spPr>
      <xdr:txBody>
        <a:bodyPr vertOverflow="clip" wrap="square"/>
        <a:p>
          <a:pPr algn="just">
            <a:defRPr/>
          </a:pPr>
          <a:r>
            <a:rPr lang="en-US" cap="none" sz="1000" b="1" i="0" u="none" baseline="0">
              <a:latin typeface="Times New Roman"/>
              <a:ea typeface="Times New Roman"/>
              <a:cs typeface="Times New Roman"/>
            </a:rPr>
            <a:t>(c) FRS 140: Investment Property</a:t>
          </a:r>
          <a:r>
            <a:rPr lang="en-US" cap="none" sz="1000" b="0" i="0" u="none" baseline="0">
              <a:latin typeface="Times New Roman"/>
              <a:ea typeface="Times New Roman"/>
              <a:cs typeface="Times New Roman"/>
            </a:rPr>
            <a:t>
The adoption of this new FRS has resulted in a change in accounting policy for investment property. Investment property is now stated at fair value, representing open-market value determined by external valuers. Gains or losses arising from changes in the fair values of investment property is recognised in profit or loss in the period in which they arise. Prior to 1 January 2006, investment property was stated at valuation. Revaluation was carried out at least once every five years and any revaluation increase is taken to equity as a revaluation surplus. The investment property was last revalued in 2004. In accordance with the transitional provisions of FRS 140, this change in accounting policy is applied prospectively and the comparatives as at 31 December 2005 are not restated. Instead, the change has been accounted for by restating the following opening balances in the balance sheet as at 1 January 2006:</a:t>
          </a:r>
        </a:p>
      </xdr:txBody>
    </xdr:sp>
    <xdr:clientData/>
  </xdr:twoCellAnchor>
  <xdr:twoCellAnchor>
    <xdr:from>
      <xdr:col>1</xdr:col>
      <xdr:colOff>9525</xdr:colOff>
      <xdr:row>320</xdr:row>
      <xdr:rowOff>47625</xdr:rowOff>
    </xdr:from>
    <xdr:to>
      <xdr:col>8</xdr:col>
      <xdr:colOff>0</xdr:colOff>
      <xdr:row>322</xdr:row>
      <xdr:rowOff>57150</xdr:rowOff>
    </xdr:to>
    <xdr:sp>
      <xdr:nvSpPr>
        <xdr:cNvPr id="56" name="TextBox 152"/>
        <xdr:cNvSpPr txBox="1">
          <a:spLocks noChangeArrowheads="1"/>
        </xdr:cNvSpPr>
      </xdr:nvSpPr>
      <xdr:spPr>
        <a:xfrm>
          <a:off x="228600" y="53320950"/>
          <a:ext cx="7553325" cy="333375"/>
        </a:xfrm>
        <a:prstGeom prst="rect">
          <a:avLst/>
        </a:prstGeom>
        <a:solidFill>
          <a:srgbClr val="FFFFFF"/>
        </a:solidFill>
        <a:ln w="9525" cmpd="sng">
          <a:noFill/>
        </a:ln>
      </xdr:spPr>
      <xdr:txBody>
        <a:bodyPr vertOverflow="clip" wrap="square"/>
        <a:p>
          <a:pPr algn="just">
            <a:defRPr/>
          </a:pPr>
          <a:r>
            <a:rPr lang="en-US" cap="none" sz="1000" b="0" i="0" u="none" baseline="0"/>
            <a:t>There was no corporate proposal which was announced and not completed as at the date of this announcement.</a:t>
          </a:r>
        </a:p>
      </xdr:txBody>
    </xdr:sp>
    <xdr:clientData/>
  </xdr:twoCellAnchor>
  <xdr:twoCellAnchor>
    <xdr:from>
      <xdr:col>1</xdr:col>
      <xdr:colOff>28575</xdr:colOff>
      <xdr:row>291</xdr:row>
      <xdr:rowOff>38100</xdr:rowOff>
    </xdr:from>
    <xdr:to>
      <xdr:col>7</xdr:col>
      <xdr:colOff>962025</xdr:colOff>
      <xdr:row>295</xdr:row>
      <xdr:rowOff>104775</xdr:rowOff>
    </xdr:to>
    <xdr:sp>
      <xdr:nvSpPr>
        <xdr:cNvPr id="57" name="TextBox 153"/>
        <xdr:cNvSpPr txBox="1">
          <a:spLocks noChangeArrowheads="1"/>
        </xdr:cNvSpPr>
      </xdr:nvSpPr>
      <xdr:spPr>
        <a:xfrm>
          <a:off x="247650" y="48453675"/>
          <a:ext cx="7267575" cy="714375"/>
        </a:xfrm>
        <a:prstGeom prst="rect">
          <a:avLst/>
        </a:prstGeom>
        <a:solidFill>
          <a:srgbClr val="FFFFFF"/>
        </a:solidFill>
        <a:ln w="9525" cmpd="sng">
          <a:noFill/>
        </a:ln>
      </xdr:spPr>
      <xdr:txBody>
        <a:bodyPr vertOverflow="clip" wrap="square"/>
        <a:p>
          <a:pPr algn="just">
            <a:defRPr/>
          </a:pPr>
          <a:r>
            <a:rPr lang="en-US" cap="none" sz="1000" b="0" i="0" u="none" baseline="0"/>
            <a:t>The tax provided in the current period is mainly in respect of certain subsidiary reporting taxable profits. The cumulative effective tax rate is lower than the statutory tax rate principally due to claims of eksport allowances for certain subsidiary.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74"/>
  <sheetViews>
    <sheetView workbookViewId="0" topLeftCell="A13">
      <selection activeCell="D23" sqref="D23"/>
    </sheetView>
  </sheetViews>
  <sheetFormatPr defaultColWidth="9.00390625" defaultRowHeight="16.5"/>
  <cols>
    <col min="1" max="1" width="10.25390625" style="66" customWidth="1"/>
    <col min="2" max="2" width="22.375" style="66" customWidth="1"/>
    <col min="3" max="3" width="6.625" style="91" customWidth="1"/>
    <col min="4" max="5" width="12.625" style="66" customWidth="1"/>
    <col min="6" max="6" width="1.4921875" style="66" customWidth="1"/>
    <col min="7" max="8" width="12.625" style="66" customWidth="1"/>
    <col min="9" max="9" width="13.00390625" style="66" customWidth="1"/>
    <col min="10" max="14" width="9.00390625" style="151" customWidth="1"/>
    <col min="15" max="16384" width="9.00390625" style="66" customWidth="1"/>
  </cols>
  <sheetData>
    <row r="1" spans="1:14" s="103" customFormat="1" ht="15">
      <c r="A1" s="145" t="s">
        <v>0</v>
      </c>
      <c r="C1" s="146"/>
      <c r="J1" s="147"/>
      <c r="K1" s="147"/>
      <c r="L1" s="147"/>
      <c r="M1" s="147"/>
      <c r="N1" s="147"/>
    </row>
    <row r="2" spans="1:14" s="103" customFormat="1" ht="15">
      <c r="A2" s="145" t="s">
        <v>258</v>
      </c>
      <c r="C2" s="146"/>
      <c r="J2" s="147"/>
      <c r="K2" s="147"/>
      <c r="L2" s="147"/>
      <c r="M2" s="147"/>
      <c r="N2" s="147"/>
    </row>
    <row r="3" spans="1:14" s="103" customFormat="1" ht="15">
      <c r="A3" s="145" t="s">
        <v>244</v>
      </c>
      <c r="C3" s="146"/>
      <c r="J3" s="147"/>
      <c r="K3" s="147"/>
      <c r="L3" s="147"/>
      <c r="M3" s="147"/>
      <c r="N3" s="147"/>
    </row>
    <row r="4" spans="1:14" s="103" customFormat="1" ht="15">
      <c r="A4" s="145"/>
      <c r="C4" s="146"/>
      <c r="J4" s="147"/>
      <c r="K4" s="147"/>
      <c r="L4" s="147"/>
      <c r="M4" s="147"/>
      <c r="N4" s="147"/>
    </row>
    <row r="5" spans="1:14" s="103" customFormat="1" ht="15">
      <c r="A5" s="145"/>
      <c r="C5" s="146"/>
      <c r="J5" s="147"/>
      <c r="K5" s="147"/>
      <c r="L5" s="147"/>
      <c r="M5" s="147"/>
      <c r="N5" s="147"/>
    </row>
    <row r="6" spans="1:14" s="103" customFormat="1" ht="15">
      <c r="A6" s="148"/>
      <c r="C6" s="146"/>
      <c r="G6" s="148"/>
      <c r="J6" s="147"/>
      <c r="K6" s="147"/>
      <c r="L6" s="147"/>
      <c r="M6" s="147"/>
      <c r="N6" s="147"/>
    </row>
    <row r="7" spans="3:14" s="103" customFormat="1" ht="15">
      <c r="C7" s="146"/>
      <c r="D7" s="171" t="s">
        <v>105</v>
      </c>
      <c r="E7" s="171"/>
      <c r="G7" s="171" t="s">
        <v>245</v>
      </c>
      <c r="H7" s="171"/>
      <c r="I7" s="102"/>
      <c r="J7" s="147"/>
      <c r="K7" s="147"/>
      <c r="L7" s="147"/>
      <c r="M7" s="147"/>
      <c r="N7" s="147"/>
    </row>
    <row r="8" spans="3:14" s="146" customFormat="1" ht="15">
      <c r="C8" s="102" t="s">
        <v>1</v>
      </c>
      <c r="D8" s="104">
        <v>39082</v>
      </c>
      <c r="E8" s="104">
        <v>38717</v>
      </c>
      <c r="F8" s="149"/>
      <c r="G8" s="104">
        <f>D8</f>
        <v>39082</v>
      </c>
      <c r="H8" s="104">
        <f>E8</f>
        <v>38717</v>
      </c>
      <c r="I8" s="104"/>
      <c r="J8" s="150"/>
      <c r="K8" s="150"/>
      <c r="L8" s="150"/>
      <c r="M8" s="150"/>
      <c r="N8" s="150"/>
    </row>
    <row r="9" spans="4:14" s="146" customFormat="1" ht="15">
      <c r="D9" s="102" t="s">
        <v>2</v>
      </c>
      <c r="E9" s="102" t="s">
        <v>2</v>
      </c>
      <c r="G9" s="102" t="s">
        <v>2</v>
      </c>
      <c r="H9" s="102" t="s">
        <v>2</v>
      </c>
      <c r="I9" s="102"/>
      <c r="J9" s="150"/>
      <c r="K9" s="150"/>
      <c r="L9" s="150"/>
      <c r="M9" s="150"/>
      <c r="N9" s="150"/>
    </row>
    <row r="10" ht="13.5" thickBot="1"/>
    <row r="11" spans="1:15" ht="12.75">
      <c r="A11" s="66" t="s">
        <v>3</v>
      </c>
      <c r="B11" s="67"/>
      <c r="C11" s="91">
        <v>10</v>
      </c>
      <c r="D11" s="67">
        <v>163326</v>
      </c>
      <c r="E11" s="67">
        <v>79283</v>
      </c>
      <c r="F11" s="67"/>
      <c r="G11" s="67">
        <f>412415+D11</f>
        <v>575741</v>
      </c>
      <c r="H11" s="67">
        <v>288271</v>
      </c>
      <c r="I11" s="67">
        <f>K11+L11+M11</f>
        <v>173370</v>
      </c>
      <c r="J11" s="151">
        <v>239045</v>
      </c>
      <c r="K11" s="151">
        <v>173946</v>
      </c>
      <c r="L11" s="151">
        <v>-12</v>
      </c>
      <c r="M11" s="151">
        <v>-564</v>
      </c>
      <c r="N11" s="152">
        <f>SUM(J11:M11)</f>
        <v>412415</v>
      </c>
      <c r="O11" s="153">
        <f>J11+L11+M11</f>
        <v>238469</v>
      </c>
    </row>
    <row r="12" spans="2:14" ht="12.75">
      <c r="B12" s="67"/>
      <c r="D12" s="67"/>
      <c r="E12" s="67"/>
      <c r="F12" s="67"/>
      <c r="G12" s="95"/>
      <c r="H12" s="67"/>
      <c r="I12" s="67">
        <f aca="true" t="shared" si="0" ref="I12:I31">K12+L12+M12</f>
        <v>0</v>
      </c>
      <c r="N12" s="154"/>
    </row>
    <row r="13" spans="1:14" ht="12.75">
      <c r="A13" s="66" t="s">
        <v>174</v>
      </c>
      <c r="B13" s="95"/>
      <c r="D13" s="95">
        <f>-161624-1651</f>
        <v>-163275</v>
      </c>
      <c r="E13" s="67">
        <f>-71153-1280-153</f>
        <v>-72586</v>
      </c>
      <c r="F13" s="67"/>
      <c r="G13" s="95">
        <f>-363319-4496+D13</f>
        <v>-531090</v>
      </c>
      <c r="H13" s="67">
        <v>-268690</v>
      </c>
      <c r="I13" s="67">
        <f t="shared" si="0"/>
        <v>-160763</v>
      </c>
      <c r="J13" s="151">
        <v>-207052</v>
      </c>
      <c r="K13" s="151">
        <v>-160691</v>
      </c>
      <c r="L13" s="151">
        <v>-1106</v>
      </c>
      <c r="M13" s="151">
        <v>1034</v>
      </c>
      <c r="N13" s="154">
        <f aca="true" t="shared" si="1" ref="N13:N32">SUM(J13:M13)</f>
        <v>-367815</v>
      </c>
    </row>
    <row r="14" spans="2:14" ht="12.75">
      <c r="B14" s="67"/>
      <c r="D14" s="97"/>
      <c r="E14" s="97"/>
      <c r="F14" s="67"/>
      <c r="G14" s="97"/>
      <c r="H14" s="97"/>
      <c r="I14" s="67">
        <f t="shared" si="0"/>
        <v>0</v>
      </c>
      <c r="N14" s="154">
        <f t="shared" si="1"/>
        <v>0</v>
      </c>
    </row>
    <row r="15" spans="1:14" ht="12.75">
      <c r="A15" s="65" t="s">
        <v>158</v>
      </c>
      <c r="B15" s="95"/>
      <c r="D15" s="67">
        <f>SUM(D11:D13)</f>
        <v>51</v>
      </c>
      <c r="E15" s="67">
        <f>SUM(E11:E13)</f>
        <v>6697</v>
      </c>
      <c r="F15" s="67"/>
      <c r="G15" s="95">
        <f>SUM(G11:G13)</f>
        <v>44651</v>
      </c>
      <c r="H15" s="95">
        <f>SUM(H11:H13)</f>
        <v>19581</v>
      </c>
      <c r="I15" s="67">
        <f t="shared" si="0"/>
        <v>12607</v>
      </c>
      <c r="J15" s="151">
        <v>31993</v>
      </c>
      <c r="K15" s="155">
        <f>SUM(K10:K14)</f>
        <v>13255</v>
      </c>
      <c r="L15" s="151">
        <v>-1118</v>
      </c>
      <c r="M15" s="151">
        <v>470</v>
      </c>
      <c r="N15" s="154">
        <f t="shared" si="1"/>
        <v>44600</v>
      </c>
    </row>
    <row r="16" spans="2:14" ht="12.75">
      <c r="B16" s="67"/>
      <c r="D16" s="67"/>
      <c r="E16" s="67"/>
      <c r="F16" s="67"/>
      <c r="G16" s="95"/>
      <c r="H16" s="67"/>
      <c r="I16" s="67">
        <f t="shared" si="0"/>
        <v>0</v>
      </c>
      <c r="N16" s="154">
        <f t="shared" si="1"/>
        <v>0</v>
      </c>
    </row>
    <row r="17" spans="1:14" ht="12.75">
      <c r="A17" s="66" t="s">
        <v>159</v>
      </c>
      <c r="B17" s="67"/>
      <c r="D17" s="67">
        <v>941</v>
      </c>
      <c r="E17" s="67">
        <v>210</v>
      </c>
      <c r="F17" s="67"/>
      <c r="G17" s="95">
        <f>574+131+D17</f>
        <v>1646</v>
      </c>
      <c r="H17" s="67">
        <v>547</v>
      </c>
      <c r="I17" s="67">
        <f t="shared" si="0"/>
        <v>-415</v>
      </c>
      <c r="J17" s="151">
        <v>1120</v>
      </c>
      <c r="K17" s="151">
        <v>580</v>
      </c>
      <c r="L17" s="151">
        <v>16</v>
      </c>
      <c r="M17" s="151">
        <v>-1011</v>
      </c>
      <c r="N17" s="154">
        <f t="shared" si="1"/>
        <v>705</v>
      </c>
    </row>
    <row r="18" spans="2:14" ht="12.75">
      <c r="B18" s="67"/>
      <c r="D18" s="67"/>
      <c r="E18" s="67"/>
      <c r="F18" s="67"/>
      <c r="G18" s="95"/>
      <c r="H18" s="67"/>
      <c r="I18" s="67">
        <f t="shared" si="0"/>
        <v>0</v>
      </c>
      <c r="N18" s="154">
        <f t="shared" si="1"/>
        <v>0</v>
      </c>
    </row>
    <row r="19" spans="1:14" ht="12.75">
      <c r="A19" s="66" t="s">
        <v>160</v>
      </c>
      <c r="B19" s="95"/>
      <c r="D19" s="67">
        <v>-706</v>
      </c>
      <c r="E19" s="67">
        <v>-600</v>
      </c>
      <c r="F19" s="67"/>
      <c r="G19" s="95">
        <f>-2017+D19</f>
        <v>-2723</v>
      </c>
      <c r="H19" s="67">
        <v>-5487</v>
      </c>
      <c r="I19" s="67">
        <f t="shared" si="0"/>
        <v>-733</v>
      </c>
      <c r="J19" s="151">
        <v>-1285</v>
      </c>
      <c r="K19" s="151">
        <v>-733</v>
      </c>
      <c r="L19" s="151">
        <v>0</v>
      </c>
      <c r="M19" s="151">
        <v>0</v>
      </c>
      <c r="N19" s="154">
        <f t="shared" si="1"/>
        <v>-2018</v>
      </c>
    </row>
    <row r="20" spans="2:14" ht="12.75">
      <c r="B20" s="95"/>
      <c r="D20" s="95"/>
      <c r="E20" s="95"/>
      <c r="F20" s="95"/>
      <c r="G20" s="95"/>
      <c r="H20" s="95"/>
      <c r="I20" s="67">
        <f t="shared" si="0"/>
        <v>0</v>
      </c>
      <c r="N20" s="154">
        <f t="shared" si="1"/>
        <v>0</v>
      </c>
    </row>
    <row r="21" spans="1:14" ht="12.75">
      <c r="A21" s="66" t="s">
        <v>161</v>
      </c>
      <c r="B21" s="95"/>
      <c r="C21" s="156"/>
      <c r="D21" s="95">
        <f>-5107-72</f>
        <v>-5179</v>
      </c>
      <c r="E21" s="95">
        <f>-1845-177</f>
        <v>-2022</v>
      </c>
      <c r="F21" s="95"/>
      <c r="G21" s="95">
        <f>-6199-336+D21</f>
        <v>-11714</v>
      </c>
      <c r="H21" s="95">
        <v>-2433</v>
      </c>
      <c r="I21" s="67">
        <f t="shared" si="0"/>
        <v>566</v>
      </c>
      <c r="J21" s="157">
        <v>-7100</v>
      </c>
      <c r="K21" s="151">
        <v>-1983</v>
      </c>
      <c r="L21" s="151">
        <v>2525</v>
      </c>
      <c r="M21" s="151">
        <v>24</v>
      </c>
      <c r="N21" s="154">
        <f t="shared" si="1"/>
        <v>-6534</v>
      </c>
    </row>
    <row r="22" spans="2:14" ht="12.75">
      <c r="B22" s="95"/>
      <c r="C22" s="156"/>
      <c r="D22" s="97"/>
      <c r="E22" s="97"/>
      <c r="F22" s="95"/>
      <c r="G22" s="97"/>
      <c r="H22" s="97"/>
      <c r="I22" s="67">
        <f t="shared" si="0"/>
        <v>0</v>
      </c>
      <c r="J22" s="157"/>
      <c r="N22" s="154">
        <f t="shared" si="1"/>
        <v>0</v>
      </c>
    </row>
    <row r="23" spans="1:14" ht="12.75">
      <c r="A23" s="66" t="s">
        <v>254</v>
      </c>
      <c r="B23" s="95"/>
      <c r="C23" s="156"/>
      <c r="D23" s="95">
        <f>SUM(D15:D22)</f>
        <v>-4893</v>
      </c>
      <c r="E23" s="95">
        <f>SUM(E15:E22)</f>
        <v>4285</v>
      </c>
      <c r="F23" s="95">
        <f>SUM(F15:F22)</f>
        <v>0</v>
      </c>
      <c r="G23" s="95">
        <f>SUM(G15:G22)</f>
        <v>31860</v>
      </c>
      <c r="H23" s="95">
        <f>SUM(H15:H22)</f>
        <v>12208</v>
      </c>
      <c r="I23" s="67">
        <f t="shared" si="0"/>
        <v>12025</v>
      </c>
      <c r="J23" s="157">
        <v>24728</v>
      </c>
      <c r="K23" s="151">
        <f>SUM(K15:K21)</f>
        <v>11119</v>
      </c>
      <c r="L23" s="151">
        <v>1423</v>
      </c>
      <c r="M23" s="151">
        <v>-517</v>
      </c>
      <c r="N23" s="154">
        <f t="shared" si="1"/>
        <v>36753</v>
      </c>
    </row>
    <row r="24" spans="2:14" ht="12.75">
      <c r="B24" s="95"/>
      <c r="D24" s="67"/>
      <c r="E24" s="67"/>
      <c r="F24" s="95"/>
      <c r="G24" s="67"/>
      <c r="H24" s="67"/>
      <c r="I24" s="67">
        <f t="shared" si="0"/>
        <v>0</v>
      </c>
      <c r="N24" s="154">
        <f t="shared" si="1"/>
        <v>0</v>
      </c>
    </row>
    <row r="25" spans="1:14" ht="12.75">
      <c r="A25" s="66" t="s">
        <v>162</v>
      </c>
      <c r="B25" s="67"/>
      <c r="D25" s="95">
        <v>-1878</v>
      </c>
      <c r="E25" s="95">
        <v>-826</v>
      </c>
      <c r="F25" s="95"/>
      <c r="G25" s="95">
        <f>-4028+46+79+D25</f>
        <v>-5781</v>
      </c>
      <c r="H25" s="95">
        <v>-2747</v>
      </c>
      <c r="I25" s="67">
        <f t="shared" si="0"/>
        <v>-1117</v>
      </c>
      <c r="J25" s="151">
        <v>-2786</v>
      </c>
      <c r="K25" s="151">
        <v>-1112</v>
      </c>
      <c r="L25" s="151">
        <v>-21</v>
      </c>
      <c r="M25" s="151">
        <v>16</v>
      </c>
      <c r="N25" s="154">
        <f t="shared" si="1"/>
        <v>-3903</v>
      </c>
    </row>
    <row r="26" spans="2:14" ht="12.75">
      <c r="B26" s="95"/>
      <c r="D26" s="97"/>
      <c r="E26" s="97"/>
      <c r="F26" s="95"/>
      <c r="G26" s="97"/>
      <c r="H26" s="97"/>
      <c r="I26" s="67">
        <f t="shared" si="0"/>
        <v>0</v>
      </c>
      <c r="N26" s="154">
        <f t="shared" si="1"/>
        <v>0</v>
      </c>
    </row>
    <row r="27" spans="1:14" ht="12.75">
      <c r="A27" s="65" t="s">
        <v>252</v>
      </c>
      <c r="C27" s="91">
        <v>10</v>
      </c>
      <c r="D27" s="67">
        <f>SUM(D23:D26)</f>
        <v>-6771</v>
      </c>
      <c r="E27" s="67">
        <f>SUM(E23:E26)</f>
        <v>3459</v>
      </c>
      <c r="F27" s="67">
        <f>SUM(F23:F26)</f>
        <v>0</v>
      </c>
      <c r="G27" s="67">
        <f>SUM(G23:G26)</f>
        <v>26079</v>
      </c>
      <c r="H27" s="67">
        <f>SUM(H23:H26)</f>
        <v>9461</v>
      </c>
      <c r="I27" s="67">
        <f t="shared" si="0"/>
        <v>10908</v>
      </c>
      <c r="J27" s="151">
        <v>21942</v>
      </c>
      <c r="K27" s="151">
        <f>SUM(K23:K25)</f>
        <v>10007</v>
      </c>
      <c r="L27" s="151">
        <v>1402</v>
      </c>
      <c r="M27" s="151">
        <v>-501</v>
      </c>
      <c r="N27" s="154">
        <f t="shared" si="1"/>
        <v>32850</v>
      </c>
    </row>
    <row r="28" spans="4:14" ht="12.75">
      <c r="D28" s="67"/>
      <c r="E28" s="67"/>
      <c r="F28" s="67"/>
      <c r="G28" s="67"/>
      <c r="H28" s="67"/>
      <c r="I28" s="67">
        <f t="shared" si="0"/>
        <v>0</v>
      </c>
      <c r="N28" s="154">
        <f t="shared" si="1"/>
        <v>0</v>
      </c>
    </row>
    <row r="29" spans="1:14" ht="12.75">
      <c r="A29" s="66" t="s">
        <v>175</v>
      </c>
      <c r="C29" s="91">
        <v>20</v>
      </c>
      <c r="D29" s="97">
        <f>-441+942</f>
        <v>501</v>
      </c>
      <c r="E29" s="97">
        <v>-425</v>
      </c>
      <c r="F29" s="67"/>
      <c r="G29" s="97">
        <f>-2286+D29</f>
        <v>-1785</v>
      </c>
      <c r="H29" s="97">
        <v>-673</v>
      </c>
      <c r="I29" s="67">
        <f t="shared" si="0"/>
        <v>-618</v>
      </c>
      <c r="J29" s="151">
        <v>-1668</v>
      </c>
      <c r="K29" s="151">
        <v>-618</v>
      </c>
      <c r="L29" s="151">
        <v>0</v>
      </c>
      <c r="M29" s="151">
        <v>0</v>
      </c>
      <c r="N29" s="154">
        <f t="shared" si="1"/>
        <v>-2286</v>
      </c>
    </row>
    <row r="30" spans="4:14" ht="12.75">
      <c r="D30" s="67"/>
      <c r="E30" s="67"/>
      <c r="F30" s="67"/>
      <c r="G30" s="67"/>
      <c r="H30" s="67"/>
      <c r="I30" s="67">
        <f t="shared" si="0"/>
        <v>0</v>
      </c>
      <c r="N30" s="154">
        <f t="shared" si="1"/>
        <v>0</v>
      </c>
    </row>
    <row r="31" spans="1:14" ht="13.5" thickBot="1">
      <c r="A31" s="65" t="s">
        <v>255</v>
      </c>
      <c r="D31" s="67">
        <f>D27+D29</f>
        <v>-6270</v>
      </c>
      <c r="E31" s="67">
        <f>E27+E29</f>
        <v>3034</v>
      </c>
      <c r="F31" s="67"/>
      <c r="G31" s="67">
        <f>G27+G29</f>
        <v>24294</v>
      </c>
      <c r="H31" s="67">
        <f>H27+H29</f>
        <v>8788</v>
      </c>
      <c r="I31" s="67">
        <f t="shared" si="0"/>
        <v>10290</v>
      </c>
      <c r="J31" s="151">
        <v>20274</v>
      </c>
      <c r="K31" s="151">
        <f>SUM(K27:K29)</f>
        <v>9389</v>
      </c>
      <c r="L31" s="151">
        <v>1402</v>
      </c>
      <c r="M31" s="151">
        <v>-501</v>
      </c>
      <c r="N31" s="133">
        <f t="shared" si="1"/>
        <v>30564</v>
      </c>
    </row>
    <row r="32" spans="1:14" ht="13.5" thickBot="1">
      <c r="A32" s="65" t="s">
        <v>222</v>
      </c>
      <c r="D32" s="105"/>
      <c r="E32" s="105"/>
      <c r="F32" s="67"/>
      <c r="G32" s="105"/>
      <c r="H32" s="105"/>
      <c r="I32" s="95"/>
      <c r="N32" s="151">
        <f t="shared" si="1"/>
        <v>0</v>
      </c>
    </row>
    <row r="33" spans="4:9" ht="13.5" thickTop="1">
      <c r="D33" s="95"/>
      <c r="E33" s="95"/>
      <c r="F33" s="95"/>
      <c r="G33" s="95"/>
      <c r="H33" s="95"/>
      <c r="I33" s="95"/>
    </row>
    <row r="34" spans="4:9" ht="12.75">
      <c r="D34" s="67"/>
      <c r="E34" s="67"/>
      <c r="F34" s="67"/>
      <c r="G34" s="67"/>
      <c r="H34" s="67"/>
      <c r="I34" s="67"/>
    </row>
    <row r="35" spans="1:14" s="65" customFormat="1" ht="12.75">
      <c r="A35" s="65" t="s">
        <v>176</v>
      </c>
      <c r="C35" s="137"/>
      <c r="D35" s="118"/>
      <c r="E35" s="118"/>
      <c r="F35" s="118"/>
      <c r="G35" s="118"/>
      <c r="H35" s="118"/>
      <c r="I35" s="118"/>
      <c r="J35" s="134"/>
      <c r="K35" s="134"/>
      <c r="L35" s="134"/>
      <c r="M35" s="134"/>
      <c r="N35" s="134"/>
    </row>
    <row r="36" spans="1:14" s="65" customFormat="1" ht="12.75">
      <c r="A36" s="65" t="s">
        <v>177</v>
      </c>
      <c r="C36" s="137"/>
      <c r="D36" s="118"/>
      <c r="E36" s="118"/>
      <c r="F36" s="118"/>
      <c r="G36" s="118"/>
      <c r="H36" s="118"/>
      <c r="I36" s="118"/>
      <c r="J36" s="134"/>
      <c r="K36" s="134"/>
      <c r="L36" s="134"/>
      <c r="M36" s="134"/>
      <c r="N36" s="134"/>
    </row>
    <row r="37" spans="1:9" ht="12.75">
      <c r="A37" s="66" t="s">
        <v>125</v>
      </c>
      <c r="C37" s="91">
        <v>28</v>
      </c>
      <c r="D37" s="151">
        <f>'explanatory notes'!E381</f>
        <v>-9.782964846858373</v>
      </c>
      <c r="E37" s="106">
        <f>'explanatory notes'!F381</f>
        <v>5.398384399131703</v>
      </c>
      <c r="F37" s="67">
        <f>'explanatory notes'!G381</f>
        <v>40.24917576500604</v>
      </c>
      <c r="G37" s="106">
        <f>'explanatory notes'!G381</f>
        <v>40.24917576500604</v>
      </c>
      <c r="H37" s="106">
        <f>'explanatory notes'!H381</f>
        <v>15.650377546659069</v>
      </c>
      <c r="I37" s="106"/>
    </row>
    <row r="38" spans="1:9" ht="13.5" thickBot="1">
      <c r="A38" s="66" t="s">
        <v>126</v>
      </c>
      <c r="C38" s="91">
        <v>28</v>
      </c>
      <c r="D38" s="107">
        <f>'explanatory notes'!E400</f>
        <v>-9.663101439447647</v>
      </c>
      <c r="E38" s="107">
        <f>'explanatory notes'!F400</f>
        <v>5.398384399131703</v>
      </c>
      <c r="F38" s="108">
        <f>'explanatory notes'!G398</f>
        <v>61082</v>
      </c>
      <c r="G38" s="107">
        <f>'explanatory notes'!G400</f>
        <v>39.77276448053436</v>
      </c>
      <c r="H38" s="107">
        <f>'explanatory notes'!H400</f>
        <v>15.59593951870519</v>
      </c>
      <c r="I38" s="108"/>
    </row>
    <row r="39" spans="4:9" ht="13.5" thickTop="1">
      <c r="D39" s="108"/>
      <c r="E39" s="108"/>
      <c r="F39" s="108"/>
      <c r="G39" s="108"/>
      <c r="H39" s="108"/>
      <c r="I39" s="108"/>
    </row>
    <row r="40" spans="4:9" ht="12.75">
      <c r="D40" s="108"/>
      <c r="E40" s="108"/>
      <c r="F40" s="108"/>
      <c r="G40" s="108"/>
      <c r="H40" s="108"/>
      <c r="I40" s="108"/>
    </row>
    <row r="41" spans="4:9" ht="12.75">
      <c r="D41" s="108"/>
      <c r="E41" s="108"/>
      <c r="F41" s="108"/>
      <c r="G41" s="108"/>
      <c r="H41" s="108"/>
      <c r="I41" s="108"/>
    </row>
    <row r="42" spans="4:9" ht="12.75">
      <c r="D42" s="108"/>
      <c r="E42" s="108"/>
      <c r="F42" s="108"/>
      <c r="G42" s="108"/>
      <c r="H42" s="108"/>
      <c r="I42" s="108"/>
    </row>
    <row r="43" spans="4:9" ht="12.75">
      <c r="D43" s="108"/>
      <c r="E43" s="108"/>
      <c r="F43" s="108"/>
      <c r="G43" s="108"/>
      <c r="H43" s="108"/>
      <c r="I43" s="108"/>
    </row>
    <row r="44" spans="4:9" ht="12.75">
      <c r="D44" s="108"/>
      <c r="E44" s="108"/>
      <c r="F44" s="108"/>
      <c r="G44" s="108"/>
      <c r="H44" s="108"/>
      <c r="I44" s="108"/>
    </row>
    <row r="45" spans="4:9" ht="12.75">
      <c r="D45" s="108"/>
      <c r="E45" s="108"/>
      <c r="F45" s="108"/>
      <c r="G45" s="108"/>
      <c r="H45" s="108"/>
      <c r="I45" s="108"/>
    </row>
    <row r="46" spans="4:9" ht="12.75">
      <c r="D46" s="108"/>
      <c r="E46" s="108"/>
      <c r="F46" s="108"/>
      <c r="G46" s="108"/>
      <c r="H46" s="108"/>
      <c r="I46" s="108"/>
    </row>
    <row r="47" spans="4:9" ht="12.75">
      <c r="D47" s="108"/>
      <c r="E47" s="108"/>
      <c r="F47" s="108"/>
      <c r="G47" s="108"/>
      <c r="H47" s="108"/>
      <c r="I47" s="108"/>
    </row>
    <row r="48" spans="4:9" ht="12.75">
      <c r="D48" s="108"/>
      <c r="E48" s="108"/>
      <c r="F48" s="108"/>
      <c r="G48" s="108"/>
      <c r="H48" s="108"/>
      <c r="I48" s="108"/>
    </row>
    <row r="49" spans="4:9" ht="12.75">
      <c r="D49" s="108"/>
      <c r="E49" s="108"/>
      <c r="F49" s="108"/>
      <c r="G49" s="108"/>
      <c r="H49" s="108"/>
      <c r="I49" s="108"/>
    </row>
    <row r="50" spans="4:9" ht="12.75">
      <c r="D50" s="108"/>
      <c r="E50" s="108"/>
      <c r="F50" s="108"/>
      <c r="G50" s="108"/>
      <c r="H50" s="108"/>
      <c r="I50" s="108"/>
    </row>
    <row r="51" spans="4:9" ht="12.75">
      <c r="D51" s="108"/>
      <c r="E51" s="108"/>
      <c r="F51" s="108"/>
      <c r="G51" s="108"/>
      <c r="H51" s="108"/>
      <c r="I51" s="108"/>
    </row>
    <row r="52" spans="4:9" ht="12.75">
      <c r="D52" s="108"/>
      <c r="E52" s="108"/>
      <c r="F52" s="108"/>
      <c r="G52" s="108"/>
      <c r="H52" s="108"/>
      <c r="I52" s="108"/>
    </row>
    <row r="53" spans="4:9" ht="12.75">
      <c r="D53" s="108"/>
      <c r="E53" s="108"/>
      <c r="F53" s="108"/>
      <c r="G53" s="108"/>
      <c r="H53" s="108"/>
      <c r="I53" s="108"/>
    </row>
    <row r="54" spans="4:9" ht="12.75">
      <c r="D54" s="108"/>
      <c r="E54" s="108"/>
      <c r="F54" s="108"/>
      <c r="G54" s="108"/>
      <c r="H54" s="108"/>
      <c r="I54" s="108"/>
    </row>
    <row r="55" spans="4:9" ht="12.75">
      <c r="D55" s="108"/>
      <c r="E55" s="108"/>
      <c r="F55" s="108"/>
      <c r="G55" s="108"/>
      <c r="H55" s="108"/>
      <c r="I55" s="108"/>
    </row>
    <row r="56" spans="4:9" ht="12.75">
      <c r="D56" s="108"/>
      <c r="E56" s="108"/>
      <c r="F56" s="108"/>
      <c r="G56" s="108"/>
      <c r="H56" s="108"/>
      <c r="I56" s="108"/>
    </row>
    <row r="57" spans="4:9" ht="12.75">
      <c r="D57" s="108"/>
      <c r="E57" s="108"/>
      <c r="F57" s="108"/>
      <c r="G57" s="108"/>
      <c r="H57" s="108"/>
      <c r="I57" s="108"/>
    </row>
    <row r="58" spans="4:9" ht="12.75">
      <c r="D58" s="108"/>
      <c r="E58" s="108"/>
      <c r="F58" s="108"/>
      <c r="G58" s="108"/>
      <c r="H58" s="108"/>
      <c r="I58" s="108"/>
    </row>
    <row r="59" spans="1:9" ht="12.75">
      <c r="A59" s="66" t="s">
        <v>259</v>
      </c>
      <c r="D59" s="67"/>
      <c r="E59" s="67"/>
      <c r="F59" s="67"/>
      <c r="G59" s="67"/>
      <c r="H59" s="67"/>
      <c r="I59" s="67"/>
    </row>
    <row r="60" spans="1:9" ht="12.75">
      <c r="A60" s="66" t="s">
        <v>221</v>
      </c>
      <c r="D60" s="67"/>
      <c r="E60" s="67"/>
      <c r="F60" s="67"/>
      <c r="G60" s="67"/>
      <c r="H60" s="67"/>
      <c r="I60" s="67"/>
    </row>
    <row r="74" spans="3:5" ht="12.75">
      <c r="C74" s="158"/>
      <c r="D74" s="86"/>
      <c r="E74" s="109"/>
    </row>
  </sheetData>
  <mergeCells count="2">
    <mergeCell ref="D7:E7"/>
    <mergeCell ref="G7:H7"/>
  </mergeCells>
  <printOptions/>
  <pageMargins left="0.5" right="0.5" top="0.5" bottom="0.25" header="0.5" footer="0.5"/>
  <pageSetup horizontalDpi="600" verticalDpi="600" orientation="portrait" paperSize="9"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3"/>
  <sheetViews>
    <sheetView workbookViewId="0" topLeftCell="A25">
      <selection activeCell="H18" sqref="H18"/>
    </sheetView>
  </sheetViews>
  <sheetFormatPr defaultColWidth="9.00390625" defaultRowHeight="16.5"/>
  <cols>
    <col min="1" max="1" width="4.625" style="18" customWidth="1"/>
    <col min="2" max="2" width="8.625" style="16" customWidth="1"/>
    <col min="3" max="5" width="9.00390625" style="17" customWidth="1"/>
    <col min="6" max="6" width="7.625" style="17" customWidth="1"/>
    <col min="7" max="7" width="9.50390625" style="18" customWidth="1"/>
    <col min="8" max="8" width="13.625" style="103" customWidth="1"/>
    <col min="9" max="9" width="2.00390625" style="17" customWidth="1"/>
    <col min="10" max="10" width="13.625" style="17" customWidth="1"/>
    <col min="11" max="16384" width="9.00390625" style="17" customWidth="1"/>
  </cols>
  <sheetData>
    <row r="1" spans="1:10" ht="15">
      <c r="A1" s="15" t="s">
        <v>0</v>
      </c>
      <c r="J1" s="18"/>
    </row>
    <row r="2" spans="1:10" ht="15">
      <c r="A2" s="15" t="s">
        <v>4</v>
      </c>
      <c r="H2" s="102"/>
      <c r="J2" s="19" t="s">
        <v>5</v>
      </c>
    </row>
    <row r="3" spans="1:10" ht="15">
      <c r="A3" s="15" t="s">
        <v>246</v>
      </c>
      <c r="H3" s="102" t="s">
        <v>6</v>
      </c>
      <c r="J3" s="19" t="s">
        <v>7</v>
      </c>
    </row>
    <row r="4" spans="8:10" ht="15">
      <c r="H4" s="102" t="s">
        <v>8</v>
      </c>
      <c r="J4" s="19" t="s">
        <v>9</v>
      </c>
    </row>
    <row r="5" spans="8:10" ht="15">
      <c r="H5" s="102" t="s">
        <v>10</v>
      </c>
      <c r="J5" s="19" t="s">
        <v>11</v>
      </c>
    </row>
    <row r="6" spans="7:10" ht="15">
      <c r="G6" s="19" t="s">
        <v>1</v>
      </c>
      <c r="H6" s="104">
        <v>39082</v>
      </c>
      <c r="J6" s="4">
        <v>38717</v>
      </c>
    </row>
    <row r="7" spans="8:10" ht="15">
      <c r="H7" s="102" t="s">
        <v>2</v>
      </c>
      <c r="J7" s="19" t="s">
        <v>2</v>
      </c>
    </row>
    <row r="8" spans="8:10" ht="15">
      <c r="H8" s="102"/>
      <c r="J8" s="19" t="s">
        <v>164</v>
      </c>
    </row>
    <row r="9" spans="2:10" ht="15">
      <c r="B9" s="15" t="s">
        <v>165</v>
      </c>
      <c r="H9" s="146"/>
      <c r="J9" s="18"/>
    </row>
    <row r="10" spans="2:10" ht="15">
      <c r="B10" s="15" t="s">
        <v>143</v>
      </c>
      <c r="H10" s="146"/>
      <c r="J10" s="18"/>
    </row>
    <row r="11" spans="2:10" ht="15">
      <c r="B11" s="16" t="s">
        <v>178</v>
      </c>
      <c r="G11" s="20" t="s">
        <v>208</v>
      </c>
      <c r="H11" s="99">
        <v>58850</v>
      </c>
      <c r="J11" s="84">
        <v>57740</v>
      </c>
    </row>
    <row r="12" spans="2:10" ht="15">
      <c r="B12" s="16" t="s">
        <v>260</v>
      </c>
      <c r="G12" s="20"/>
      <c r="H12" s="100">
        <v>500</v>
      </c>
      <c r="J12" s="119">
        <v>0</v>
      </c>
    </row>
    <row r="13" spans="2:10" ht="15">
      <c r="B13" s="16" t="s">
        <v>157</v>
      </c>
      <c r="G13" s="20" t="s">
        <v>96</v>
      </c>
      <c r="H13" s="100">
        <v>7040</v>
      </c>
      <c r="J13" s="24">
        <v>19</v>
      </c>
    </row>
    <row r="14" spans="7:10" ht="15">
      <c r="G14" s="20"/>
      <c r="H14" s="101">
        <f>SUM(H11:H13)</f>
        <v>66390</v>
      </c>
      <c r="J14" s="85">
        <f>SUM(J11:J13)</f>
        <v>57759</v>
      </c>
    </row>
    <row r="15" ht="15" customHeight="1">
      <c r="J15" s="21"/>
    </row>
    <row r="16" spans="2:10" ht="15">
      <c r="B16" s="15" t="s">
        <v>12</v>
      </c>
      <c r="J16" s="21"/>
    </row>
    <row r="17" spans="2:10" ht="15">
      <c r="B17" s="17" t="s">
        <v>152</v>
      </c>
      <c r="H17" s="99">
        <v>52847</v>
      </c>
      <c r="J17" s="22">
        <v>41851</v>
      </c>
    </row>
    <row r="18" spans="2:10" ht="15">
      <c r="B18" s="17" t="s">
        <v>179</v>
      </c>
      <c r="H18" s="100">
        <v>106293</v>
      </c>
      <c r="J18" s="24">
        <v>62900</v>
      </c>
    </row>
    <row r="19" spans="2:10" ht="15">
      <c r="B19" s="17" t="s">
        <v>180</v>
      </c>
      <c r="H19" s="100">
        <v>35980</v>
      </c>
      <c r="J19" s="25">
        <v>11310</v>
      </c>
    </row>
    <row r="20" spans="2:10" ht="15">
      <c r="B20" s="17" t="s">
        <v>219</v>
      </c>
      <c r="H20" s="100">
        <v>0</v>
      </c>
      <c r="J20" s="25">
        <v>234</v>
      </c>
    </row>
    <row r="21" spans="2:10" ht="15">
      <c r="B21" s="17" t="s">
        <v>22</v>
      </c>
      <c r="H21" s="100">
        <v>26540</v>
      </c>
      <c r="J21" s="24">
        <v>12550</v>
      </c>
    </row>
    <row r="22" spans="8:10" ht="15">
      <c r="H22" s="101">
        <f>SUM(H17:H21)</f>
        <v>221660</v>
      </c>
      <c r="J22" s="26">
        <f>SUM(J17:J21)</f>
        <v>128845</v>
      </c>
    </row>
    <row r="23" spans="2:10" ht="15" customHeight="1">
      <c r="B23" s="15" t="s">
        <v>156</v>
      </c>
      <c r="G23" s="136"/>
      <c r="H23" s="159">
        <f>H14+H22</f>
        <v>288050</v>
      </c>
      <c r="J23" s="83">
        <f>J14+J22</f>
        <v>186604</v>
      </c>
    </row>
    <row r="24" ht="15" customHeight="1">
      <c r="J24" s="21"/>
    </row>
    <row r="25" spans="2:10" ht="15">
      <c r="B25" s="15" t="s">
        <v>147</v>
      </c>
      <c r="H25" s="160"/>
      <c r="I25" s="29"/>
      <c r="J25" s="62"/>
    </row>
    <row r="26" spans="2:10" ht="15">
      <c r="B26" s="15" t="s">
        <v>181</v>
      </c>
      <c r="H26" s="160"/>
      <c r="I26" s="29"/>
      <c r="J26" s="62"/>
    </row>
    <row r="27" spans="2:10" ht="15">
      <c r="B27" s="16" t="s">
        <v>148</v>
      </c>
      <c r="H27" s="103">
        <f>+'statement of changes in equ'!E38</f>
        <v>64154</v>
      </c>
      <c r="J27" s="2">
        <f>'statement of changes in equ'!E15</f>
        <v>56202</v>
      </c>
    </row>
    <row r="28" spans="2:10" ht="15">
      <c r="B28" s="17" t="s">
        <v>149</v>
      </c>
      <c r="H28" s="103">
        <f>+'statement of changes in equ'!G38</f>
        <v>1778</v>
      </c>
      <c r="J28" s="21">
        <f>'statement of changes in equ'!G15</f>
        <v>3</v>
      </c>
    </row>
    <row r="29" spans="2:10" ht="15">
      <c r="B29" s="17" t="s">
        <v>150</v>
      </c>
      <c r="H29" s="103">
        <f>+'statement of changes in equ'!K38</f>
        <v>-636</v>
      </c>
      <c r="J29" s="21">
        <f>478-91</f>
        <v>387</v>
      </c>
    </row>
    <row r="30" spans="2:10" ht="15">
      <c r="B30" s="17" t="s">
        <v>212</v>
      </c>
      <c r="H30" s="103">
        <f>+'statement of changes in equ'!M38</f>
        <v>41</v>
      </c>
      <c r="J30" s="21">
        <v>23</v>
      </c>
    </row>
    <row r="31" spans="2:10" ht="15">
      <c r="B31" s="17" t="s">
        <v>151</v>
      </c>
      <c r="H31" s="103">
        <f>+'statement of changes in equ'!I38</f>
        <v>2536</v>
      </c>
      <c r="J31" s="21">
        <f>'statement of changes in equ'!I15</f>
        <v>2562</v>
      </c>
    </row>
    <row r="32" spans="2:10" ht="15">
      <c r="B32" s="17" t="s">
        <v>182</v>
      </c>
      <c r="H32" s="161">
        <f>+'statement of changes in equ'!O38</f>
        <v>39951</v>
      </c>
      <c r="I32" s="29"/>
      <c r="J32" s="28">
        <f>'statement of changes in equ'!O15</f>
        <v>18813</v>
      </c>
    </row>
    <row r="33" spans="2:10" ht="15">
      <c r="B33" s="15" t="s">
        <v>153</v>
      </c>
      <c r="H33" s="103">
        <f>SUM(H27:H32)</f>
        <v>107824</v>
      </c>
      <c r="I33" s="17">
        <f>SUM(I27:I32)</f>
        <v>0</v>
      </c>
      <c r="J33" s="2">
        <f>SUM(J27:J32)</f>
        <v>77990</v>
      </c>
    </row>
    <row r="35" spans="2:10" ht="15" customHeight="1">
      <c r="B35" s="15" t="s">
        <v>144</v>
      </c>
      <c r="J35" s="21"/>
    </row>
    <row r="36" spans="2:10" ht="15" customHeight="1">
      <c r="B36" s="15" t="s">
        <v>145</v>
      </c>
      <c r="J36" s="21"/>
    </row>
    <row r="37" spans="2:10" ht="15" customHeight="1">
      <c r="B37" s="16" t="s">
        <v>146</v>
      </c>
      <c r="G37" s="20" t="s">
        <v>209</v>
      </c>
      <c r="H37" s="99">
        <f>307+2899</f>
        <v>3206</v>
      </c>
      <c r="J37" s="22">
        <v>4974</v>
      </c>
    </row>
    <row r="38" spans="2:11" ht="15">
      <c r="B38" s="16" t="s">
        <v>183</v>
      </c>
      <c r="H38" s="100">
        <v>5456</v>
      </c>
      <c r="I38" s="29"/>
      <c r="J38" s="23">
        <v>6826</v>
      </c>
      <c r="K38" s="29"/>
    </row>
    <row r="39" spans="8:11" ht="15">
      <c r="H39" s="101">
        <f>SUM(H37:H38)</f>
        <v>8662</v>
      </c>
      <c r="I39" s="29"/>
      <c r="J39" s="26">
        <f>SUM(J37:J38)</f>
        <v>11800</v>
      </c>
      <c r="K39" s="29"/>
    </row>
    <row r="40" ht="15" customHeight="1">
      <c r="J40" s="21"/>
    </row>
    <row r="41" spans="2:10" ht="15" customHeight="1">
      <c r="B41" s="15" t="s">
        <v>13</v>
      </c>
      <c r="H41" s="161"/>
      <c r="J41" s="28"/>
    </row>
    <row r="42" spans="2:10" ht="14.25" customHeight="1">
      <c r="B42" s="17" t="s">
        <v>146</v>
      </c>
      <c r="G42" s="20" t="s">
        <v>209</v>
      </c>
      <c r="H42" s="99">
        <f>147178+118+6713</f>
        <v>154009</v>
      </c>
      <c r="J42" s="22">
        <v>87294</v>
      </c>
    </row>
    <row r="43" spans="2:10" ht="15">
      <c r="B43" s="17" t="s">
        <v>186</v>
      </c>
      <c r="H43" s="100">
        <v>608</v>
      </c>
      <c r="J43" s="24">
        <v>2643</v>
      </c>
    </row>
    <row r="44" spans="2:10" ht="15">
      <c r="B44" s="17" t="s">
        <v>185</v>
      </c>
      <c r="H44" s="100">
        <f>15583+962+23</f>
        <v>16568</v>
      </c>
      <c r="J44" s="24">
        <v>6877</v>
      </c>
    </row>
    <row r="45" spans="2:10" ht="15">
      <c r="B45" s="17" t="s">
        <v>184</v>
      </c>
      <c r="H45" s="100">
        <v>379</v>
      </c>
      <c r="J45" s="24">
        <v>0</v>
      </c>
    </row>
    <row r="46" spans="8:10" ht="15">
      <c r="H46" s="101">
        <f>SUM(H42:H45)</f>
        <v>171564</v>
      </c>
      <c r="J46" s="26">
        <f>SUM(J42:J45)</f>
        <v>96814</v>
      </c>
    </row>
    <row r="47" ht="15" customHeight="1">
      <c r="J47" s="21"/>
    </row>
    <row r="48" spans="2:10" ht="15" customHeight="1">
      <c r="B48" s="15" t="s">
        <v>154</v>
      </c>
      <c r="H48" s="103">
        <f>H39+H46</f>
        <v>180226</v>
      </c>
      <c r="J48" s="21">
        <f>J39+J46</f>
        <v>108614</v>
      </c>
    </row>
    <row r="49" spans="2:10" ht="15" customHeight="1" thickBot="1">
      <c r="B49" s="15" t="s">
        <v>155</v>
      </c>
      <c r="H49" s="162">
        <f>H33+H48</f>
        <v>288050</v>
      </c>
      <c r="I49" s="29"/>
      <c r="J49" s="82">
        <f>J33+J48</f>
        <v>186604</v>
      </c>
    </row>
    <row r="50" spans="2:10" ht="15">
      <c r="B50" s="16" t="s">
        <v>213</v>
      </c>
      <c r="H50" s="163">
        <f>H33/H27</f>
        <v>1.6807058016647443</v>
      </c>
      <c r="I50" s="94"/>
      <c r="J50" s="94">
        <f>J33/J27</f>
        <v>1.387673036546742</v>
      </c>
    </row>
    <row r="51" spans="8:10" ht="15">
      <c r="H51" s="125"/>
      <c r="I51" s="125"/>
      <c r="J51" s="124"/>
    </row>
    <row r="52" spans="1:11" s="5" customFormat="1" ht="12.75">
      <c r="A52" s="5" t="s">
        <v>239</v>
      </c>
      <c r="D52" s="7"/>
      <c r="E52" s="7"/>
      <c r="F52" s="7"/>
      <c r="G52" s="13"/>
      <c r="H52" s="67"/>
      <c r="J52" s="30"/>
      <c r="K52" s="30"/>
    </row>
    <row r="53" spans="1:11" s="5" customFormat="1" ht="12.75">
      <c r="A53" s="5" t="s">
        <v>240</v>
      </c>
      <c r="G53" s="6"/>
      <c r="H53" s="67"/>
      <c r="J53" s="30"/>
      <c r="K53" s="30"/>
    </row>
  </sheetData>
  <printOptions/>
  <pageMargins left="0.75" right="0.75" top="0.5" bottom="0.75" header="0.5" footer="0.5"/>
  <pageSetup firstPageNumber="2" useFirstPageNumber="1" fitToHeight="1" fitToWidth="1" horizontalDpi="600" verticalDpi="600" orientation="portrait" paperSize="9" scale="99"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R63"/>
  <sheetViews>
    <sheetView workbookViewId="0" topLeftCell="C22">
      <selection activeCell="C47" sqref="C47"/>
    </sheetView>
  </sheetViews>
  <sheetFormatPr defaultColWidth="9.00390625" defaultRowHeight="16.5"/>
  <cols>
    <col min="1" max="1" width="9.875" style="31" customWidth="1"/>
    <col min="2" max="2" width="9.00390625" style="31" customWidth="1"/>
    <col min="3" max="3" width="10.75390625" style="31" customWidth="1"/>
    <col min="4" max="4" width="1.12109375" style="32" customWidth="1"/>
    <col min="5" max="5" width="7.50390625" style="31" customWidth="1"/>
    <col min="6" max="6" width="1.12109375" style="31" customWidth="1"/>
    <col min="7" max="7" width="7.875" style="31" customWidth="1"/>
    <col min="8" max="8" width="1.12109375" style="31" customWidth="1"/>
    <col min="9" max="9" width="8.75390625" style="31" customWidth="1"/>
    <col min="10" max="10" width="1.00390625" style="31" customWidth="1"/>
    <col min="11" max="11" width="9.125" style="31" customWidth="1"/>
    <col min="12" max="12" width="1.00390625" style="31" customWidth="1"/>
    <col min="13" max="13" width="10.25390625" style="31" customWidth="1"/>
    <col min="14" max="14" width="1.00390625" style="31" customWidth="1"/>
    <col min="15" max="15" width="10.125" style="31" customWidth="1"/>
    <col min="16" max="16" width="1.37890625" style="31" customWidth="1"/>
    <col min="17" max="17" width="7.75390625" style="31" customWidth="1"/>
    <col min="18" max="16384" width="9.00390625" style="112" customWidth="1"/>
  </cols>
  <sheetData>
    <row r="1" ht="16.5">
      <c r="A1" s="15" t="s">
        <v>0</v>
      </c>
    </row>
    <row r="2" ht="16.5">
      <c r="A2" s="15" t="s">
        <v>14</v>
      </c>
    </row>
    <row r="3" ht="16.5">
      <c r="A3" s="1" t="s">
        <v>244</v>
      </c>
    </row>
    <row r="4" spans="1:17" ht="16.5">
      <c r="A4" s="33"/>
      <c r="E4" s="172" t="s">
        <v>223</v>
      </c>
      <c r="F4" s="173"/>
      <c r="G4" s="173"/>
      <c r="H4" s="173"/>
      <c r="I4" s="173"/>
      <c r="J4" s="173"/>
      <c r="K4" s="173"/>
      <c r="L4" s="173"/>
      <c r="M4" s="173"/>
      <c r="N4" s="173"/>
      <c r="O4" s="173"/>
      <c r="P4" s="173"/>
      <c r="Q4" s="173"/>
    </row>
    <row r="5" spans="1:13" ht="16.5">
      <c r="A5" s="33"/>
      <c r="F5" s="35"/>
      <c r="G5" s="172" t="s">
        <v>104</v>
      </c>
      <c r="H5" s="172"/>
      <c r="I5" s="172"/>
      <c r="J5" s="172"/>
      <c r="K5" s="172"/>
      <c r="L5" s="172"/>
      <c r="M5" s="172"/>
    </row>
    <row r="6" spans="1:15" ht="16.5">
      <c r="A6" s="33"/>
      <c r="E6" s="32"/>
      <c r="G6" s="35"/>
      <c r="H6" s="35"/>
      <c r="I6" s="35"/>
      <c r="J6" s="35"/>
      <c r="K6" s="35" t="s">
        <v>115</v>
      </c>
      <c r="L6" s="35"/>
      <c r="M6" s="35" t="s">
        <v>214</v>
      </c>
      <c r="O6" s="35" t="s">
        <v>189</v>
      </c>
    </row>
    <row r="7" spans="1:17" s="66" customFormat="1" ht="12.75">
      <c r="A7" s="5"/>
      <c r="B7" s="5"/>
      <c r="C7" s="5"/>
      <c r="D7" s="6"/>
      <c r="E7" s="35" t="s">
        <v>15</v>
      </c>
      <c r="F7" s="34"/>
      <c r="G7" s="35" t="s">
        <v>16</v>
      </c>
      <c r="H7" s="35"/>
      <c r="I7" s="35" t="s">
        <v>116</v>
      </c>
      <c r="J7" s="35"/>
      <c r="K7" s="35" t="s">
        <v>190</v>
      </c>
      <c r="L7" s="35"/>
      <c r="M7" s="35" t="s">
        <v>215</v>
      </c>
      <c r="N7" s="34"/>
      <c r="O7" s="35" t="s">
        <v>187</v>
      </c>
      <c r="P7" s="34"/>
      <c r="Q7" s="34"/>
    </row>
    <row r="8" spans="1:17" s="66" customFormat="1" ht="12.75">
      <c r="A8" s="5"/>
      <c r="B8" s="5"/>
      <c r="C8" s="5"/>
      <c r="D8" s="35"/>
      <c r="E8" s="35" t="s">
        <v>17</v>
      </c>
      <c r="F8" s="34"/>
      <c r="G8" s="35" t="s">
        <v>18</v>
      </c>
      <c r="H8" s="35"/>
      <c r="I8" s="35" t="s">
        <v>191</v>
      </c>
      <c r="J8" s="35"/>
      <c r="K8" s="35" t="s">
        <v>191</v>
      </c>
      <c r="L8" s="35"/>
      <c r="M8" s="35" t="s">
        <v>191</v>
      </c>
      <c r="N8" s="34"/>
      <c r="O8" s="35" t="s">
        <v>188</v>
      </c>
      <c r="P8" s="34"/>
      <c r="Q8" s="35" t="s">
        <v>19</v>
      </c>
    </row>
    <row r="9" spans="1:17" s="66" customFormat="1" ht="12.75">
      <c r="A9" s="5"/>
      <c r="B9" s="5"/>
      <c r="C9" s="5"/>
      <c r="D9" s="6"/>
      <c r="E9" s="35" t="s">
        <v>2</v>
      </c>
      <c r="F9" s="34"/>
      <c r="G9" s="35" t="str">
        <f>E9</f>
        <v>RM'000</v>
      </c>
      <c r="H9" s="35"/>
      <c r="I9" s="35" t="s">
        <v>2</v>
      </c>
      <c r="J9" s="35"/>
      <c r="K9" s="35" t="s">
        <v>2</v>
      </c>
      <c r="L9" s="35"/>
      <c r="M9" s="35" t="s">
        <v>2</v>
      </c>
      <c r="N9" s="34"/>
      <c r="O9" s="35" t="str">
        <f>G9</f>
        <v>RM'000</v>
      </c>
      <c r="P9" s="34"/>
      <c r="Q9" s="35" t="str">
        <f>O9</f>
        <v>RM'000</v>
      </c>
    </row>
    <row r="10" spans="1:18" s="66" customFormat="1" ht="12.75">
      <c r="A10" s="37" t="s">
        <v>142</v>
      </c>
      <c r="B10" s="5"/>
      <c r="C10" s="5"/>
      <c r="D10" s="6"/>
      <c r="E10" s="5"/>
      <c r="F10" s="5"/>
      <c r="G10" s="5"/>
      <c r="H10" s="5"/>
      <c r="I10" s="5"/>
      <c r="J10" s="5"/>
      <c r="K10" s="5"/>
      <c r="L10" s="5"/>
      <c r="M10" s="5"/>
      <c r="N10" s="5"/>
      <c r="O10" s="5"/>
      <c r="P10" s="5"/>
      <c r="Q10" s="5"/>
      <c r="R10" s="67"/>
    </row>
    <row r="11" spans="1:18" s="66" customFormat="1" ht="12.75">
      <c r="A11" s="5" t="s">
        <v>166</v>
      </c>
      <c r="B11" s="5"/>
      <c r="C11" s="5"/>
      <c r="D11" s="6"/>
      <c r="E11" s="39">
        <v>56202</v>
      </c>
      <c r="F11" s="39">
        <f>F59</f>
        <v>0</v>
      </c>
      <c r="G11" s="13">
        <v>3</v>
      </c>
      <c r="H11" s="39">
        <f>H59</f>
        <v>0</v>
      </c>
      <c r="I11" s="39">
        <v>2562</v>
      </c>
      <c r="J11" s="39">
        <f>J59</f>
        <v>0</v>
      </c>
      <c r="K11" s="39">
        <f>478-91</f>
        <v>387</v>
      </c>
      <c r="L11" s="39"/>
      <c r="M11" s="39">
        <v>0</v>
      </c>
      <c r="N11" s="39">
        <f>N59</f>
        <v>0</v>
      </c>
      <c r="O11" s="39">
        <v>18836</v>
      </c>
      <c r="P11" s="7"/>
      <c r="Q11" s="39">
        <f>SUM(E11:O11)</f>
        <v>77990</v>
      </c>
      <c r="R11" s="67"/>
    </row>
    <row r="12" spans="1:18" s="66" customFormat="1" ht="12.75">
      <c r="A12" s="5"/>
      <c r="B12" s="5"/>
      <c r="C12" s="5"/>
      <c r="D12" s="6"/>
      <c r="E12" s="39"/>
      <c r="F12" s="7"/>
      <c r="G12" s="39"/>
      <c r="H12" s="39"/>
      <c r="I12" s="39"/>
      <c r="J12" s="39"/>
      <c r="K12" s="39"/>
      <c r="L12" s="39"/>
      <c r="M12" s="39"/>
      <c r="N12" s="39"/>
      <c r="O12" s="39"/>
      <c r="P12" s="7"/>
      <c r="Q12" s="39"/>
      <c r="R12" s="67"/>
    </row>
    <row r="13" spans="1:18" s="66" customFormat="1" ht="12.75">
      <c r="A13" s="5" t="s">
        <v>273</v>
      </c>
      <c r="B13" s="5"/>
      <c r="C13" s="5"/>
      <c r="D13" s="6"/>
      <c r="E13" s="39"/>
      <c r="F13" s="7"/>
      <c r="G13" s="39"/>
      <c r="H13" s="39"/>
      <c r="I13" s="39"/>
      <c r="J13" s="39"/>
      <c r="K13" s="39"/>
      <c r="L13" s="39"/>
      <c r="M13" s="39"/>
      <c r="N13" s="39"/>
      <c r="O13" s="39"/>
      <c r="P13" s="7"/>
      <c r="Q13" s="39"/>
      <c r="R13" s="67"/>
    </row>
    <row r="14" spans="1:18" s="66" customFormat="1" ht="12.75">
      <c r="A14" s="5" t="s">
        <v>211</v>
      </c>
      <c r="B14" s="5"/>
      <c r="C14" s="5"/>
      <c r="D14" s="6"/>
      <c r="E14" s="39">
        <v>0</v>
      </c>
      <c r="F14" s="7"/>
      <c r="G14" s="39">
        <v>0</v>
      </c>
      <c r="H14" s="39"/>
      <c r="I14" s="39">
        <v>0</v>
      </c>
      <c r="J14" s="39"/>
      <c r="K14" s="93">
        <v>0</v>
      </c>
      <c r="L14" s="93"/>
      <c r="M14" s="93">
        <v>23</v>
      </c>
      <c r="N14" s="93"/>
      <c r="O14" s="93">
        <v>-23</v>
      </c>
      <c r="P14" s="67"/>
      <c r="Q14" s="39">
        <f>SUM(E14:O14)</f>
        <v>0</v>
      </c>
      <c r="R14" s="67"/>
    </row>
    <row r="15" spans="1:18" s="66" customFormat="1" ht="12.75">
      <c r="A15" s="37" t="s">
        <v>167</v>
      </c>
      <c r="B15" s="5"/>
      <c r="C15" s="5"/>
      <c r="D15" s="6"/>
      <c r="E15" s="128">
        <f aca="true" t="shared" si="0" ref="E15:Q15">SUM(E10:E14)</f>
        <v>56202</v>
      </c>
      <c r="F15" s="128">
        <f t="shared" si="0"/>
        <v>0</v>
      </c>
      <c r="G15" s="128">
        <f t="shared" si="0"/>
        <v>3</v>
      </c>
      <c r="H15" s="128">
        <f t="shared" si="0"/>
        <v>0</v>
      </c>
      <c r="I15" s="128">
        <f t="shared" si="0"/>
        <v>2562</v>
      </c>
      <c r="J15" s="128">
        <f t="shared" si="0"/>
        <v>0</v>
      </c>
      <c r="K15" s="128">
        <f t="shared" si="0"/>
        <v>387</v>
      </c>
      <c r="L15" s="128">
        <f t="shared" si="0"/>
        <v>0</v>
      </c>
      <c r="M15" s="128">
        <f t="shared" si="0"/>
        <v>23</v>
      </c>
      <c r="N15" s="128">
        <f t="shared" si="0"/>
        <v>0</v>
      </c>
      <c r="O15" s="128">
        <f t="shared" si="0"/>
        <v>18813</v>
      </c>
      <c r="P15" s="128">
        <f t="shared" si="0"/>
        <v>0</v>
      </c>
      <c r="Q15" s="128">
        <f t="shared" si="0"/>
        <v>77990</v>
      </c>
      <c r="R15" s="67"/>
    </row>
    <row r="16" spans="1:18" s="66" customFormat="1" ht="12.75">
      <c r="A16" s="5"/>
      <c r="B16" s="5"/>
      <c r="C16" s="5"/>
      <c r="D16" s="6"/>
      <c r="E16" s="59"/>
      <c r="F16" s="8"/>
      <c r="G16" s="59"/>
      <c r="H16" s="59"/>
      <c r="I16" s="59"/>
      <c r="J16" s="59"/>
      <c r="K16" s="59"/>
      <c r="L16" s="59"/>
      <c r="M16" s="59"/>
      <c r="N16" s="59"/>
      <c r="O16" s="59"/>
      <c r="P16" s="8"/>
      <c r="Q16" s="59"/>
      <c r="R16" s="67"/>
    </row>
    <row r="17" spans="1:18" s="66" customFormat="1" ht="12.75">
      <c r="A17" s="5" t="s">
        <v>227</v>
      </c>
      <c r="B17" s="5"/>
      <c r="C17" s="5"/>
      <c r="D17" s="6"/>
      <c r="E17" s="39"/>
      <c r="F17" s="7"/>
      <c r="G17" s="39"/>
      <c r="H17" s="39"/>
      <c r="I17" s="39"/>
      <c r="J17" s="39"/>
      <c r="K17" s="39"/>
      <c r="L17" s="39"/>
      <c r="M17" s="39"/>
      <c r="N17" s="39"/>
      <c r="O17" s="39"/>
      <c r="P17" s="7"/>
      <c r="Q17" s="39"/>
      <c r="R17" s="67"/>
    </row>
    <row r="18" spans="1:18" s="66" customFormat="1" ht="12.75">
      <c r="A18" s="5" t="s">
        <v>228</v>
      </c>
      <c r="B18" s="5"/>
      <c r="C18" s="5"/>
      <c r="D18" s="6"/>
      <c r="E18" s="39">
        <v>0</v>
      </c>
      <c r="F18" s="7"/>
      <c r="G18" s="39">
        <v>0</v>
      </c>
      <c r="H18" s="39"/>
      <c r="I18" s="39">
        <v>-26</v>
      </c>
      <c r="J18" s="39"/>
      <c r="K18" s="39">
        <v>0</v>
      </c>
      <c r="L18" s="39"/>
      <c r="M18" s="39">
        <v>0</v>
      </c>
      <c r="N18" s="39"/>
      <c r="O18" s="39">
        <v>26</v>
      </c>
      <c r="P18" s="7"/>
      <c r="Q18" s="39">
        <f>SUM(E18:P18)</f>
        <v>0</v>
      </c>
      <c r="R18" s="67"/>
    </row>
    <row r="19" spans="1:18" s="66" customFormat="1" ht="12.75">
      <c r="A19" s="5"/>
      <c r="B19" s="5"/>
      <c r="C19" s="5"/>
      <c r="D19" s="6"/>
      <c r="E19" s="128">
        <f>SUM(E15:E18)</f>
        <v>56202</v>
      </c>
      <c r="F19" s="128">
        <f aca="true" t="shared" si="1" ref="F19:Q19">SUM(F15:F18)</f>
        <v>0</v>
      </c>
      <c r="G19" s="128">
        <f t="shared" si="1"/>
        <v>3</v>
      </c>
      <c r="H19" s="128">
        <f t="shared" si="1"/>
        <v>0</v>
      </c>
      <c r="I19" s="128">
        <f t="shared" si="1"/>
        <v>2536</v>
      </c>
      <c r="J19" s="128">
        <f t="shared" si="1"/>
        <v>0</v>
      </c>
      <c r="K19" s="128">
        <f t="shared" si="1"/>
        <v>387</v>
      </c>
      <c r="L19" s="128">
        <f t="shared" si="1"/>
        <v>0</v>
      </c>
      <c r="M19" s="128">
        <f t="shared" si="1"/>
        <v>23</v>
      </c>
      <c r="N19" s="128">
        <f t="shared" si="1"/>
        <v>0</v>
      </c>
      <c r="O19" s="128">
        <f>SUM(O15:O18)</f>
        <v>18839</v>
      </c>
      <c r="P19" s="128">
        <f t="shared" si="1"/>
        <v>0</v>
      </c>
      <c r="Q19" s="128">
        <f t="shared" si="1"/>
        <v>77990</v>
      </c>
      <c r="R19" s="67"/>
    </row>
    <row r="20" spans="1:18" s="66" customFormat="1" ht="12.75">
      <c r="A20" s="5"/>
      <c r="B20" s="5"/>
      <c r="C20" s="5"/>
      <c r="D20" s="6"/>
      <c r="E20" s="59"/>
      <c r="F20" s="8"/>
      <c r="G20" s="59"/>
      <c r="H20" s="59"/>
      <c r="I20" s="59"/>
      <c r="J20" s="59"/>
      <c r="K20" s="59"/>
      <c r="L20" s="59"/>
      <c r="M20" s="59"/>
      <c r="N20" s="59"/>
      <c r="O20" s="59"/>
      <c r="P20" s="8"/>
      <c r="Q20" s="59"/>
      <c r="R20" s="67"/>
    </row>
    <row r="21" spans="1:17" s="66" customFormat="1" ht="12.75">
      <c r="A21" s="90" t="s">
        <v>168</v>
      </c>
      <c r="D21" s="91"/>
      <c r="E21" s="67"/>
      <c r="F21" s="67"/>
      <c r="G21" s="67"/>
      <c r="H21" s="67"/>
      <c r="I21" s="67"/>
      <c r="J21" s="67"/>
      <c r="K21" s="67"/>
      <c r="L21" s="67"/>
      <c r="M21" s="67"/>
      <c r="N21" s="67"/>
      <c r="O21" s="67"/>
      <c r="P21" s="67"/>
      <c r="Q21" s="67"/>
    </row>
    <row r="22" spans="1:17" s="66" customFormat="1" ht="12.75">
      <c r="A22" s="90" t="s">
        <v>169</v>
      </c>
      <c r="D22" s="91"/>
      <c r="E22" s="95">
        <v>0</v>
      </c>
      <c r="F22" s="95"/>
      <c r="G22" s="95">
        <v>0</v>
      </c>
      <c r="H22" s="95"/>
      <c r="I22" s="95">
        <v>0</v>
      </c>
      <c r="J22" s="95"/>
      <c r="K22" s="95">
        <f>-387-636</f>
        <v>-1023</v>
      </c>
      <c r="L22" s="95"/>
      <c r="M22" s="95">
        <v>0</v>
      </c>
      <c r="N22" s="95"/>
      <c r="O22" s="95">
        <v>0</v>
      </c>
      <c r="P22" s="95"/>
      <c r="Q22" s="95">
        <f>SUM(E22:O22)</f>
        <v>-1023</v>
      </c>
    </row>
    <row r="23" spans="1:17" s="66" customFormat="1" ht="12.75">
      <c r="A23" s="90"/>
      <c r="D23" s="91"/>
      <c r="E23" s="95"/>
      <c r="F23" s="95"/>
      <c r="G23" s="95"/>
      <c r="H23" s="95"/>
      <c r="I23" s="95"/>
      <c r="J23" s="95"/>
      <c r="K23" s="95"/>
      <c r="L23" s="95"/>
      <c r="M23" s="95"/>
      <c r="N23" s="95"/>
      <c r="O23" s="95"/>
      <c r="P23" s="95"/>
      <c r="Q23" s="95"/>
    </row>
    <row r="24" spans="1:18" s="66" customFormat="1" ht="12.75">
      <c r="A24" s="66" t="s">
        <v>170</v>
      </c>
      <c r="D24" s="91"/>
      <c r="E24" s="67">
        <v>0</v>
      </c>
      <c r="F24" s="67"/>
      <c r="G24" s="67">
        <v>0</v>
      </c>
      <c r="H24" s="67"/>
      <c r="I24" s="67">
        <v>0</v>
      </c>
      <c r="J24" s="67"/>
      <c r="K24" s="67">
        <v>0</v>
      </c>
      <c r="L24" s="67"/>
      <c r="M24" s="67">
        <v>0</v>
      </c>
      <c r="N24" s="67"/>
      <c r="O24" s="67">
        <f>'income statement'!G31</f>
        <v>24294</v>
      </c>
      <c r="P24" s="67"/>
      <c r="Q24" s="67">
        <f>SUM(E24:O24)</f>
        <v>24294</v>
      </c>
      <c r="R24" s="67"/>
    </row>
    <row r="25" spans="4:18" s="66" customFormat="1" ht="12.75">
      <c r="D25" s="91"/>
      <c r="E25" s="67"/>
      <c r="F25" s="67"/>
      <c r="G25" s="67"/>
      <c r="H25" s="67"/>
      <c r="I25" s="67"/>
      <c r="J25" s="67"/>
      <c r="K25" s="67"/>
      <c r="L25" s="67"/>
      <c r="M25" s="67"/>
      <c r="N25" s="67"/>
      <c r="O25" s="67"/>
      <c r="P25" s="67"/>
      <c r="Q25" s="67"/>
      <c r="R25" s="67"/>
    </row>
    <row r="26" spans="1:18" s="66" customFormat="1" ht="12.75">
      <c r="A26" s="5" t="s">
        <v>231</v>
      </c>
      <c r="D26" s="91"/>
      <c r="E26" s="67"/>
      <c r="F26" s="67"/>
      <c r="G26" s="67"/>
      <c r="H26" s="67"/>
      <c r="I26" s="67"/>
      <c r="J26" s="67"/>
      <c r="K26" s="67"/>
      <c r="L26" s="67"/>
      <c r="M26" s="67"/>
      <c r="N26" s="67"/>
      <c r="O26" s="67"/>
      <c r="P26" s="67"/>
      <c r="Q26" s="67"/>
      <c r="R26" s="67"/>
    </row>
    <row r="27" spans="1:18" s="66" customFormat="1" ht="12.75">
      <c r="A27" s="121" t="s">
        <v>233</v>
      </c>
      <c r="D27" s="91"/>
      <c r="E27" s="67">
        <v>0</v>
      </c>
      <c r="F27" s="67"/>
      <c r="G27" s="67">
        <v>0</v>
      </c>
      <c r="H27" s="67"/>
      <c r="I27" s="67">
        <v>0</v>
      </c>
      <c r="J27" s="67"/>
      <c r="K27" s="67">
        <v>0</v>
      </c>
      <c r="L27" s="67"/>
      <c r="M27" s="67">
        <v>0</v>
      </c>
      <c r="N27" s="67"/>
      <c r="O27" s="67">
        <v>-3182</v>
      </c>
      <c r="P27" s="67"/>
      <c r="Q27" s="67">
        <f>SUM(E27:O27)</f>
        <v>-3182</v>
      </c>
      <c r="R27" s="67"/>
    </row>
    <row r="28" spans="4:18" s="66" customFormat="1" ht="12.75">
      <c r="D28" s="91"/>
      <c r="E28" s="96"/>
      <c r="F28" s="97"/>
      <c r="G28" s="97"/>
      <c r="H28" s="97"/>
      <c r="I28" s="97"/>
      <c r="J28" s="97"/>
      <c r="K28" s="97"/>
      <c r="L28" s="97"/>
      <c r="M28" s="97"/>
      <c r="N28" s="97"/>
      <c r="O28" s="97"/>
      <c r="P28" s="97"/>
      <c r="Q28" s="96"/>
      <c r="R28" s="67"/>
    </row>
    <row r="29" spans="1:18" s="66" customFormat="1" ht="12.75">
      <c r="A29" s="5" t="s">
        <v>171</v>
      </c>
      <c r="B29" s="5"/>
      <c r="C29" s="5"/>
      <c r="D29" s="6"/>
      <c r="E29" s="39"/>
      <c r="F29" s="7"/>
      <c r="G29" s="39"/>
      <c r="H29" s="39"/>
      <c r="I29" s="39"/>
      <c r="J29" s="39"/>
      <c r="K29" s="39"/>
      <c r="L29" s="39"/>
      <c r="M29" s="39"/>
      <c r="N29" s="39"/>
      <c r="O29" s="39"/>
      <c r="P29" s="7"/>
      <c r="Q29" s="39"/>
      <c r="R29" s="67"/>
    </row>
    <row r="30" spans="1:18" s="66" customFormat="1" ht="12.75">
      <c r="A30" s="5" t="s">
        <v>172</v>
      </c>
      <c r="B30" s="5"/>
      <c r="C30" s="5"/>
      <c r="D30" s="6"/>
      <c r="E30" s="59">
        <f aca="true" t="shared" si="2" ref="E30:Q30">SUM(E21:E28)</f>
        <v>0</v>
      </c>
      <c r="F30" s="59">
        <f t="shared" si="2"/>
        <v>0</v>
      </c>
      <c r="G30" s="59">
        <f t="shared" si="2"/>
        <v>0</v>
      </c>
      <c r="H30" s="59">
        <f t="shared" si="2"/>
        <v>0</v>
      </c>
      <c r="I30" s="59">
        <f t="shared" si="2"/>
        <v>0</v>
      </c>
      <c r="J30" s="59">
        <f t="shared" si="2"/>
        <v>0</v>
      </c>
      <c r="K30" s="59">
        <f t="shared" si="2"/>
        <v>-1023</v>
      </c>
      <c r="L30" s="59">
        <f t="shared" si="2"/>
        <v>0</v>
      </c>
      <c r="M30" s="59">
        <f t="shared" si="2"/>
        <v>0</v>
      </c>
      <c r="N30" s="59">
        <f t="shared" si="2"/>
        <v>0</v>
      </c>
      <c r="O30" s="59">
        <f t="shared" si="2"/>
        <v>21112</v>
      </c>
      <c r="P30" s="59">
        <f t="shared" si="2"/>
        <v>0</v>
      </c>
      <c r="Q30" s="59">
        <f t="shared" si="2"/>
        <v>20089</v>
      </c>
      <c r="R30" s="67"/>
    </row>
    <row r="31" spans="1:18" s="66" customFormat="1" ht="12.75">
      <c r="A31" s="5"/>
      <c r="B31" s="5"/>
      <c r="C31" s="5"/>
      <c r="D31" s="6"/>
      <c r="E31" s="59"/>
      <c r="F31" s="59"/>
      <c r="G31" s="59"/>
      <c r="H31" s="59"/>
      <c r="I31" s="59"/>
      <c r="J31" s="59"/>
      <c r="K31" s="59"/>
      <c r="L31" s="59"/>
      <c r="M31" s="59"/>
      <c r="N31" s="59"/>
      <c r="O31" s="59"/>
      <c r="P31" s="59"/>
      <c r="Q31" s="59"/>
      <c r="R31" s="95"/>
    </row>
    <row r="32" spans="1:4" s="66" customFormat="1" ht="12.75">
      <c r="A32" s="90" t="s">
        <v>173</v>
      </c>
      <c r="D32" s="91"/>
    </row>
    <row r="33" spans="1:17" s="66" customFormat="1" ht="12.75">
      <c r="A33" s="90" t="s">
        <v>117</v>
      </c>
      <c r="D33" s="91"/>
      <c r="E33" s="67"/>
      <c r="F33" s="67"/>
      <c r="G33" s="67"/>
      <c r="H33" s="67"/>
      <c r="I33" s="67"/>
      <c r="J33" s="67"/>
      <c r="K33" s="67"/>
      <c r="L33" s="67"/>
      <c r="M33" s="67"/>
      <c r="N33" s="67"/>
      <c r="O33" s="67"/>
      <c r="P33" s="67"/>
      <c r="Q33" s="67"/>
    </row>
    <row r="34" spans="1:17" s="66" customFormat="1" ht="12.75">
      <c r="A34" s="90" t="s">
        <v>129</v>
      </c>
      <c r="D34" s="91"/>
      <c r="E34" s="67">
        <f>5000+2952</f>
        <v>7952</v>
      </c>
      <c r="F34" s="67"/>
      <c r="G34" s="92">
        <v>1733</v>
      </c>
      <c r="H34" s="93"/>
      <c r="I34" s="93">
        <v>0</v>
      </c>
      <c r="J34" s="93"/>
      <c r="K34" s="93">
        <v>0</v>
      </c>
      <c r="L34" s="93"/>
      <c r="M34" s="93">
        <v>0</v>
      </c>
      <c r="N34" s="93"/>
      <c r="O34" s="93">
        <v>0</v>
      </c>
      <c r="P34" s="67"/>
      <c r="Q34" s="67">
        <f>SUM(E34:O34)</f>
        <v>9685</v>
      </c>
    </row>
    <row r="35" spans="1:17" s="66" customFormat="1" ht="12.75">
      <c r="A35" s="90"/>
      <c r="D35" s="91"/>
      <c r="E35" s="67"/>
      <c r="F35" s="67"/>
      <c r="G35" s="92"/>
      <c r="H35" s="93"/>
      <c r="I35" s="93"/>
      <c r="J35" s="93"/>
      <c r="K35" s="93"/>
      <c r="L35" s="93"/>
      <c r="M35" s="93"/>
      <c r="N35" s="93"/>
      <c r="O35" s="93"/>
      <c r="P35" s="67"/>
      <c r="Q35" s="67"/>
    </row>
    <row r="36" spans="1:17" s="66" customFormat="1" ht="12.75">
      <c r="A36" s="90" t="s">
        <v>210</v>
      </c>
      <c r="D36" s="91"/>
      <c r="E36" s="67">
        <v>0</v>
      </c>
      <c r="F36" s="67"/>
      <c r="G36" s="92">
        <v>42</v>
      </c>
      <c r="H36" s="93"/>
      <c r="I36" s="93">
        <v>0</v>
      </c>
      <c r="J36" s="93"/>
      <c r="K36" s="93">
        <v>0</v>
      </c>
      <c r="L36" s="93"/>
      <c r="M36" s="93">
        <f>41-23</f>
        <v>18</v>
      </c>
      <c r="N36" s="93"/>
      <c r="O36" s="93">
        <v>0</v>
      </c>
      <c r="P36" s="67"/>
      <c r="Q36" s="67">
        <f>SUM(E36:O36)</f>
        <v>60</v>
      </c>
    </row>
    <row r="37" spans="4:18" s="66" customFormat="1" ht="12.75">
      <c r="D37" s="91"/>
      <c r="E37" s="67"/>
      <c r="F37" s="67"/>
      <c r="G37" s="67"/>
      <c r="H37" s="67"/>
      <c r="I37" s="67"/>
      <c r="J37" s="67"/>
      <c r="K37" s="67"/>
      <c r="L37" s="67"/>
      <c r="M37" s="67"/>
      <c r="N37" s="67"/>
      <c r="O37" s="67"/>
      <c r="P37" s="67"/>
      <c r="Q37" s="67"/>
      <c r="R37" s="67"/>
    </row>
    <row r="38" spans="1:18" s="66" customFormat="1" ht="13.5" thickBot="1">
      <c r="A38" s="37" t="s">
        <v>247</v>
      </c>
      <c r="B38" s="5"/>
      <c r="C38" s="5"/>
      <c r="D38" s="6"/>
      <c r="E38" s="38">
        <f aca="true" t="shared" si="3" ref="E38:Q38">E19+E30+E34+E36</f>
        <v>64154</v>
      </c>
      <c r="F38" s="38">
        <f t="shared" si="3"/>
        <v>0</v>
      </c>
      <c r="G38" s="38">
        <f t="shared" si="3"/>
        <v>1778</v>
      </c>
      <c r="H38" s="38">
        <f t="shared" si="3"/>
        <v>0</v>
      </c>
      <c r="I38" s="38">
        <f t="shared" si="3"/>
        <v>2536</v>
      </c>
      <c r="J38" s="38">
        <f t="shared" si="3"/>
        <v>0</v>
      </c>
      <c r="K38" s="38">
        <f t="shared" si="3"/>
        <v>-636</v>
      </c>
      <c r="L38" s="38">
        <f t="shared" si="3"/>
        <v>0</v>
      </c>
      <c r="M38" s="38">
        <f t="shared" si="3"/>
        <v>41</v>
      </c>
      <c r="N38" s="38">
        <f t="shared" si="3"/>
        <v>0</v>
      </c>
      <c r="O38" s="38">
        <f t="shared" si="3"/>
        <v>39951</v>
      </c>
      <c r="P38" s="38">
        <f t="shared" si="3"/>
        <v>0</v>
      </c>
      <c r="Q38" s="38">
        <f t="shared" si="3"/>
        <v>107824</v>
      </c>
      <c r="R38" s="67"/>
    </row>
    <row r="39" spans="1:17" s="66" customFormat="1" ht="13.5" thickTop="1">
      <c r="A39" s="5"/>
      <c r="B39" s="5"/>
      <c r="C39" s="5"/>
      <c r="D39" s="6"/>
      <c r="E39" s="34"/>
      <c r="F39" s="34"/>
      <c r="G39" s="34"/>
      <c r="H39" s="34"/>
      <c r="I39" s="34"/>
      <c r="J39" s="34"/>
      <c r="K39" s="34"/>
      <c r="L39" s="34"/>
      <c r="M39" s="34"/>
      <c r="N39" s="34"/>
      <c r="O39" s="114"/>
      <c r="P39" s="34"/>
      <c r="Q39" s="34"/>
    </row>
    <row r="40" spans="1:18" s="66" customFormat="1" ht="12.75">
      <c r="A40" s="36" t="s">
        <v>113</v>
      </c>
      <c r="B40" s="5"/>
      <c r="C40" s="5"/>
      <c r="D40" s="6"/>
      <c r="E40" s="7">
        <v>56075</v>
      </c>
      <c r="F40" s="7"/>
      <c r="G40" s="7">
        <v>2</v>
      </c>
      <c r="H40" s="7"/>
      <c r="I40" s="7">
        <v>2562</v>
      </c>
      <c r="J40" s="7"/>
      <c r="K40" s="7">
        <v>-91</v>
      </c>
      <c r="L40" s="7"/>
      <c r="M40" s="7">
        <v>0</v>
      </c>
      <c r="N40" s="7"/>
      <c r="O40" s="7">
        <v>12858</v>
      </c>
      <c r="P40" s="7"/>
      <c r="Q40" s="7">
        <f>SUM(E40:O40)</f>
        <v>71406</v>
      </c>
      <c r="R40" s="67"/>
    </row>
    <row r="41" spans="1:18" s="66" customFormat="1" ht="12.75">
      <c r="A41" s="5"/>
      <c r="B41" s="5"/>
      <c r="C41" s="5"/>
      <c r="D41" s="6"/>
      <c r="E41" s="7"/>
      <c r="F41" s="7"/>
      <c r="G41" s="7"/>
      <c r="H41" s="7"/>
      <c r="I41" s="7"/>
      <c r="J41" s="7"/>
      <c r="K41" s="7"/>
      <c r="L41" s="7"/>
      <c r="M41" s="7"/>
      <c r="N41" s="7"/>
      <c r="O41" s="7"/>
      <c r="P41" s="7"/>
      <c r="Q41" s="7"/>
      <c r="R41" s="67"/>
    </row>
    <row r="42" spans="1:17" s="66" customFormat="1" ht="12.75">
      <c r="A42" s="90" t="s">
        <v>168</v>
      </c>
      <c r="D42" s="91"/>
      <c r="E42" s="67"/>
      <c r="F42" s="67"/>
      <c r="G42" s="67"/>
      <c r="H42" s="67"/>
      <c r="I42" s="67"/>
      <c r="J42" s="67"/>
      <c r="K42" s="67"/>
      <c r="L42" s="67"/>
      <c r="M42" s="67"/>
      <c r="N42" s="67"/>
      <c r="O42" s="67"/>
      <c r="P42" s="67"/>
      <c r="Q42" s="67"/>
    </row>
    <row r="43" spans="1:17" s="66" customFormat="1" ht="12.75">
      <c r="A43" s="90" t="s">
        <v>262</v>
      </c>
      <c r="D43" s="91"/>
      <c r="E43" s="95">
        <v>0</v>
      </c>
      <c r="F43" s="95"/>
      <c r="G43" s="95">
        <v>0</v>
      </c>
      <c r="H43" s="95"/>
      <c r="I43" s="95">
        <v>0</v>
      </c>
      <c r="J43" s="95"/>
      <c r="K43" s="95">
        <v>478</v>
      </c>
      <c r="L43" s="95"/>
      <c r="M43" s="95">
        <v>0</v>
      </c>
      <c r="N43" s="95"/>
      <c r="O43" s="95">
        <v>0</v>
      </c>
      <c r="P43" s="95"/>
      <c r="Q43" s="95">
        <f>SUM(E43:O43)</f>
        <v>478</v>
      </c>
    </row>
    <row r="44" spans="1:17" s="66" customFormat="1" ht="12.75">
      <c r="A44" s="90"/>
      <c r="D44" s="91"/>
      <c r="E44" s="95"/>
      <c r="F44" s="95"/>
      <c r="G44" s="95"/>
      <c r="H44" s="95"/>
      <c r="I44" s="95"/>
      <c r="J44" s="95"/>
      <c r="K44" s="95"/>
      <c r="L44" s="95"/>
      <c r="M44" s="95"/>
      <c r="N44" s="95"/>
      <c r="O44" s="95"/>
      <c r="P44" s="95"/>
      <c r="Q44" s="95"/>
    </row>
    <row r="45" spans="1:18" s="66" customFormat="1" ht="12.75">
      <c r="A45" s="66" t="s">
        <v>170</v>
      </c>
      <c r="D45" s="91"/>
      <c r="E45" s="95">
        <v>0</v>
      </c>
      <c r="F45" s="95"/>
      <c r="G45" s="95">
        <v>0</v>
      </c>
      <c r="H45" s="95"/>
      <c r="I45" s="95">
        <v>0</v>
      </c>
      <c r="J45" s="95"/>
      <c r="K45" s="95">
        <v>0</v>
      </c>
      <c r="L45" s="95"/>
      <c r="M45" s="95">
        <v>0</v>
      </c>
      <c r="N45" s="95"/>
      <c r="O45" s="95">
        <f>'income statement'!H31</f>
        <v>8788</v>
      </c>
      <c r="P45" s="95"/>
      <c r="Q45" s="95">
        <f>SUM(E45:O45)</f>
        <v>8788</v>
      </c>
      <c r="R45" s="67"/>
    </row>
    <row r="46" spans="4:18" s="66" customFormat="1" ht="12.75">
      <c r="D46" s="91"/>
      <c r="E46" s="95"/>
      <c r="F46" s="95"/>
      <c r="G46" s="95"/>
      <c r="H46" s="95"/>
      <c r="I46" s="95"/>
      <c r="J46" s="95"/>
      <c r="K46" s="95"/>
      <c r="L46" s="95"/>
      <c r="M46" s="95"/>
      <c r="N46" s="95"/>
      <c r="O46" s="95"/>
      <c r="P46" s="95"/>
      <c r="Q46" s="95"/>
      <c r="R46" s="67"/>
    </row>
    <row r="47" spans="1:17" s="5" customFormat="1" ht="12.75">
      <c r="A47" s="5" t="s">
        <v>231</v>
      </c>
      <c r="D47" s="6"/>
      <c r="E47" s="7"/>
      <c r="F47" s="7"/>
      <c r="G47" s="7"/>
      <c r="H47" s="7"/>
      <c r="I47" s="7"/>
      <c r="J47" s="7"/>
      <c r="K47" s="7"/>
      <c r="L47" s="7"/>
      <c r="M47" s="7"/>
      <c r="N47" s="7"/>
      <c r="O47" s="7"/>
      <c r="P47" s="7"/>
      <c r="Q47" s="67"/>
    </row>
    <row r="48" spans="1:17" s="5" customFormat="1" ht="12.75">
      <c r="A48" s="121" t="s">
        <v>232</v>
      </c>
      <c r="D48" s="6"/>
      <c r="E48" s="7">
        <v>0</v>
      </c>
      <c r="F48" s="7"/>
      <c r="G48" s="7">
        <v>0</v>
      </c>
      <c r="H48" s="7"/>
      <c r="I48" s="7">
        <v>0</v>
      </c>
      <c r="J48" s="7"/>
      <c r="K48" s="7">
        <v>0</v>
      </c>
      <c r="L48" s="7"/>
      <c r="M48" s="7">
        <v>0</v>
      </c>
      <c r="N48" s="7"/>
      <c r="O48" s="7">
        <v>-2810</v>
      </c>
      <c r="P48" s="7"/>
      <c r="Q48" s="67">
        <f>SUM(E48:O48)</f>
        <v>-2810</v>
      </c>
    </row>
    <row r="49" spans="4:18" s="66" customFormat="1" ht="12.75">
      <c r="D49" s="91"/>
      <c r="E49" s="97"/>
      <c r="F49" s="97"/>
      <c r="G49" s="97"/>
      <c r="H49" s="97"/>
      <c r="I49" s="97"/>
      <c r="J49" s="97"/>
      <c r="K49" s="97"/>
      <c r="L49" s="97"/>
      <c r="M49" s="97"/>
      <c r="N49" s="97"/>
      <c r="O49" s="97"/>
      <c r="P49" s="97"/>
      <c r="Q49" s="97"/>
      <c r="R49" s="67"/>
    </row>
    <row r="50" spans="4:18" s="66" customFormat="1" ht="12.75">
      <c r="D50" s="91"/>
      <c r="E50" s="93"/>
      <c r="F50" s="67"/>
      <c r="G50" s="93"/>
      <c r="H50" s="93"/>
      <c r="I50" s="93"/>
      <c r="J50" s="93"/>
      <c r="K50" s="93"/>
      <c r="L50" s="93"/>
      <c r="M50" s="93"/>
      <c r="N50" s="93"/>
      <c r="O50" s="93"/>
      <c r="P50" s="67"/>
      <c r="Q50" s="93"/>
      <c r="R50" s="67"/>
    </row>
    <row r="51" spans="1:18" s="66" customFormat="1" ht="12.75">
      <c r="A51" s="66" t="s">
        <v>263</v>
      </c>
      <c r="D51" s="91"/>
      <c r="E51" s="129">
        <f>SUM(E42:E48)</f>
        <v>0</v>
      </c>
      <c r="F51" s="129">
        <f aca="true" t="shared" si="4" ref="F51:P51">SUM(F42:F48)</f>
        <v>0</v>
      </c>
      <c r="G51" s="129">
        <f t="shared" si="4"/>
        <v>0</v>
      </c>
      <c r="H51" s="129">
        <f t="shared" si="4"/>
        <v>0</v>
      </c>
      <c r="I51" s="129">
        <f t="shared" si="4"/>
        <v>0</v>
      </c>
      <c r="J51" s="129">
        <f t="shared" si="4"/>
        <v>0</v>
      </c>
      <c r="K51" s="129">
        <f t="shared" si="4"/>
        <v>478</v>
      </c>
      <c r="L51" s="129">
        <f t="shared" si="4"/>
        <v>0</v>
      </c>
      <c r="M51" s="129">
        <f t="shared" si="4"/>
        <v>0</v>
      </c>
      <c r="N51" s="129">
        <f t="shared" si="4"/>
        <v>0</v>
      </c>
      <c r="O51" s="129">
        <f t="shared" si="4"/>
        <v>5978</v>
      </c>
      <c r="P51" s="129">
        <f t="shared" si="4"/>
        <v>0</v>
      </c>
      <c r="Q51" s="129">
        <f>SUM(Q42:Q48)</f>
        <v>6456</v>
      </c>
      <c r="R51" s="67"/>
    </row>
    <row r="52" spans="1:18" s="66" customFormat="1" ht="12.75">
      <c r="A52" s="5"/>
      <c r="B52" s="5"/>
      <c r="C52" s="30"/>
      <c r="D52" s="130"/>
      <c r="E52" s="59"/>
      <c r="F52" s="59"/>
      <c r="G52" s="59"/>
      <c r="H52" s="59"/>
      <c r="I52" s="59"/>
      <c r="J52" s="59"/>
      <c r="K52" s="59"/>
      <c r="L52" s="59"/>
      <c r="M52" s="59"/>
      <c r="N52" s="59"/>
      <c r="O52" s="59"/>
      <c r="P52" s="59"/>
      <c r="Q52" s="59"/>
      <c r="R52" s="67"/>
    </row>
    <row r="53" spans="1:4" s="66" customFormat="1" ht="12.75">
      <c r="A53" s="90" t="s">
        <v>173</v>
      </c>
      <c r="D53" s="91"/>
    </row>
    <row r="54" spans="1:17" s="66" customFormat="1" ht="12.75">
      <c r="A54" s="90" t="s">
        <v>117</v>
      </c>
      <c r="D54" s="91"/>
      <c r="E54" s="67"/>
      <c r="F54" s="67"/>
      <c r="G54" s="67"/>
      <c r="H54" s="67"/>
      <c r="I54" s="67"/>
      <c r="J54" s="67"/>
      <c r="K54" s="67"/>
      <c r="L54" s="67"/>
      <c r="M54" s="67"/>
      <c r="N54" s="67"/>
      <c r="O54" s="67"/>
      <c r="P54" s="67"/>
      <c r="Q54" s="67"/>
    </row>
    <row r="55" spans="1:17" s="66" customFormat="1" ht="12.75">
      <c r="A55" s="90" t="s">
        <v>129</v>
      </c>
      <c r="D55" s="91"/>
      <c r="E55" s="67">
        <v>127</v>
      </c>
      <c r="F55" s="67"/>
      <c r="G55" s="92">
        <v>1</v>
      </c>
      <c r="H55" s="93"/>
      <c r="I55" s="93">
        <v>0</v>
      </c>
      <c r="J55" s="93"/>
      <c r="K55" s="93">
        <v>0</v>
      </c>
      <c r="L55" s="93"/>
      <c r="M55" s="93">
        <v>0</v>
      </c>
      <c r="N55" s="93"/>
      <c r="O55" s="93">
        <v>0</v>
      </c>
      <c r="P55" s="67"/>
      <c r="Q55" s="67">
        <f>SUM(E55:O55)</f>
        <v>128</v>
      </c>
    </row>
    <row r="56" spans="1:17" s="66" customFormat="1" ht="12.75">
      <c r="A56" s="90"/>
      <c r="D56" s="91"/>
      <c r="E56" s="67"/>
      <c r="F56" s="67"/>
      <c r="G56" s="92"/>
      <c r="H56" s="93"/>
      <c r="I56" s="93"/>
      <c r="J56" s="93"/>
      <c r="K56" s="93"/>
      <c r="L56" s="93"/>
      <c r="M56" s="93"/>
      <c r="N56" s="93"/>
      <c r="O56" s="93"/>
      <c r="P56" s="67"/>
      <c r="Q56" s="67"/>
    </row>
    <row r="57" spans="1:17" s="66" customFormat="1" ht="12.75">
      <c r="A57" s="90" t="s">
        <v>210</v>
      </c>
      <c r="D57" s="91"/>
      <c r="E57" s="67">
        <v>0</v>
      </c>
      <c r="F57" s="67"/>
      <c r="G57" s="92">
        <v>0</v>
      </c>
      <c r="H57" s="93"/>
      <c r="I57" s="93">
        <v>0</v>
      </c>
      <c r="J57" s="93"/>
      <c r="K57" s="93">
        <v>0</v>
      </c>
      <c r="L57" s="93"/>
      <c r="M57" s="93">
        <v>23</v>
      </c>
      <c r="N57" s="93"/>
      <c r="O57" s="93">
        <v>-23</v>
      </c>
      <c r="P57" s="67"/>
      <c r="Q57" s="67">
        <f>SUM(E57:O57)</f>
        <v>0</v>
      </c>
    </row>
    <row r="58" spans="1:17" s="66" customFormat="1" ht="12.75">
      <c r="A58" s="90"/>
      <c r="D58" s="91"/>
      <c r="E58" s="67"/>
      <c r="F58" s="67"/>
      <c r="G58" s="92"/>
      <c r="H58" s="93"/>
      <c r="I58" s="93"/>
      <c r="J58" s="93"/>
      <c r="K58" s="93"/>
      <c r="L58" s="93"/>
      <c r="M58" s="93"/>
      <c r="N58" s="93"/>
      <c r="O58" s="93"/>
      <c r="P58" s="67"/>
      <c r="Q58" s="67"/>
    </row>
    <row r="59" spans="1:18" s="66" customFormat="1" ht="13.5" thickBot="1">
      <c r="A59" s="37" t="s">
        <v>261</v>
      </c>
      <c r="B59" s="5"/>
      <c r="C59" s="5"/>
      <c r="D59" s="6"/>
      <c r="E59" s="38">
        <f>E40+E51+E55+E57</f>
        <v>56202</v>
      </c>
      <c r="F59" s="38">
        <f aca="true" t="shared" si="5" ref="F59:Q59">F40+F51+F55+F57</f>
        <v>0</v>
      </c>
      <c r="G59" s="38">
        <f t="shared" si="5"/>
        <v>3</v>
      </c>
      <c r="H59" s="38">
        <f t="shared" si="5"/>
        <v>0</v>
      </c>
      <c r="I59" s="38">
        <f t="shared" si="5"/>
        <v>2562</v>
      </c>
      <c r="J59" s="38">
        <f t="shared" si="5"/>
        <v>0</v>
      </c>
      <c r="K59" s="38">
        <f t="shared" si="5"/>
        <v>387</v>
      </c>
      <c r="L59" s="38">
        <f t="shared" si="5"/>
        <v>0</v>
      </c>
      <c r="M59" s="38">
        <f t="shared" si="5"/>
        <v>23</v>
      </c>
      <c r="N59" s="38">
        <f t="shared" si="5"/>
        <v>0</v>
      </c>
      <c r="O59" s="38">
        <f t="shared" si="5"/>
        <v>18813</v>
      </c>
      <c r="P59" s="38">
        <f t="shared" si="5"/>
        <v>0</v>
      </c>
      <c r="Q59" s="38">
        <f t="shared" si="5"/>
        <v>77990</v>
      </c>
      <c r="R59" s="67"/>
    </row>
    <row r="60" spans="1:18" s="66" customFormat="1" ht="13.5" thickTop="1">
      <c r="A60" s="37"/>
      <c r="B60" s="5"/>
      <c r="C60" s="5"/>
      <c r="D60" s="6"/>
      <c r="E60" s="8"/>
      <c r="F60" s="8"/>
      <c r="G60" s="8"/>
      <c r="H60" s="8"/>
      <c r="I60" s="8"/>
      <c r="J60" s="8"/>
      <c r="K60" s="8"/>
      <c r="L60" s="8"/>
      <c r="M60" s="8"/>
      <c r="N60" s="8"/>
      <c r="O60" s="8"/>
      <c r="P60" s="8"/>
      <c r="Q60" s="8"/>
      <c r="R60" s="67"/>
    </row>
    <row r="61" spans="1:17" s="66" customFormat="1" ht="12.75">
      <c r="A61" s="5" t="s">
        <v>237</v>
      </c>
      <c r="B61" s="5"/>
      <c r="C61" s="5"/>
      <c r="D61" s="6"/>
      <c r="E61" s="5"/>
      <c r="F61" s="5"/>
      <c r="G61" s="5"/>
      <c r="H61" s="5"/>
      <c r="I61" s="5"/>
      <c r="J61" s="5"/>
      <c r="K61" s="5"/>
      <c r="L61" s="5"/>
      <c r="M61" s="5"/>
      <c r="N61" s="5"/>
      <c r="O61" s="5"/>
      <c r="P61" s="5"/>
      <c r="Q61" s="5"/>
    </row>
    <row r="62" spans="1:17" s="66" customFormat="1" ht="12.75">
      <c r="A62" s="5" t="s">
        <v>238</v>
      </c>
      <c r="B62" s="5"/>
      <c r="C62" s="5"/>
      <c r="D62" s="6"/>
      <c r="E62" s="5"/>
      <c r="F62" s="5"/>
      <c r="G62" s="5"/>
      <c r="H62" s="5"/>
      <c r="I62" s="5"/>
      <c r="J62" s="5"/>
      <c r="K62" s="5"/>
      <c r="L62" s="5"/>
      <c r="M62" s="5"/>
      <c r="N62" s="5"/>
      <c r="O62" s="5"/>
      <c r="P62" s="5"/>
      <c r="Q62" s="5"/>
    </row>
    <row r="63" spans="1:17" s="66" customFormat="1" ht="12.75">
      <c r="A63" s="5"/>
      <c r="B63" s="5"/>
      <c r="C63" s="5"/>
      <c r="D63" s="6"/>
      <c r="E63" s="5"/>
      <c r="F63" s="5"/>
      <c r="G63" s="5"/>
      <c r="H63" s="5"/>
      <c r="I63" s="5"/>
      <c r="J63" s="5"/>
      <c r="K63" s="5"/>
      <c r="L63" s="5"/>
      <c r="M63" s="5"/>
      <c r="N63" s="5"/>
      <c r="O63" s="5"/>
      <c r="P63" s="5"/>
      <c r="Q63" s="5"/>
    </row>
  </sheetData>
  <mergeCells count="2">
    <mergeCell ref="G5:M5"/>
    <mergeCell ref="E4:Q4"/>
  </mergeCells>
  <printOptions/>
  <pageMargins left="0.25" right="0.25" top="0.25" bottom="0.25" header="0.5" footer="0.5"/>
  <pageSetup firstPageNumber="3" useFirstPageNumber="1" horizontalDpi="600" verticalDpi="600" orientation="portrait" paperSize="9" r:id="rId2"/>
  <headerFooter alignWithMargins="0">
    <oddFooter>&amp;C&amp;"Times New Roman,標準"&amp;P</oddFooter>
  </headerFooter>
  <drawing r:id="rId1"/>
</worksheet>
</file>

<file path=xl/worksheets/sheet4.xml><?xml version="1.0" encoding="utf-8"?>
<worksheet xmlns="http://schemas.openxmlformats.org/spreadsheetml/2006/main" xmlns:r="http://schemas.openxmlformats.org/officeDocument/2006/relationships">
  <dimension ref="A1:G52"/>
  <sheetViews>
    <sheetView workbookViewId="0" topLeftCell="A11">
      <selection activeCell="E18" sqref="E18"/>
    </sheetView>
  </sheetViews>
  <sheetFormatPr defaultColWidth="9.00390625" defaultRowHeight="16.5"/>
  <cols>
    <col min="1" max="1" width="5.50390625" style="40" customWidth="1"/>
    <col min="2" max="2" width="7.125" style="40" customWidth="1"/>
    <col min="3" max="3" width="14.375" style="40" customWidth="1"/>
    <col min="4" max="4" width="23.75390625" style="40" customWidth="1"/>
    <col min="5" max="5" width="15.625" style="40" customWidth="1"/>
    <col min="6" max="6" width="6.625" style="40" customWidth="1"/>
    <col min="7" max="7" width="14.625" style="40" customWidth="1"/>
    <col min="8" max="8" width="10.625" style="40" customWidth="1"/>
    <col min="9" max="16384" width="9.00390625" style="40" customWidth="1"/>
  </cols>
  <sheetData>
    <row r="1" ht="15.75">
      <c r="A1" s="15" t="s">
        <v>0</v>
      </c>
    </row>
    <row r="2" ht="15.75">
      <c r="A2" s="15" t="s">
        <v>112</v>
      </c>
    </row>
    <row r="3" ht="15.75">
      <c r="A3" s="15" t="s">
        <v>244</v>
      </c>
    </row>
    <row r="5" spans="5:7" ht="15.75">
      <c r="E5" s="73" t="s">
        <v>245</v>
      </c>
      <c r="F5" s="74"/>
      <c r="G5" s="73" t="s">
        <v>245</v>
      </c>
    </row>
    <row r="6" spans="5:7" ht="15.75">
      <c r="E6" s="169">
        <v>39082</v>
      </c>
      <c r="F6" s="74"/>
      <c r="G6" s="169">
        <v>38717</v>
      </c>
    </row>
    <row r="7" spans="5:7" ht="15.75">
      <c r="E7" s="74" t="s">
        <v>2</v>
      </c>
      <c r="F7" s="74"/>
      <c r="G7" s="74" t="s">
        <v>2</v>
      </c>
    </row>
    <row r="8" spans="1:7" ht="15.75">
      <c r="A8" s="3"/>
      <c r="B8" s="2"/>
      <c r="C8" s="17"/>
      <c r="D8" s="17"/>
      <c r="E8" s="62"/>
      <c r="F8" s="166"/>
      <c r="G8" s="62"/>
    </row>
    <row r="9" spans="1:7" ht="15.75">
      <c r="A9" s="2" t="s">
        <v>107</v>
      </c>
      <c r="B9" s="2"/>
      <c r="C9" s="17"/>
      <c r="D9" s="17"/>
      <c r="E9" s="62">
        <v>-41246</v>
      </c>
      <c r="F9" s="63"/>
      <c r="G9" s="62">
        <v>-7812</v>
      </c>
    </row>
    <row r="10" spans="1:7" ht="15.75">
      <c r="A10" s="3"/>
      <c r="B10" s="2"/>
      <c r="C10" s="17"/>
      <c r="D10" s="17"/>
      <c r="E10" s="62"/>
      <c r="F10" s="63"/>
      <c r="G10" s="62"/>
    </row>
    <row r="11" spans="1:7" ht="15.75">
      <c r="A11" s="2" t="s">
        <v>20</v>
      </c>
      <c r="B11" s="2"/>
      <c r="C11" s="17"/>
      <c r="D11" s="17"/>
      <c r="E11" s="62">
        <v>-16079</v>
      </c>
      <c r="F11" s="63"/>
      <c r="G11" s="62">
        <v>-17880</v>
      </c>
    </row>
    <row r="12" spans="1:7" ht="15.75">
      <c r="A12" s="3"/>
      <c r="B12" s="2"/>
      <c r="C12" s="17"/>
      <c r="D12" s="17"/>
      <c r="E12" s="62"/>
      <c r="F12" s="63"/>
      <c r="G12" s="62"/>
    </row>
    <row r="13" spans="1:7" ht="15.75">
      <c r="A13" s="2" t="s">
        <v>106</v>
      </c>
      <c r="B13" s="2"/>
      <c r="C13" s="17"/>
      <c r="D13" s="17"/>
      <c r="E13" s="27">
        <v>71610</v>
      </c>
      <c r="F13" s="63"/>
      <c r="G13" s="27">
        <v>22871</v>
      </c>
    </row>
    <row r="14" spans="1:7" ht="15.75">
      <c r="A14" s="3"/>
      <c r="B14" s="2"/>
      <c r="C14" s="17"/>
      <c r="D14" s="17"/>
      <c r="E14" s="62"/>
      <c r="F14" s="63"/>
      <c r="G14" s="62"/>
    </row>
    <row r="15" spans="1:7" ht="15.75">
      <c r="A15" s="2" t="s">
        <v>218</v>
      </c>
      <c r="B15" s="2"/>
      <c r="C15" s="17"/>
      <c r="D15" s="17"/>
      <c r="E15" s="2">
        <f>E9+E11+E13</f>
        <v>14285</v>
      </c>
      <c r="G15" s="2">
        <f>G9+G11+G13</f>
        <v>-2821</v>
      </c>
    </row>
    <row r="16" spans="1:7" ht="15.75">
      <c r="A16" s="2" t="s">
        <v>110</v>
      </c>
      <c r="B16" s="2"/>
      <c r="C16" s="17"/>
      <c r="D16" s="17"/>
      <c r="E16" s="2">
        <f>+G18</f>
        <v>12390</v>
      </c>
      <c r="G16" s="2">
        <v>14832</v>
      </c>
    </row>
    <row r="17" spans="1:7" ht="15.75">
      <c r="A17" s="2" t="s">
        <v>241</v>
      </c>
      <c r="B17" s="2"/>
      <c r="C17" s="17"/>
      <c r="D17" s="17"/>
      <c r="E17" s="2">
        <v>-135</v>
      </c>
      <c r="G17" s="2">
        <v>379</v>
      </c>
    </row>
    <row r="18" spans="1:7" ht="15.75">
      <c r="A18" s="2" t="s">
        <v>109</v>
      </c>
      <c r="B18" s="2"/>
      <c r="C18" s="17"/>
      <c r="D18" s="17"/>
      <c r="E18" s="41">
        <f>SUM(E15:E17)</f>
        <v>26540</v>
      </c>
      <c r="G18" s="41">
        <f>SUM(G15:G17)</f>
        <v>12390</v>
      </c>
    </row>
    <row r="19" spans="1:7" ht="15.75">
      <c r="A19" s="2"/>
      <c r="B19" s="2"/>
      <c r="C19" s="17"/>
      <c r="D19" s="17"/>
      <c r="E19" s="2"/>
      <c r="G19" s="2"/>
    </row>
    <row r="20" spans="1:7" ht="15.75">
      <c r="A20" s="2"/>
      <c r="B20" s="2"/>
      <c r="C20" s="17"/>
      <c r="D20" s="17"/>
      <c r="E20" s="2"/>
      <c r="G20" s="2"/>
    </row>
    <row r="21" spans="1:7" ht="15.75">
      <c r="A21" s="2" t="s">
        <v>21</v>
      </c>
      <c r="B21" s="2"/>
      <c r="C21" s="17"/>
      <c r="D21" s="17"/>
      <c r="E21" s="2"/>
      <c r="G21" s="2"/>
    </row>
    <row r="22" spans="1:7" ht="15.75">
      <c r="A22" s="2" t="s">
        <v>22</v>
      </c>
      <c r="B22" s="2"/>
      <c r="C22" s="17"/>
      <c r="D22" s="17"/>
      <c r="E22" s="62">
        <f>+E18</f>
        <v>26540</v>
      </c>
      <c r="F22" s="63"/>
      <c r="G22" s="62">
        <v>12550</v>
      </c>
    </row>
    <row r="23" spans="1:7" ht="15.75">
      <c r="A23" s="2" t="s">
        <v>248</v>
      </c>
      <c r="B23" s="2"/>
      <c r="C23" s="17"/>
      <c r="D23" s="17"/>
      <c r="E23" s="2">
        <v>0</v>
      </c>
      <c r="G23" s="2">
        <v>-160</v>
      </c>
    </row>
    <row r="24" spans="1:7" ht="16.5" thickBot="1">
      <c r="A24" s="2"/>
      <c r="B24" s="2"/>
      <c r="C24" s="17"/>
      <c r="D24" s="17"/>
      <c r="E24" s="127">
        <f>SUM(E22:E23)</f>
        <v>26540</v>
      </c>
      <c r="G24" s="127">
        <f>SUM(G22:G23)</f>
        <v>12390</v>
      </c>
    </row>
    <row r="25" spans="1:7" ht="16.5" thickTop="1">
      <c r="A25" s="2"/>
      <c r="B25" s="2"/>
      <c r="C25" s="17"/>
      <c r="D25" s="17"/>
      <c r="E25" s="2"/>
      <c r="G25" s="2"/>
    </row>
    <row r="26" spans="1:7" ht="15.75">
      <c r="A26" s="2"/>
      <c r="B26" s="2"/>
      <c r="C26" s="17"/>
      <c r="D26" s="17"/>
      <c r="E26" s="2"/>
      <c r="G26" s="2"/>
    </row>
    <row r="27" spans="1:7" ht="15.75">
      <c r="A27" s="2"/>
      <c r="B27" s="2"/>
      <c r="C27" s="17"/>
      <c r="D27" s="17"/>
      <c r="E27" s="2"/>
      <c r="G27" s="2"/>
    </row>
    <row r="28" spans="1:7" ht="15.75">
      <c r="A28" s="2"/>
      <c r="B28" s="2"/>
      <c r="C28" s="17"/>
      <c r="D28" s="17"/>
      <c r="E28" s="2"/>
      <c r="G28" s="2"/>
    </row>
    <row r="29" spans="1:7" ht="15.75">
      <c r="A29" s="2"/>
      <c r="B29" s="2"/>
      <c r="C29" s="17"/>
      <c r="D29" s="17"/>
      <c r="E29" s="2"/>
      <c r="G29" s="2"/>
    </row>
    <row r="30" spans="1:7" ht="15.75">
      <c r="A30" s="2"/>
      <c r="B30" s="2"/>
      <c r="C30" s="17"/>
      <c r="D30" s="17"/>
      <c r="E30" s="2"/>
      <c r="G30" s="2"/>
    </row>
    <row r="31" spans="1:7" ht="15.75">
      <c r="A31" s="2"/>
      <c r="B31" s="2"/>
      <c r="C31" s="17"/>
      <c r="D31" s="17"/>
      <c r="E31" s="2"/>
      <c r="G31" s="2"/>
    </row>
    <row r="32" spans="1:7" ht="15.75">
      <c r="A32" s="2"/>
      <c r="B32" s="2"/>
      <c r="C32" s="17"/>
      <c r="D32" s="17"/>
      <c r="E32" s="2"/>
      <c r="G32" s="2"/>
    </row>
    <row r="33" spans="1:7" ht="15.75">
      <c r="A33" s="2"/>
      <c r="B33" s="2"/>
      <c r="C33" s="17"/>
      <c r="D33" s="17"/>
      <c r="E33" s="2"/>
      <c r="G33" s="2"/>
    </row>
    <row r="34" spans="1:7" ht="15.75">
      <c r="A34" s="2"/>
      <c r="B34" s="2"/>
      <c r="C34" s="17"/>
      <c r="D34" s="17"/>
      <c r="E34" s="2"/>
      <c r="G34" s="2"/>
    </row>
    <row r="35" spans="1:7" ht="15.75">
      <c r="A35" s="2"/>
      <c r="B35" s="2"/>
      <c r="C35" s="17"/>
      <c r="D35" s="17"/>
      <c r="E35" s="2"/>
      <c r="G35" s="2"/>
    </row>
    <row r="36" spans="1:7" ht="15.75">
      <c r="A36" s="2"/>
      <c r="B36" s="2"/>
      <c r="C36" s="17"/>
      <c r="D36" s="17"/>
      <c r="E36" s="2"/>
      <c r="G36" s="2"/>
    </row>
    <row r="37" spans="1:7" ht="15.75">
      <c r="A37" s="2"/>
      <c r="B37" s="2"/>
      <c r="C37" s="17"/>
      <c r="D37" s="17"/>
      <c r="E37" s="2"/>
      <c r="G37" s="2"/>
    </row>
    <row r="38" spans="1:7" ht="15.75">
      <c r="A38" s="2"/>
      <c r="B38" s="2"/>
      <c r="C38" s="17"/>
      <c r="D38" s="17"/>
      <c r="E38" s="2"/>
      <c r="G38" s="2"/>
    </row>
    <row r="39" spans="1:7" ht="15.75">
      <c r="A39" s="2"/>
      <c r="B39" s="2"/>
      <c r="C39" s="17"/>
      <c r="D39" s="17"/>
      <c r="E39" s="2"/>
      <c r="G39" s="2"/>
    </row>
    <row r="40" spans="1:7" ht="15.75">
      <c r="A40" s="2"/>
      <c r="B40" s="2"/>
      <c r="C40" s="17"/>
      <c r="D40" s="17"/>
      <c r="E40" s="2"/>
      <c r="G40" s="2"/>
    </row>
    <row r="41" spans="1:7" ht="15.75">
      <c r="A41" s="2"/>
      <c r="B41" s="2"/>
      <c r="C41" s="17"/>
      <c r="D41" s="17"/>
      <c r="E41" s="2"/>
      <c r="G41" s="2"/>
    </row>
    <row r="42" spans="1:7" ht="15.75">
      <c r="A42" s="2"/>
      <c r="B42" s="2"/>
      <c r="C42" s="17"/>
      <c r="D42" s="17"/>
      <c r="E42" s="2"/>
      <c r="G42" s="2"/>
    </row>
    <row r="43" spans="1:7" ht="15.75">
      <c r="A43" s="2"/>
      <c r="B43" s="2"/>
      <c r="C43" s="17"/>
      <c r="D43" s="17"/>
      <c r="E43" s="2"/>
      <c r="G43" s="2"/>
    </row>
    <row r="44" spans="1:7" ht="15.75">
      <c r="A44" s="2"/>
      <c r="B44" s="2"/>
      <c r="C44" s="17"/>
      <c r="D44" s="17"/>
      <c r="E44" s="2"/>
      <c r="G44" s="2"/>
    </row>
    <row r="45" spans="1:7" ht="15.75">
      <c r="A45" s="2"/>
      <c r="B45" s="2"/>
      <c r="C45" s="17"/>
      <c r="D45" s="17"/>
      <c r="E45" s="2"/>
      <c r="G45" s="2"/>
    </row>
    <row r="46" spans="1:7" ht="15.75">
      <c r="A46" s="2"/>
      <c r="B46" s="2"/>
      <c r="C46" s="17"/>
      <c r="D46" s="17"/>
      <c r="E46" s="2"/>
      <c r="G46" s="2"/>
    </row>
    <row r="47" spans="1:7" ht="15.75">
      <c r="A47" s="2"/>
      <c r="B47" s="2"/>
      <c r="C47" s="17"/>
      <c r="D47" s="17"/>
      <c r="E47" s="2"/>
      <c r="G47" s="2"/>
    </row>
    <row r="48" spans="1:7" ht="15.75">
      <c r="A48" s="2"/>
      <c r="B48" s="2"/>
      <c r="C48" s="17"/>
      <c r="D48" s="17"/>
      <c r="E48" s="2"/>
      <c r="G48" s="2"/>
    </row>
    <row r="49" spans="1:7" ht="15.75">
      <c r="A49" s="2"/>
      <c r="B49" s="2"/>
      <c r="C49" s="17"/>
      <c r="D49" s="17"/>
      <c r="E49" s="2"/>
      <c r="G49" s="2"/>
    </row>
    <row r="50" ht="15.75">
      <c r="A50" s="42" t="s">
        <v>79</v>
      </c>
    </row>
    <row r="51" ht="15.75">
      <c r="A51" s="42" t="s">
        <v>207</v>
      </c>
    </row>
    <row r="52" ht="15.75">
      <c r="A52" s="42" t="s">
        <v>23</v>
      </c>
    </row>
  </sheetData>
  <printOptions/>
  <pageMargins left="0.5" right="0.5" top="0.5" bottom="0.25" header="0.5" footer="0.5"/>
  <pageSetup firstPageNumber="4" useFirstPageNumber="1" horizontalDpi="600" verticalDpi="600" orientation="portrait" paperSize="9" r:id="rId1"/>
  <headerFooter alignWithMargins="0">
    <oddFooter>&amp;C&amp;"Times New Roman,標準"&amp;P</oddFooter>
  </headerFooter>
</worksheet>
</file>

<file path=xl/worksheets/sheet5.xml><?xml version="1.0" encoding="utf-8"?>
<worksheet xmlns="http://schemas.openxmlformats.org/spreadsheetml/2006/main" xmlns:r="http://schemas.openxmlformats.org/officeDocument/2006/relationships">
  <dimension ref="A1:H700"/>
  <sheetViews>
    <sheetView tabSelected="1" zoomScale="110" zoomScaleNormal="110" zoomScaleSheetLayoutView="75" workbookViewId="0" topLeftCell="A244">
      <selection activeCell="E258" sqref="E258"/>
    </sheetView>
  </sheetViews>
  <sheetFormatPr defaultColWidth="9.00390625" defaultRowHeight="16.5"/>
  <cols>
    <col min="1" max="1" width="2.875" style="5" customWidth="1"/>
    <col min="2" max="2" width="3.50390625" style="5" customWidth="1"/>
    <col min="3" max="3" width="3.00390625" style="5" customWidth="1"/>
    <col min="4" max="4" width="39.625" style="5" customWidth="1"/>
    <col min="5" max="5" width="12.625" style="5" customWidth="1"/>
    <col min="6" max="6" width="11.75390625" style="5" customWidth="1"/>
    <col min="7" max="7" width="12.625" style="7" customWidth="1"/>
    <col min="8" max="8" width="16.125" style="5" customWidth="1"/>
    <col min="9" max="16384" width="9.00390625" style="5" customWidth="1"/>
  </cols>
  <sheetData>
    <row r="1" ht="14.25">
      <c r="A1" s="1" t="s">
        <v>24</v>
      </c>
    </row>
    <row r="2" ht="14.25">
      <c r="A2" s="1" t="s">
        <v>249</v>
      </c>
    </row>
    <row r="3" ht="14.25">
      <c r="A3" s="1"/>
    </row>
    <row r="4" ht="14.25">
      <c r="A4" s="43" t="s">
        <v>130</v>
      </c>
    </row>
    <row r="5" ht="14.25">
      <c r="A5" s="43"/>
    </row>
    <row r="6" spans="1:5" ht="12.75">
      <c r="A6" s="44" t="s">
        <v>25</v>
      </c>
      <c r="B6" s="37" t="s">
        <v>26</v>
      </c>
      <c r="E6" s="71"/>
    </row>
    <row r="7" ht="12.75">
      <c r="A7" s="37"/>
    </row>
    <row r="8" ht="12.75">
      <c r="A8" s="37"/>
    </row>
    <row r="9" ht="12.75">
      <c r="A9" s="37"/>
    </row>
    <row r="10" ht="12.75">
      <c r="A10" s="37"/>
    </row>
    <row r="11" ht="12.75">
      <c r="A11" s="37"/>
    </row>
    <row r="12" ht="12.75">
      <c r="A12" s="37"/>
    </row>
    <row r="13" ht="12.75">
      <c r="A13" s="37"/>
    </row>
    <row r="14" ht="12.75">
      <c r="A14" s="37"/>
    </row>
    <row r="15" ht="12.75">
      <c r="A15" s="37"/>
    </row>
    <row r="16" ht="12.75">
      <c r="A16" s="37"/>
    </row>
    <row r="17" ht="12.75">
      <c r="A17" s="37"/>
    </row>
    <row r="18" ht="12.75">
      <c r="A18" s="37"/>
    </row>
    <row r="19" ht="12.75">
      <c r="A19" s="37"/>
    </row>
    <row r="20" spans="1:5" ht="12.75">
      <c r="A20" s="44" t="s">
        <v>27</v>
      </c>
      <c r="B20" s="37" t="s">
        <v>163</v>
      </c>
      <c r="E20" s="71"/>
    </row>
    <row r="21" ht="12.75">
      <c r="A21" s="37"/>
    </row>
    <row r="22" ht="12.75">
      <c r="A22" s="37"/>
    </row>
    <row r="23" ht="12.75">
      <c r="A23" s="37"/>
    </row>
    <row r="24" ht="12.75">
      <c r="A24" s="37"/>
    </row>
    <row r="25" ht="12.75">
      <c r="A25" s="37"/>
    </row>
    <row r="26" ht="12.75">
      <c r="A26" s="37"/>
    </row>
    <row r="27" ht="12.75">
      <c r="A27" s="37"/>
    </row>
    <row r="28" ht="12.75">
      <c r="A28" s="37"/>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row r="50" ht="12.75">
      <c r="A50" s="37"/>
    </row>
    <row r="51" ht="12.75">
      <c r="A51" s="37"/>
    </row>
    <row r="52" ht="12.75">
      <c r="A52" s="37"/>
    </row>
    <row r="53" ht="12.75">
      <c r="A53" s="37"/>
    </row>
    <row r="54" ht="12.75">
      <c r="A54" s="37"/>
    </row>
    <row r="55" ht="12.75">
      <c r="A55" s="37"/>
    </row>
    <row r="56" ht="12.75">
      <c r="A56" s="37"/>
    </row>
    <row r="57" ht="12.75">
      <c r="A57" s="37"/>
    </row>
    <row r="58" ht="12.75">
      <c r="A58" s="37"/>
    </row>
    <row r="59" spans="1:8" ht="12.75">
      <c r="A59" s="37"/>
      <c r="H59" s="35" t="s">
        <v>201</v>
      </c>
    </row>
    <row r="60" ht="12.75">
      <c r="H60" s="35" t="s">
        <v>204</v>
      </c>
    </row>
    <row r="61" ht="12.75">
      <c r="H61" s="35" t="s">
        <v>2</v>
      </c>
    </row>
    <row r="62" spans="2:8" ht="12.75">
      <c r="B62" s="5" t="s">
        <v>202</v>
      </c>
      <c r="H62" s="115">
        <v>-23</v>
      </c>
    </row>
    <row r="63" spans="2:8" ht="13.5" thickBot="1">
      <c r="B63" s="5" t="s">
        <v>216</v>
      </c>
      <c r="H63" s="111">
        <v>23</v>
      </c>
    </row>
    <row r="64" spans="5:6" ht="12.75">
      <c r="E64" s="30"/>
      <c r="F64" s="30"/>
    </row>
    <row r="65" spans="2:8" ht="12.75">
      <c r="B65" s="37"/>
      <c r="E65" s="172" t="s">
        <v>101</v>
      </c>
      <c r="F65" s="172"/>
      <c r="G65" s="172" t="s">
        <v>245</v>
      </c>
      <c r="H65" s="172"/>
    </row>
    <row r="66" spans="5:8" ht="12.75">
      <c r="E66" s="35" t="s">
        <v>250</v>
      </c>
      <c r="F66" s="35" t="s">
        <v>251</v>
      </c>
      <c r="G66" s="35" t="s">
        <v>250</v>
      </c>
      <c r="H66" s="35" t="s">
        <v>251</v>
      </c>
    </row>
    <row r="67" spans="5:8" ht="12.75">
      <c r="E67" s="35" t="s">
        <v>2</v>
      </c>
      <c r="F67" s="35" t="s">
        <v>2</v>
      </c>
      <c r="G67" s="35" t="s">
        <v>2</v>
      </c>
      <c r="H67" s="35" t="s">
        <v>2</v>
      </c>
    </row>
    <row r="68" spans="2:8" ht="13.5" thickBot="1">
      <c r="B68" s="5" t="s">
        <v>203</v>
      </c>
      <c r="E68" s="117">
        <v>-12</v>
      </c>
      <c r="F68" s="110">
        <v>0</v>
      </c>
      <c r="G68" s="117">
        <v>-60</v>
      </c>
      <c r="H68" s="110">
        <v>0</v>
      </c>
    </row>
    <row r="69" ht="12.75">
      <c r="A69" s="37"/>
    </row>
    <row r="70" ht="12.75">
      <c r="B70" s="5" t="s">
        <v>205</v>
      </c>
    </row>
    <row r="72" ht="12.75">
      <c r="A72" s="37"/>
    </row>
    <row r="73" ht="12.75">
      <c r="A73" s="37"/>
    </row>
    <row r="74" ht="12.75">
      <c r="A74" s="37"/>
    </row>
    <row r="75" ht="12.75">
      <c r="A75" s="37"/>
    </row>
    <row r="76" ht="12.75">
      <c r="A76" s="37"/>
    </row>
    <row r="77" ht="12.75">
      <c r="A77" s="37"/>
    </row>
    <row r="78" ht="12.75">
      <c r="A78" s="37"/>
    </row>
    <row r="79" ht="12.75">
      <c r="A79" s="37"/>
    </row>
    <row r="80" ht="12.75">
      <c r="A80" s="37"/>
    </row>
    <row r="81" spans="7:8" ht="12.75">
      <c r="G81" s="35" t="s">
        <v>201</v>
      </c>
      <c r="H81" s="35" t="s">
        <v>201</v>
      </c>
    </row>
    <row r="82" spans="1:8" ht="12.75">
      <c r="A82" s="37"/>
      <c r="G82" s="35" t="s">
        <v>204</v>
      </c>
      <c r="H82" s="35" t="s">
        <v>206</v>
      </c>
    </row>
    <row r="83" spans="7:8" ht="12.75">
      <c r="G83" s="35" t="s">
        <v>2</v>
      </c>
      <c r="H83" s="35" t="s">
        <v>2</v>
      </c>
    </row>
    <row r="84" spans="2:8" ht="12.75">
      <c r="B84" s="5" t="s">
        <v>230</v>
      </c>
      <c r="G84" s="7">
        <v>970</v>
      </c>
      <c r="H84" s="67">
        <v>811</v>
      </c>
    </row>
    <row r="85" spans="2:8" ht="13.5" thickBot="1">
      <c r="B85" s="5" t="s">
        <v>217</v>
      </c>
      <c r="G85" s="110">
        <v>-80</v>
      </c>
      <c r="H85" s="117">
        <v>0</v>
      </c>
    </row>
    <row r="86" spans="7:8" ht="12.75">
      <c r="G86" s="8"/>
      <c r="H86" s="95"/>
    </row>
    <row r="87" spans="7:8" ht="12.75">
      <c r="G87" s="8"/>
      <c r="H87" s="8"/>
    </row>
    <row r="88" ht="12.75">
      <c r="A88" s="37"/>
    </row>
    <row r="89" ht="12.75">
      <c r="A89" s="37"/>
    </row>
    <row r="90" ht="12.75">
      <c r="A90" s="37"/>
    </row>
    <row r="91" ht="12.75">
      <c r="A91" s="37"/>
    </row>
    <row r="92" ht="12.75">
      <c r="A92" s="37"/>
    </row>
    <row r="93" ht="12.75">
      <c r="A93" s="37"/>
    </row>
    <row r="94" ht="12.75">
      <c r="A94" s="37"/>
    </row>
    <row r="95" ht="12.75">
      <c r="A95" s="37"/>
    </row>
    <row r="96" ht="12.75">
      <c r="A96" s="37"/>
    </row>
    <row r="97" ht="12.75">
      <c r="A97" s="37"/>
    </row>
    <row r="98" ht="12.75">
      <c r="A98" s="37"/>
    </row>
    <row r="99" ht="12.75">
      <c r="A99" s="37"/>
    </row>
    <row r="100" ht="12.75">
      <c r="A100" s="37"/>
    </row>
    <row r="101" ht="12.75">
      <c r="A101" s="37"/>
    </row>
    <row r="102" spans="6:7" ht="12.75">
      <c r="F102" s="172" t="s">
        <v>101</v>
      </c>
      <c r="G102" s="172"/>
    </row>
    <row r="103" spans="1:8" ht="12.75">
      <c r="A103" s="37"/>
      <c r="F103" s="35" t="s">
        <v>225</v>
      </c>
      <c r="G103" s="35" t="s">
        <v>234</v>
      </c>
      <c r="H103" s="35" t="s">
        <v>19</v>
      </c>
    </row>
    <row r="104" spans="6:8" ht="12.75">
      <c r="F104" s="35" t="s">
        <v>2</v>
      </c>
      <c r="G104" s="35" t="s">
        <v>2</v>
      </c>
      <c r="H104" s="35" t="s">
        <v>2</v>
      </c>
    </row>
    <row r="105" spans="2:8" ht="12.75">
      <c r="B105" s="5" t="s">
        <v>235</v>
      </c>
      <c r="F105" s="61">
        <v>14346</v>
      </c>
      <c r="G105" s="68">
        <v>5928</v>
      </c>
      <c r="H105" s="122">
        <f>SUM(F105:G105)</f>
        <v>20274</v>
      </c>
    </row>
    <row r="106" spans="2:8" ht="12.75">
      <c r="B106" s="5" t="s">
        <v>236</v>
      </c>
      <c r="F106" s="61">
        <v>1402</v>
      </c>
      <c r="G106" s="126">
        <v>-501</v>
      </c>
      <c r="H106" s="122">
        <f>SUM(F106:G106)</f>
        <v>901</v>
      </c>
    </row>
    <row r="107" spans="1:8" ht="13.5" thickBot="1">
      <c r="A107" s="37"/>
      <c r="B107" s="5" t="s">
        <v>242</v>
      </c>
      <c r="F107" s="123">
        <f>SUM(F105:F106)</f>
        <v>15748</v>
      </c>
      <c r="G107" s="123">
        <f>SUM(G105:G106)</f>
        <v>5427</v>
      </c>
      <c r="H107" s="123">
        <f>SUM(H105:H106)</f>
        <v>21175</v>
      </c>
    </row>
    <row r="108" spans="1:8" ht="13.5" thickTop="1">
      <c r="A108" s="37"/>
      <c r="F108" s="68"/>
      <c r="G108" s="126"/>
      <c r="H108" s="122"/>
    </row>
    <row r="109" ht="12.75">
      <c r="A109" s="37"/>
    </row>
    <row r="110" ht="12.75">
      <c r="A110" s="37"/>
    </row>
    <row r="111" ht="12.75">
      <c r="A111" s="37"/>
    </row>
    <row r="112" ht="12.75">
      <c r="A112" s="37"/>
    </row>
    <row r="113" ht="12.75">
      <c r="A113" s="37"/>
    </row>
    <row r="114" ht="12.75">
      <c r="A114" s="37"/>
    </row>
    <row r="115" ht="12.75">
      <c r="A115" s="37"/>
    </row>
    <row r="116" ht="12.75">
      <c r="A116" s="37"/>
    </row>
    <row r="117" ht="12.75">
      <c r="A117" s="37"/>
    </row>
    <row r="118" ht="12.75">
      <c r="A118" s="37"/>
    </row>
    <row r="119" ht="12.75">
      <c r="A119" s="37"/>
    </row>
    <row r="120" spans="7:8" ht="12.75">
      <c r="G120" s="120"/>
      <c r="H120" s="35" t="s">
        <v>201</v>
      </c>
    </row>
    <row r="121" spans="1:8" ht="12.75">
      <c r="A121" s="37"/>
      <c r="G121" s="120"/>
      <c r="H121" s="35" t="s">
        <v>204</v>
      </c>
    </row>
    <row r="122" spans="7:8" ht="12.75">
      <c r="G122" s="120"/>
      <c r="H122" s="35" t="s">
        <v>2</v>
      </c>
    </row>
    <row r="123" spans="2:8" ht="12.75">
      <c r="B123" s="5" t="s">
        <v>229</v>
      </c>
      <c r="G123" s="8"/>
      <c r="H123" s="67">
        <v>-26</v>
      </c>
    </row>
    <row r="124" spans="2:8" ht="13.5" thickBot="1">
      <c r="B124" s="5" t="s">
        <v>230</v>
      </c>
      <c r="G124" s="8"/>
      <c r="H124" s="105">
        <v>26</v>
      </c>
    </row>
    <row r="125" spans="1:7" ht="13.5" thickTop="1">
      <c r="A125" s="37"/>
      <c r="G125" s="8"/>
    </row>
    <row r="126" spans="1:7" ht="12.75">
      <c r="A126" s="37"/>
      <c r="G126" s="8"/>
    </row>
    <row r="127" spans="1:7" ht="12.75">
      <c r="A127" s="44" t="s">
        <v>29</v>
      </c>
      <c r="B127" s="37" t="s">
        <v>192</v>
      </c>
      <c r="E127" s="37"/>
      <c r="G127" s="5"/>
    </row>
    <row r="128" spans="1:7" ht="12.75">
      <c r="A128" s="44"/>
      <c r="B128" s="37"/>
      <c r="E128" s="37"/>
      <c r="G128" s="5"/>
    </row>
    <row r="129" spans="1:8" ht="15.75" customHeight="1">
      <c r="A129" s="44"/>
      <c r="B129" s="37"/>
      <c r="E129" s="35"/>
      <c r="F129" s="35"/>
      <c r="G129" s="35"/>
      <c r="H129" s="35"/>
    </row>
    <row r="130" spans="2:8" ht="12.75">
      <c r="B130" s="37"/>
      <c r="E130" s="35" t="s">
        <v>193</v>
      </c>
      <c r="F130" s="35" t="s">
        <v>195</v>
      </c>
      <c r="G130" s="35"/>
      <c r="H130" s="35"/>
    </row>
    <row r="131" spans="5:7" ht="12.75">
      <c r="E131" s="35" t="s">
        <v>194</v>
      </c>
      <c r="F131" s="35" t="s">
        <v>196</v>
      </c>
      <c r="G131" s="35" t="s">
        <v>197</v>
      </c>
    </row>
    <row r="132" spans="5:7" ht="12.75">
      <c r="E132" s="35" t="str">
        <f>F132</f>
        <v>RM'000</v>
      </c>
      <c r="F132" s="35" t="s">
        <v>2</v>
      </c>
      <c r="G132" s="35" t="s">
        <v>2</v>
      </c>
    </row>
    <row r="133" spans="2:7" ht="12.75">
      <c r="B133" s="37" t="s">
        <v>198</v>
      </c>
      <c r="E133" s="64"/>
      <c r="F133" s="64"/>
      <c r="G133" s="64"/>
    </row>
    <row r="134" spans="2:7" ht="12.75">
      <c r="B134" s="37"/>
      <c r="E134" s="64"/>
      <c r="F134" s="64"/>
      <c r="G134" s="64"/>
    </row>
    <row r="135" spans="2:7" ht="12.75">
      <c r="B135" s="5" t="s">
        <v>182</v>
      </c>
      <c r="E135" s="64">
        <v>18836</v>
      </c>
      <c r="F135" s="64">
        <v>-23</v>
      </c>
      <c r="G135" s="64">
        <f>SUM(E135:F135)</f>
        <v>18813</v>
      </c>
    </row>
    <row r="136" spans="2:7" ht="12.75">
      <c r="B136" s="5" t="s">
        <v>220</v>
      </c>
      <c r="E136" s="8">
        <v>0</v>
      </c>
      <c r="F136" s="8">
        <v>23</v>
      </c>
      <c r="G136" s="64">
        <f>SUM(E136:F136)</f>
        <v>23</v>
      </c>
    </row>
    <row r="137" spans="5:7" ht="13.5" thickBot="1">
      <c r="E137" s="8"/>
      <c r="F137" s="113">
        <f>SUM(F135:F136)</f>
        <v>0</v>
      </c>
      <c r="G137" s="8"/>
    </row>
    <row r="138" spans="5:8" ht="13.5" thickTop="1">
      <c r="E138" s="8"/>
      <c r="F138" s="116"/>
      <c r="G138" s="116"/>
      <c r="H138" s="8"/>
    </row>
    <row r="139" spans="5:8" ht="12.75">
      <c r="E139" s="8"/>
      <c r="F139" s="116"/>
      <c r="G139" s="116"/>
      <c r="H139" s="8"/>
    </row>
    <row r="140" spans="5:8" ht="12.75">
      <c r="E140" s="8"/>
      <c r="F140" s="116"/>
      <c r="G140" s="116"/>
      <c r="H140" s="8"/>
    </row>
    <row r="141" spans="5:8" ht="12.75">
      <c r="E141" s="8"/>
      <c r="F141" s="116"/>
      <c r="G141" s="116"/>
      <c r="H141" s="8"/>
    </row>
    <row r="142" spans="1:2" ht="12.75">
      <c r="A142" s="44" t="s">
        <v>31</v>
      </c>
      <c r="B142" s="37" t="s">
        <v>28</v>
      </c>
    </row>
    <row r="143" ht="12.75">
      <c r="A143" s="37"/>
    </row>
    <row r="144" ht="12.75">
      <c r="A144" s="37"/>
    </row>
    <row r="145" ht="12.75">
      <c r="A145" s="37"/>
    </row>
    <row r="146" ht="12.75">
      <c r="A146" s="37"/>
    </row>
    <row r="147" spans="1:2" ht="12.75">
      <c r="A147" s="45" t="s">
        <v>33</v>
      </c>
      <c r="B147" s="37" t="s">
        <v>30</v>
      </c>
    </row>
    <row r="148" ht="12.75">
      <c r="A148" s="46"/>
    </row>
    <row r="149" ht="14.25">
      <c r="A149" s="43"/>
    </row>
    <row r="150" ht="14.25">
      <c r="A150" s="43"/>
    </row>
    <row r="151" ht="14.25">
      <c r="A151" s="43"/>
    </row>
    <row r="152" spans="1:2" ht="14.25">
      <c r="A152" s="47" t="s">
        <v>35</v>
      </c>
      <c r="B152" s="37" t="s">
        <v>32</v>
      </c>
    </row>
    <row r="158" spans="1:2" ht="12.75">
      <c r="A158" s="44" t="s">
        <v>37</v>
      </c>
      <c r="B158" s="37" t="s">
        <v>34</v>
      </c>
    </row>
    <row r="163" spans="1:2" ht="12.75">
      <c r="A163" s="44" t="s">
        <v>39</v>
      </c>
      <c r="B163" s="37" t="s">
        <v>36</v>
      </c>
    </row>
    <row r="164" ht="12.75">
      <c r="A164" s="37"/>
    </row>
    <row r="165" ht="12.75">
      <c r="A165" s="37"/>
    </row>
    <row r="166" ht="12.75">
      <c r="A166" s="37"/>
    </row>
    <row r="167" ht="12.75">
      <c r="A167" s="37"/>
    </row>
    <row r="168" ht="12.75">
      <c r="A168" s="37"/>
    </row>
    <row r="169" ht="12.75" customHeight="1"/>
    <row r="170" ht="12.75" customHeight="1"/>
    <row r="171" ht="12.75" customHeight="1"/>
    <row r="172" ht="12.75" customHeight="1"/>
    <row r="173" ht="12.75" customHeight="1"/>
    <row r="174" ht="12.75" customHeight="1"/>
    <row r="175" ht="12.75" customHeight="1"/>
    <row r="176" ht="12.75" customHeight="1"/>
    <row r="177" spans="1:2" ht="12.75">
      <c r="A177" s="44" t="s">
        <v>45</v>
      </c>
      <c r="B177" s="37" t="s">
        <v>38</v>
      </c>
    </row>
    <row r="180" ht="12.75">
      <c r="E180" s="5" t="s">
        <v>118</v>
      </c>
    </row>
    <row r="182" spans="1:7" ht="12.75">
      <c r="A182" s="44" t="s">
        <v>47</v>
      </c>
      <c r="B182" s="37" t="s">
        <v>40</v>
      </c>
      <c r="E182" s="37"/>
      <c r="G182" s="5"/>
    </row>
    <row r="183" spans="1:8" ht="15.75" customHeight="1">
      <c r="A183" s="44"/>
      <c r="B183" s="37"/>
      <c r="E183" s="172" t="s">
        <v>3</v>
      </c>
      <c r="F183" s="172"/>
      <c r="G183" s="172" t="s">
        <v>277</v>
      </c>
      <c r="H183" s="172"/>
    </row>
    <row r="184" spans="2:8" ht="12.75">
      <c r="B184" s="37" t="s">
        <v>41</v>
      </c>
      <c r="E184" s="35" t="s">
        <v>250</v>
      </c>
      <c r="F184" s="35" t="s">
        <v>251</v>
      </c>
      <c r="G184" s="35" t="str">
        <f>E184</f>
        <v>31.12.2006</v>
      </c>
      <c r="H184" s="35" t="str">
        <f>F184</f>
        <v>31.12.2005</v>
      </c>
    </row>
    <row r="185" spans="5:8" ht="12.75">
      <c r="E185" s="35" t="s">
        <v>42</v>
      </c>
      <c r="F185" s="35" t="s">
        <v>42</v>
      </c>
      <c r="G185" s="35" t="s">
        <v>42</v>
      </c>
      <c r="H185" s="35" t="str">
        <f>G185</f>
        <v>Year to date</v>
      </c>
    </row>
    <row r="186" spans="4:8" ht="12.75">
      <c r="D186" s="10"/>
      <c r="E186" s="137" t="str">
        <f>F186</f>
        <v>RM'000</v>
      </c>
      <c r="F186" s="35" t="s">
        <v>2</v>
      </c>
      <c r="G186" s="35" t="s">
        <v>2</v>
      </c>
      <c r="H186" s="35" t="s">
        <v>2</v>
      </c>
    </row>
    <row r="187" spans="2:8" ht="12.75">
      <c r="B187" s="5" t="s">
        <v>43</v>
      </c>
      <c r="E187" s="138">
        <v>414150</v>
      </c>
      <c r="F187" s="64">
        <v>206574</v>
      </c>
      <c r="G187" s="138">
        <v>23447</v>
      </c>
      <c r="H187" s="138">
        <f>9461-325</f>
        <v>9136</v>
      </c>
    </row>
    <row r="188" spans="2:8" ht="12.75">
      <c r="B188" s="5" t="s">
        <v>108</v>
      </c>
      <c r="E188" s="138">
        <v>31407</v>
      </c>
      <c r="F188" s="64">
        <v>539</v>
      </c>
      <c r="G188" s="138">
        <v>-486</v>
      </c>
      <c r="H188" s="138">
        <v>-667</v>
      </c>
    </row>
    <row r="189" spans="2:8" ht="12.75">
      <c r="B189" s="5" t="s">
        <v>119</v>
      </c>
      <c r="E189" s="138">
        <v>0</v>
      </c>
      <c r="F189" s="64">
        <v>0</v>
      </c>
      <c r="G189" s="138">
        <v>-203</v>
      </c>
      <c r="H189" s="138">
        <v>-234</v>
      </c>
    </row>
    <row r="190" spans="2:8" ht="12.75">
      <c r="B190" s="5" t="s">
        <v>44</v>
      </c>
      <c r="E190" s="97">
        <v>130184</v>
      </c>
      <c r="F190" s="9">
        <v>81158</v>
      </c>
      <c r="G190" s="97">
        <v>3321</v>
      </c>
      <c r="H190" s="138">
        <v>1226</v>
      </c>
    </row>
    <row r="191" spans="5:8" ht="13.5" thickBot="1">
      <c r="E191" s="38">
        <f>SUM(E187:E190)</f>
        <v>575741</v>
      </c>
      <c r="F191" s="38">
        <f>SUM(F187:F190)</f>
        <v>288271</v>
      </c>
      <c r="G191" s="139">
        <f>SUM(G187:G190)</f>
        <v>26079</v>
      </c>
      <c r="H191" s="139">
        <f>SUM(H187:H190)</f>
        <v>9461</v>
      </c>
    </row>
    <row r="192" spans="5:8" ht="13.5" thickTop="1">
      <c r="E192" s="8"/>
      <c r="F192" s="8"/>
      <c r="G192" s="8"/>
      <c r="H192" s="8"/>
    </row>
    <row r="193" spans="1:2" ht="12.75">
      <c r="A193" s="44" t="s">
        <v>49</v>
      </c>
      <c r="B193" s="37" t="s">
        <v>46</v>
      </c>
    </row>
    <row r="194" spans="1:2" ht="12.75">
      <c r="A194" s="44"/>
      <c r="B194" s="37"/>
    </row>
    <row r="197" spans="1:2" ht="12.75">
      <c r="A197" s="44"/>
      <c r="B197" s="37"/>
    </row>
    <row r="198" spans="1:2" ht="12.75">
      <c r="A198" s="44"/>
      <c r="B198" s="37"/>
    </row>
    <row r="199" spans="1:2" ht="12.75">
      <c r="A199" s="44" t="s">
        <v>51</v>
      </c>
      <c r="B199" s="37" t="s">
        <v>48</v>
      </c>
    </row>
    <row r="200" ht="12.75">
      <c r="A200" s="37"/>
    </row>
    <row r="201" ht="12.75">
      <c r="A201" s="37"/>
    </row>
    <row r="202" ht="12.75">
      <c r="A202" s="37"/>
    </row>
    <row r="203" ht="12.75">
      <c r="A203" s="37"/>
    </row>
    <row r="204" ht="12.75">
      <c r="A204" s="37"/>
    </row>
    <row r="205" ht="12.75">
      <c r="A205" s="37"/>
    </row>
    <row r="206" ht="12.75">
      <c r="A206" s="37"/>
    </row>
    <row r="207" ht="12.75">
      <c r="A207" s="37"/>
    </row>
    <row r="208" ht="12.75">
      <c r="A208" s="37"/>
    </row>
    <row r="209" ht="12.75">
      <c r="A209" s="37"/>
    </row>
    <row r="210" ht="12.75">
      <c r="A210" s="37"/>
    </row>
    <row r="211" ht="12.75">
      <c r="A211" s="37"/>
    </row>
    <row r="212" spans="1:2" ht="12.75">
      <c r="A212" s="44" t="s">
        <v>80</v>
      </c>
      <c r="B212" s="37" t="s">
        <v>50</v>
      </c>
    </row>
    <row r="213" ht="12.75">
      <c r="A213" s="37"/>
    </row>
    <row r="214" ht="12.75">
      <c r="A214" s="37"/>
    </row>
    <row r="215" ht="12.75">
      <c r="A215" s="37"/>
    </row>
    <row r="216" ht="12.75">
      <c r="A216" s="37"/>
    </row>
    <row r="217" ht="12.75">
      <c r="A217" s="37"/>
    </row>
    <row r="218" ht="12.75">
      <c r="A218" s="37"/>
    </row>
    <row r="219" ht="12.75">
      <c r="A219" s="37"/>
    </row>
    <row r="220" ht="12.75">
      <c r="A220" s="37"/>
    </row>
    <row r="221" ht="12.75">
      <c r="A221" s="37"/>
    </row>
    <row r="222" spans="1:2" ht="12.75">
      <c r="A222" s="44" t="s">
        <v>82</v>
      </c>
      <c r="B222" s="37" t="s">
        <v>111</v>
      </c>
    </row>
    <row r="226" ht="13.5" customHeight="1"/>
    <row r="227" spans="1:7" s="66" customFormat="1" ht="13.5" customHeight="1">
      <c r="A227" s="165" t="s">
        <v>83</v>
      </c>
      <c r="B227" s="65" t="s">
        <v>81</v>
      </c>
      <c r="G227" s="67"/>
    </row>
    <row r="228" spans="1:7" s="66" customFormat="1" ht="13.5" customHeight="1">
      <c r="A228" s="165"/>
      <c r="B228" s="65"/>
      <c r="G228" s="67"/>
    </row>
    <row r="229" spans="1:7" s="66" customFormat="1" ht="13.5" customHeight="1">
      <c r="A229" s="165"/>
      <c r="B229" s="65"/>
      <c r="G229" s="67"/>
    </row>
    <row r="230" s="66" customFormat="1" ht="13.5" customHeight="1">
      <c r="G230" s="67"/>
    </row>
    <row r="231" s="66" customFormat="1" ht="13.5" customHeight="1">
      <c r="G231" s="67"/>
    </row>
    <row r="232" s="66" customFormat="1" ht="13.5" customHeight="1">
      <c r="G232" s="67"/>
    </row>
    <row r="233" s="66" customFormat="1" ht="13.5" customHeight="1">
      <c r="G233" s="67"/>
    </row>
    <row r="234" ht="13.5" customHeight="1">
      <c r="A234" s="43" t="s">
        <v>131</v>
      </c>
    </row>
    <row r="235" ht="13.5" customHeight="1">
      <c r="A235" s="43" t="s">
        <v>128</v>
      </c>
    </row>
    <row r="236" ht="13.5" customHeight="1">
      <c r="A236" s="43"/>
    </row>
    <row r="237" spans="1:2" ht="12.75">
      <c r="A237" s="44" t="s">
        <v>84</v>
      </c>
      <c r="B237" s="37" t="s">
        <v>52</v>
      </c>
    </row>
    <row r="238" spans="7:8" ht="12.75">
      <c r="G238" s="34" t="s">
        <v>53</v>
      </c>
      <c r="H238" s="34" t="s">
        <v>127</v>
      </c>
    </row>
    <row r="239" spans="1:8" ht="12.75">
      <c r="A239" s="37"/>
      <c r="G239" s="34" t="s">
        <v>250</v>
      </c>
      <c r="H239" s="34" t="str">
        <f>G239</f>
        <v>31.12.2006</v>
      </c>
    </row>
    <row r="240" spans="7:8" ht="12.75">
      <c r="G240" s="34" t="s">
        <v>54</v>
      </c>
      <c r="H240" s="34" t="s">
        <v>55</v>
      </c>
    </row>
    <row r="241" spans="2:8" ht="12.75">
      <c r="B241" s="5" t="s">
        <v>56</v>
      </c>
      <c r="G241" s="7">
        <f>'income statement'!D11</f>
        <v>163326</v>
      </c>
      <c r="H241" s="7">
        <f>'income statement'!G11</f>
        <v>575741</v>
      </c>
    </row>
    <row r="242" spans="2:8" ht="12.75">
      <c r="B242" s="5" t="s">
        <v>256</v>
      </c>
      <c r="G242" s="7">
        <f>'income statement'!D23</f>
        <v>-4893</v>
      </c>
      <c r="H242" s="7">
        <f>'income statement'!G23</f>
        <v>31860</v>
      </c>
    </row>
    <row r="243" spans="2:8" ht="12.75">
      <c r="B243" s="5" t="s">
        <v>272</v>
      </c>
      <c r="G243" s="7">
        <f>'income statement'!D27</f>
        <v>-6771</v>
      </c>
      <c r="H243" s="7">
        <f>'income statement'!G27</f>
        <v>26079</v>
      </c>
    </row>
    <row r="244" spans="2:8" ht="12.75">
      <c r="B244" s="5" t="s">
        <v>257</v>
      </c>
      <c r="G244" s="7">
        <f>'income statement'!D31</f>
        <v>-6270</v>
      </c>
      <c r="H244" s="7">
        <f>'income statement'!G31</f>
        <v>24294</v>
      </c>
    </row>
    <row r="245" spans="5:6" ht="12.75">
      <c r="E245" s="7"/>
      <c r="F245" s="7"/>
    </row>
    <row r="246" spans="5:6" ht="12.75">
      <c r="E246" s="7"/>
      <c r="F246" s="7"/>
    </row>
    <row r="247" spans="5:6" ht="12.75">
      <c r="E247" s="7"/>
      <c r="F247" s="7"/>
    </row>
    <row r="248" spans="5:6" ht="12.75">
      <c r="E248" s="7"/>
      <c r="F248" s="7"/>
    </row>
    <row r="249" spans="5:6" ht="12.75">
      <c r="E249" s="7"/>
      <c r="F249" s="7"/>
    </row>
    <row r="250" spans="5:6" ht="12.75">
      <c r="E250" s="7"/>
      <c r="F250" s="7"/>
    </row>
    <row r="251" ht="14.25" customHeight="1">
      <c r="E251" s="42"/>
    </row>
    <row r="252" ht="14.25" customHeight="1">
      <c r="E252" s="42"/>
    </row>
    <row r="253" spans="1:2" ht="14.25" customHeight="1">
      <c r="A253" s="44" t="s">
        <v>85</v>
      </c>
      <c r="B253" s="37" t="s">
        <v>57</v>
      </c>
    </row>
    <row r="254" ht="14.25" customHeight="1"/>
    <row r="255" spans="6:8" ht="12.75">
      <c r="F255" s="34" t="s">
        <v>250</v>
      </c>
      <c r="G255" s="34" t="s">
        <v>226</v>
      </c>
      <c r="H255" s="34" t="s">
        <v>58</v>
      </c>
    </row>
    <row r="256" spans="6:8" ht="12.75">
      <c r="F256" s="34" t="s">
        <v>2</v>
      </c>
      <c r="G256" s="34" t="s">
        <v>2</v>
      </c>
      <c r="H256" s="34" t="s">
        <v>59</v>
      </c>
    </row>
    <row r="257" spans="2:8" ht="12.75">
      <c r="B257" s="5" t="s">
        <v>3</v>
      </c>
      <c r="F257" s="49">
        <f>'income statement'!D11</f>
        <v>163326</v>
      </c>
      <c r="G257" s="39">
        <v>173946</v>
      </c>
      <c r="H257" s="39">
        <f>(F257-G257)/G257*100</f>
        <v>-6.105343037494395</v>
      </c>
    </row>
    <row r="258" spans="2:8" ht="12.75">
      <c r="B258" s="5" t="s">
        <v>252</v>
      </c>
      <c r="F258" s="49">
        <f>'income statement'!D27</f>
        <v>-6771</v>
      </c>
      <c r="G258" s="8">
        <v>10007</v>
      </c>
      <c r="H258" s="48">
        <f>(F258-G258)/G258*100</f>
        <v>-167.6626361546917</v>
      </c>
    </row>
    <row r="266" spans="1:2" ht="12.75">
      <c r="A266" s="44" t="s">
        <v>86</v>
      </c>
      <c r="B266" s="37" t="s">
        <v>60</v>
      </c>
    </row>
    <row r="267" spans="1:7" s="66" customFormat="1" ht="12.75">
      <c r="A267" s="65"/>
      <c r="G267" s="67"/>
    </row>
    <row r="268" spans="1:7" s="66" customFormat="1" ht="12.75">
      <c r="A268" s="65"/>
      <c r="G268" s="67"/>
    </row>
    <row r="269" spans="1:7" s="66" customFormat="1" ht="12.75">
      <c r="A269" s="65"/>
      <c r="G269" s="67"/>
    </row>
    <row r="270" spans="1:7" s="66" customFormat="1" ht="12.75">
      <c r="A270" s="65"/>
      <c r="G270" s="67"/>
    </row>
    <row r="271" s="66" customFormat="1" ht="12.75">
      <c r="G271" s="67"/>
    </row>
    <row r="272" s="66" customFormat="1" ht="12.75">
      <c r="G272" s="67"/>
    </row>
    <row r="273" s="66" customFormat="1" ht="12.75">
      <c r="G273" s="67"/>
    </row>
    <row r="274" s="66" customFormat="1" ht="12.75">
      <c r="G274" s="67"/>
    </row>
    <row r="277" spans="1:2" ht="12.75">
      <c r="A277" s="44" t="s">
        <v>87</v>
      </c>
      <c r="B277" s="37" t="s">
        <v>61</v>
      </c>
    </row>
    <row r="279" ht="12" customHeight="1"/>
    <row r="282" spans="1:8" ht="12.75">
      <c r="A282" s="44" t="s">
        <v>88</v>
      </c>
      <c r="B282" s="37" t="s">
        <v>268</v>
      </c>
      <c r="G282" s="34" t="s">
        <v>101</v>
      </c>
      <c r="H282" s="34" t="s">
        <v>245</v>
      </c>
    </row>
    <row r="283" spans="1:8" ht="12.75">
      <c r="A283" s="37"/>
      <c r="G283" s="34" t="s">
        <v>250</v>
      </c>
      <c r="H283" s="34" t="str">
        <f>G283</f>
        <v>31.12.2006</v>
      </c>
    </row>
    <row r="284" spans="7:8" ht="12.75">
      <c r="G284" s="34" t="s">
        <v>2</v>
      </c>
      <c r="H284" s="34" t="s">
        <v>2</v>
      </c>
    </row>
    <row r="285" spans="2:8" ht="12.75">
      <c r="B285" s="5" t="s">
        <v>264</v>
      </c>
      <c r="G285" s="50"/>
      <c r="H285" s="8"/>
    </row>
    <row r="286" spans="2:8" ht="12.75">
      <c r="B286" s="5" t="s">
        <v>265</v>
      </c>
      <c r="G286" s="8">
        <v>-156</v>
      </c>
      <c r="H286" s="8">
        <f>+G286+2713</f>
        <v>2557</v>
      </c>
    </row>
    <row r="287" spans="2:8" ht="12.75">
      <c r="B287" s="5" t="s">
        <v>266</v>
      </c>
      <c r="G287" s="9">
        <v>598</v>
      </c>
      <c r="H287" s="9">
        <f>+G287</f>
        <v>598</v>
      </c>
    </row>
    <row r="288" spans="7:8" ht="12.75">
      <c r="G288" s="8">
        <f>SUM(G286:G287)</f>
        <v>442</v>
      </c>
      <c r="H288" s="8">
        <f>SUM(H286:H287)</f>
        <v>3155</v>
      </c>
    </row>
    <row r="289" spans="2:8" ht="12.75">
      <c r="B289" s="5" t="s">
        <v>62</v>
      </c>
      <c r="G289" s="95">
        <v>-943</v>
      </c>
      <c r="H289" s="95">
        <f>G289-427</f>
        <v>-1370</v>
      </c>
    </row>
    <row r="290" spans="2:8" ht="13.5" thickBot="1">
      <c r="B290" s="5" t="s">
        <v>267</v>
      </c>
      <c r="G290" s="164">
        <f>SUM(G288:G289)</f>
        <v>-501</v>
      </c>
      <c r="H290" s="164">
        <f>SUM(H288:H289)</f>
        <v>1785</v>
      </c>
    </row>
    <row r="291" spans="7:8" ht="12.75">
      <c r="G291" s="95"/>
      <c r="H291" s="95"/>
    </row>
    <row r="292" spans="7:8" s="66" customFormat="1" ht="12.75">
      <c r="G292" s="167"/>
      <c r="H292" s="95"/>
    </row>
    <row r="293" spans="7:8" s="66" customFormat="1" ht="12.75">
      <c r="G293" s="167"/>
      <c r="H293" s="95"/>
    </row>
    <row r="294" spans="7:8" s="66" customFormat="1" ht="12.75">
      <c r="G294" s="167"/>
      <c r="H294" s="95"/>
    </row>
    <row r="295" spans="7:8" s="66" customFormat="1" ht="12.75">
      <c r="G295" s="167"/>
      <c r="H295" s="95"/>
    </row>
    <row r="296" spans="7:8" s="66" customFormat="1" ht="12.75">
      <c r="G296" s="167"/>
      <c r="H296" s="95"/>
    </row>
    <row r="297" spans="1:2" ht="12.75">
      <c r="A297" s="44" t="s">
        <v>89</v>
      </c>
      <c r="B297" s="37" t="s">
        <v>63</v>
      </c>
    </row>
    <row r="301" spans="1:2" ht="12.75">
      <c r="A301" s="44" t="s">
        <v>90</v>
      </c>
      <c r="B301" s="37" t="s">
        <v>64</v>
      </c>
    </row>
    <row r="302" spans="7:8" ht="12.75">
      <c r="G302" s="34" t="s">
        <v>101</v>
      </c>
      <c r="H302" s="34" t="s">
        <v>245</v>
      </c>
    </row>
    <row r="303" spans="7:8" ht="12.75">
      <c r="G303" s="34" t="s">
        <v>250</v>
      </c>
      <c r="H303" s="34" t="str">
        <f>G303</f>
        <v>31.12.2006</v>
      </c>
    </row>
    <row r="304" spans="7:8" ht="12.75">
      <c r="G304" s="34" t="s">
        <v>2</v>
      </c>
      <c r="H304" s="34" t="s">
        <v>2</v>
      </c>
    </row>
    <row r="306" spans="2:8" s="66" customFormat="1" ht="12.75">
      <c r="B306" s="66" t="s">
        <v>97</v>
      </c>
      <c r="G306" s="67">
        <f>48+7020</f>
        <v>7068</v>
      </c>
      <c r="H306" s="66">
        <f>48+7020</f>
        <v>7068</v>
      </c>
    </row>
    <row r="307" spans="2:8" s="66" customFormat="1" ht="12.75">
      <c r="B307" s="66" t="s">
        <v>98</v>
      </c>
      <c r="G307" s="67">
        <v>-28</v>
      </c>
      <c r="H307" s="67">
        <f>G307</f>
        <v>-28</v>
      </c>
    </row>
    <row r="308" spans="7:8" s="66" customFormat="1" ht="13.5" thickBot="1">
      <c r="G308" s="164">
        <f>SUM(G306:G307)</f>
        <v>7040</v>
      </c>
      <c r="H308" s="164">
        <f>SUM(H306:H307)</f>
        <v>7040</v>
      </c>
    </row>
    <row r="309" s="66" customFormat="1" ht="12.75">
      <c r="G309" s="67"/>
    </row>
    <row r="310" ht="12.75">
      <c r="B310" s="5" t="s">
        <v>99</v>
      </c>
    </row>
    <row r="311" ht="12.75">
      <c r="H311" s="34" t="str">
        <f>H303</f>
        <v>31.12.2006</v>
      </c>
    </row>
    <row r="312" ht="12.75">
      <c r="H312" s="34" t="s">
        <v>2</v>
      </c>
    </row>
    <row r="313" spans="2:8" ht="12.75">
      <c r="B313" s="5" t="s">
        <v>100</v>
      </c>
      <c r="H313" s="61">
        <f>48+7020</f>
        <v>7068</v>
      </c>
    </row>
    <row r="314" spans="2:8" ht="12.75">
      <c r="B314" s="5" t="s">
        <v>102</v>
      </c>
      <c r="H314" s="92">
        <f>20+7020</f>
        <v>7040</v>
      </c>
    </row>
    <row r="315" spans="2:8" ht="15">
      <c r="B315" s="5" t="s">
        <v>103</v>
      </c>
      <c r="E315" s="42"/>
      <c r="H315" s="61">
        <f>H314</f>
        <v>7040</v>
      </c>
    </row>
    <row r="316" ht="15">
      <c r="E316" s="42"/>
    </row>
    <row r="317" spans="1:2" ht="12.75">
      <c r="A317" s="44" t="s">
        <v>91</v>
      </c>
      <c r="B317" s="37" t="s">
        <v>65</v>
      </c>
    </row>
    <row r="318" spans="1:2" ht="12.75">
      <c r="A318" s="44"/>
      <c r="B318" s="37"/>
    </row>
    <row r="319" spans="1:2" ht="12.75">
      <c r="A319" s="37"/>
      <c r="B319" s="37" t="s">
        <v>66</v>
      </c>
    </row>
    <row r="320" spans="1:2" ht="12.75">
      <c r="A320" s="37"/>
      <c r="B320" s="37"/>
    </row>
    <row r="321" ht="12.75">
      <c r="A321" s="37"/>
    </row>
    <row r="322" spans="1:2" ht="12.75">
      <c r="A322" s="37"/>
      <c r="B322" s="37"/>
    </row>
    <row r="323" spans="1:2" ht="12.75">
      <c r="A323" s="37"/>
      <c r="B323" s="37"/>
    </row>
    <row r="324" spans="1:2" ht="12.75">
      <c r="A324" s="44" t="s">
        <v>92</v>
      </c>
      <c r="B324" s="37" t="s">
        <v>67</v>
      </c>
    </row>
    <row r="325" spans="1:2" ht="12.75">
      <c r="A325" s="44"/>
      <c r="B325" s="37"/>
    </row>
    <row r="326" spans="2:7" ht="12.75">
      <c r="B326" s="5" t="s">
        <v>120</v>
      </c>
      <c r="G326" s="5"/>
    </row>
    <row r="327" spans="2:7" ht="12.75">
      <c r="B327" s="5" t="s">
        <v>68</v>
      </c>
      <c r="G327" s="5"/>
    </row>
    <row r="328" spans="6:8" ht="12.75">
      <c r="F328" s="76" t="s">
        <v>69</v>
      </c>
      <c r="G328" s="76" t="s">
        <v>70</v>
      </c>
      <c r="H328" s="76" t="s">
        <v>19</v>
      </c>
    </row>
    <row r="329" spans="6:8" ht="12.75">
      <c r="F329" s="76" t="s">
        <v>2</v>
      </c>
      <c r="G329" s="76" t="s">
        <v>2</v>
      </c>
      <c r="H329" s="76" t="s">
        <v>2</v>
      </c>
    </row>
    <row r="330" spans="2:8" ht="12.75">
      <c r="B330" s="51" t="s">
        <v>71</v>
      </c>
      <c r="F330" s="86">
        <v>0</v>
      </c>
      <c r="G330" s="86">
        <v>12948</v>
      </c>
      <c r="H330" s="12">
        <f>G330+F330</f>
        <v>12948</v>
      </c>
    </row>
    <row r="331" spans="2:8" ht="12.75">
      <c r="B331" s="51" t="s">
        <v>72</v>
      </c>
      <c r="F331" s="86">
        <v>0</v>
      </c>
      <c r="G331" s="86">
        <v>134230</v>
      </c>
      <c r="H331" s="12">
        <f>G331+F331</f>
        <v>134230</v>
      </c>
    </row>
    <row r="332" spans="2:8" ht="12.75">
      <c r="B332" s="51" t="s">
        <v>274</v>
      </c>
      <c r="F332" s="87">
        <v>118</v>
      </c>
      <c r="G332" s="87">
        <v>0</v>
      </c>
      <c r="H332" s="78">
        <f>G332+F332</f>
        <v>118</v>
      </c>
    </row>
    <row r="333" spans="2:8" ht="12.75">
      <c r="B333" s="51"/>
      <c r="F333" s="86">
        <f>SUM(F330:F332)</f>
        <v>118</v>
      </c>
      <c r="G333" s="86">
        <f>SUM(G330:G332)</f>
        <v>147178</v>
      </c>
      <c r="H333" s="13">
        <f>SUM(H330:H332)</f>
        <v>147296</v>
      </c>
    </row>
    <row r="334" spans="2:8" ht="12.75">
      <c r="B334" s="51" t="s">
        <v>73</v>
      </c>
      <c r="F334" s="140">
        <v>1666</v>
      </c>
      <c r="G334" s="86">
        <v>5047</v>
      </c>
      <c r="H334" s="77">
        <f>F334+G334</f>
        <v>6713</v>
      </c>
    </row>
    <row r="335" spans="6:8" ht="12.75">
      <c r="F335" s="88">
        <f>SUM(F333:F334)</f>
        <v>1784</v>
      </c>
      <c r="G335" s="89">
        <f>SUM(G333:G334)</f>
        <v>152225</v>
      </c>
      <c r="H335" s="79">
        <f>SUM(H333:H334)</f>
        <v>154009</v>
      </c>
    </row>
    <row r="336" spans="6:8" ht="12.75">
      <c r="F336" s="109"/>
      <c r="G336" s="141"/>
      <c r="H336" s="14"/>
    </row>
    <row r="337" spans="2:8" ht="12.75">
      <c r="B337" s="5" t="s">
        <v>74</v>
      </c>
      <c r="F337" s="141"/>
      <c r="G337" s="91"/>
      <c r="H337" s="6"/>
    </row>
    <row r="338" spans="6:8" ht="12.75">
      <c r="F338" s="141"/>
      <c r="G338" s="91"/>
      <c r="H338" s="6"/>
    </row>
    <row r="339" spans="2:8" ht="12.75">
      <c r="B339" s="51" t="str">
        <f>B334</f>
        <v>Term loan</v>
      </c>
      <c r="F339" s="141">
        <v>2899</v>
      </c>
      <c r="G339" s="142">
        <v>0</v>
      </c>
      <c r="H339" s="81">
        <f>F339+G339</f>
        <v>2899</v>
      </c>
    </row>
    <row r="340" spans="2:8" ht="12.75">
      <c r="B340" s="51" t="s">
        <v>275</v>
      </c>
      <c r="E340" s="5" t="s">
        <v>243</v>
      </c>
      <c r="F340" s="143">
        <v>307</v>
      </c>
      <c r="G340" s="144">
        <v>0</v>
      </c>
      <c r="H340" s="78">
        <f>F340+G340</f>
        <v>307</v>
      </c>
    </row>
    <row r="341" spans="2:8" ht="12.75">
      <c r="B341" s="51"/>
      <c r="F341" s="89">
        <f>SUM(F339:F340)</f>
        <v>3206</v>
      </c>
      <c r="G341" s="80">
        <f>SUM(G339:G340)</f>
        <v>0</v>
      </c>
      <c r="H341" s="80">
        <f>SUM(H339:H340)</f>
        <v>3206</v>
      </c>
    </row>
    <row r="342" spans="2:8" ht="12.75">
      <c r="B342" s="51"/>
      <c r="F342" s="48"/>
      <c r="G342" s="68"/>
      <c r="H342" s="48"/>
    </row>
    <row r="343" spans="2:8" ht="13.5" thickBot="1">
      <c r="B343" s="5" t="s">
        <v>19</v>
      </c>
      <c r="F343" s="53">
        <f>F335+F341</f>
        <v>4990</v>
      </c>
      <c r="G343" s="53">
        <f>G335+G341</f>
        <v>152225</v>
      </c>
      <c r="H343" s="98">
        <f>H335+H341</f>
        <v>157215</v>
      </c>
    </row>
    <row r="344" spans="6:8" ht="13.5" thickTop="1">
      <c r="F344" s="48"/>
      <c r="G344" s="48"/>
      <c r="H344" s="48"/>
    </row>
    <row r="345" spans="2:8" ht="12.75">
      <c r="B345" s="5" t="s">
        <v>276</v>
      </c>
      <c r="G345" s="48"/>
      <c r="H345" s="35" t="s">
        <v>2</v>
      </c>
    </row>
    <row r="346" spans="7:8" ht="12.75">
      <c r="G346" s="76" t="s">
        <v>270</v>
      </c>
      <c r="H346" s="76" t="s">
        <v>269</v>
      </c>
    </row>
    <row r="347" spans="7:8" ht="12.75">
      <c r="G347" s="76"/>
      <c r="H347" s="76"/>
    </row>
    <row r="348" spans="2:8" ht="13.5" thickBot="1">
      <c r="B348" s="5" t="s">
        <v>271</v>
      </c>
      <c r="G348" s="168">
        <v>11215</v>
      </c>
      <c r="H348" s="168">
        <v>5047</v>
      </c>
    </row>
    <row r="349" ht="12.75">
      <c r="G349" s="48"/>
    </row>
    <row r="350" ht="12.75">
      <c r="G350" s="48"/>
    </row>
    <row r="351" ht="12.75">
      <c r="G351" s="48"/>
    </row>
    <row r="352" spans="1:2" ht="12.75">
      <c r="A352" s="44" t="s">
        <v>93</v>
      </c>
      <c r="B352" s="37" t="s">
        <v>75</v>
      </c>
    </row>
    <row r="357" spans="1:2" ht="12.75">
      <c r="A357" s="44" t="s">
        <v>94</v>
      </c>
      <c r="B357" s="37" t="s">
        <v>76</v>
      </c>
    </row>
    <row r="358" ht="12.75">
      <c r="A358" s="37"/>
    </row>
    <row r="359" ht="12.75">
      <c r="A359" s="37"/>
    </row>
    <row r="360" ht="12.75">
      <c r="A360" s="37"/>
    </row>
    <row r="361" ht="12.75">
      <c r="A361" s="37"/>
    </row>
    <row r="362" spans="1:2" ht="13.5" customHeight="1">
      <c r="A362" s="44" t="s">
        <v>95</v>
      </c>
      <c r="B362" s="37" t="s">
        <v>77</v>
      </c>
    </row>
    <row r="363" ht="13.5" customHeight="1"/>
    <row r="364" ht="13.5" customHeight="1"/>
    <row r="365" ht="13.5" customHeight="1"/>
    <row r="366" ht="14.25" customHeight="1"/>
    <row r="367" spans="1:2" ht="13.5" customHeight="1">
      <c r="A367" s="44" t="s">
        <v>199</v>
      </c>
      <c r="B367" s="37" t="s">
        <v>132</v>
      </c>
    </row>
    <row r="368" spans="5:8" ht="13.5" customHeight="1">
      <c r="E368" s="2"/>
      <c r="F368" s="2"/>
      <c r="G368" s="2"/>
      <c r="H368" s="3"/>
    </row>
    <row r="369" spans="2:8" ht="13.5" customHeight="1">
      <c r="B369" s="37" t="s">
        <v>114</v>
      </c>
      <c r="C369" s="37" t="s">
        <v>133</v>
      </c>
      <c r="G369" s="34"/>
      <c r="H369" s="34"/>
    </row>
    <row r="370" spans="3:8" ht="13.5" customHeight="1">
      <c r="C370" s="5" t="s">
        <v>134</v>
      </c>
      <c r="G370" s="75"/>
      <c r="H370" s="75"/>
    </row>
    <row r="371" spans="3:8" ht="13.5" customHeight="1">
      <c r="C371" s="5" t="s">
        <v>135</v>
      </c>
      <c r="G371" s="75"/>
      <c r="H371" s="75"/>
    </row>
    <row r="372" spans="7:8" ht="13.5" customHeight="1">
      <c r="G372" s="34"/>
      <c r="H372" s="34"/>
    </row>
    <row r="373" spans="5:8" ht="13.5" customHeight="1">
      <c r="E373" s="174" t="s">
        <v>101</v>
      </c>
      <c r="F373" s="174"/>
      <c r="G373" s="174" t="s">
        <v>245</v>
      </c>
      <c r="H373" s="174"/>
    </row>
    <row r="374" spans="5:8" ht="13.5" customHeight="1">
      <c r="E374" s="69">
        <v>39082</v>
      </c>
      <c r="F374" s="69">
        <v>38717</v>
      </c>
      <c r="G374" s="69">
        <f>E374</f>
        <v>39082</v>
      </c>
      <c r="H374" s="69">
        <f>F374</f>
        <v>38717</v>
      </c>
    </row>
    <row r="375" spans="7:8" ht="13.5" customHeight="1">
      <c r="G375" s="34"/>
      <c r="H375" s="34"/>
    </row>
    <row r="376" spans="3:8" ht="13.5" customHeight="1">
      <c r="C376" s="5" t="s">
        <v>253</v>
      </c>
      <c r="G376" s="34"/>
      <c r="H376" s="34"/>
    </row>
    <row r="377" spans="3:8" ht="13.5" customHeight="1">
      <c r="C377" s="5" t="s">
        <v>224</v>
      </c>
      <c r="E377" s="135">
        <f>'income statement'!D31</f>
        <v>-6270</v>
      </c>
      <c r="F377" s="132">
        <f>'income statement'!E31</f>
        <v>3034</v>
      </c>
      <c r="G377" s="132">
        <f>'income statement'!G31</f>
        <v>24294</v>
      </c>
      <c r="H377" s="70">
        <f>'income statement'!H31</f>
        <v>8788</v>
      </c>
    </row>
    <row r="378" spans="5:8" ht="13.5" customHeight="1">
      <c r="E378" s="132"/>
      <c r="F378" s="131"/>
      <c r="G378" s="131"/>
      <c r="H378" s="61"/>
    </row>
    <row r="379" spans="3:8" ht="13.5" customHeight="1">
      <c r="C379" s="5" t="s">
        <v>121</v>
      </c>
      <c r="E379" s="67">
        <v>64091</v>
      </c>
      <c r="F379" s="67">
        <v>56202</v>
      </c>
      <c r="G379" s="67">
        <v>60359</v>
      </c>
      <c r="H379" s="131">
        <v>56152</v>
      </c>
    </row>
    <row r="380" spans="5:8" ht="13.5" customHeight="1">
      <c r="E380" s="7"/>
      <c r="F380" s="7"/>
      <c r="H380" s="61"/>
    </row>
    <row r="381" spans="3:8" ht="13.5" customHeight="1" thickBot="1">
      <c r="C381" s="37" t="s">
        <v>140</v>
      </c>
      <c r="E381" s="11">
        <f>E377/E379*100</f>
        <v>-9.782964846858373</v>
      </c>
      <c r="F381" s="11">
        <f>F377/F379*100</f>
        <v>5.398384399131703</v>
      </c>
      <c r="G381" s="11">
        <f>G377/G379*100</f>
        <v>40.24917576500604</v>
      </c>
      <c r="H381" s="11">
        <f>H377/H379*100</f>
        <v>15.650377546659069</v>
      </c>
    </row>
    <row r="382" spans="5:8" ht="13.5" customHeight="1" thickTop="1">
      <c r="E382" s="170"/>
      <c r="F382" s="170"/>
      <c r="G382" s="170"/>
      <c r="H382" s="170"/>
    </row>
    <row r="383" spans="2:8" ht="13.5" customHeight="1">
      <c r="B383" s="37" t="s">
        <v>139</v>
      </c>
      <c r="C383" s="37" t="s">
        <v>136</v>
      </c>
      <c r="G383" s="34"/>
      <c r="H383" s="34"/>
    </row>
    <row r="384" spans="3:8" ht="13.5" customHeight="1">
      <c r="C384" s="5" t="s">
        <v>137</v>
      </c>
      <c r="G384" s="34"/>
      <c r="H384" s="34"/>
    </row>
    <row r="385" spans="3:8" ht="13.5" customHeight="1">
      <c r="C385" s="5" t="s">
        <v>138</v>
      </c>
      <c r="G385" s="34"/>
      <c r="H385" s="34"/>
    </row>
    <row r="386" spans="7:8" ht="12.75" customHeight="1">
      <c r="G386" s="34"/>
      <c r="H386" s="34"/>
    </row>
    <row r="387" spans="5:8" ht="12.75" customHeight="1">
      <c r="E387" s="174" t="s">
        <v>101</v>
      </c>
      <c r="F387" s="174"/>
      <c r="G387" s="174" t="s">
        <v>245</v>
      </c>
      <c r="H387" s="174"/>
    </row>
    <row r="388" spans="5:8" ht="12.75" customHeight="1">
      <c r="E388" s="69">
        <v>39082</v>
      </c>
      <c r="F388" s="69">
        <v>38717</v>
      </c>
      <c r="G388" s="69">
        <f>E388</f>
        <v>39082</v>
      </c>
      <c r="H388" s="69">
        <f>F388</f>
        <v>38717</v>
      </c>
    </row>
    <row r="389" spans="7:8" ht="12.75" customHeight="1">
      <c r="G389" s="34"/>
      <c r="H389" s="34"/>
    </row>
    <row r="390" spans="3:8" ht="12.75" customHeight="1">
      <c r="C390" s="5" t="s">
        <v>253</v>
      </c>
      <c r="G390" s="34"/>
      <c r="H390" s="34"/>
    </row>
    <row r="391" spans="3:8" ht="13.5" customHeight="1">
      <c r="C391" s="5" t="s">
        <v>224</v>
      </c>
      <c r="E391" s="135">
        <f>'income statement'!D31</f>
        <v>-6270</v>
      </c>
      <c r="F391" s="61">
        <f>'income statement'!E31</f>
        <v>3034</v>
      </c>
      <c r="G391" s="61">
        <f>'income statement'!G31</f>
        <v>24294</v>
      </c>
      <c r="H391" s="61">
        <f>'income statement'!H31</f>
        <v>8788</v>
      </c>
    </row>
    <row r="392" spans="5:8" ht="13.5" customHeight="1">
      <c r="E392" s="70"/>
      <c r="F392" s="61"/>
      <c r="G392" s="61"/>
      <c r="H392" s="61"/>
    </row>
    <row r="393" spans="3:8" ht="13.5" customHeight="1">
      <c r="C393" s="5" t="s">
        <v>121</v>
      </c>
      <c r="E393" s="61">
        <f>E379</f>
        <v>64091</v>
      </c>
      <c r="F393" s="61">
        <f>F379</f>
        <v>56202</v>
      </c>
      <c r="G393" s="61">
        <f>G379</f>
        <v>60359</v>
      </c>
      <c r="H393" s="61">
        <f>H379</f>
        <v>56152</v>
      </c>
    </row>
    <row r="394" spans="5:8" ht="13.5" customHeight="1">
      <c r="E394" s="7"/>
      <c r="F394" s="7"/>
      <c r="H394" s="61"/>
    </row>
    <row r="395" spans="3:8" ht="13.5" customHeight="1">
      <c r="C395" s="5" t="s">
        <v>122</v>
      </c>
      <c r="E395" s="67">
        <v>795</v>
      </c>
      <c r="F395" s="67">
        <v>0</v>
      </c>
      <c r="G395" s="67">
        <v>723</v>
      </c>
      <c r="H395" s="131">
        <v>196</v>
      </c>
    </row>
    <row r="396" spans="5:8" ht="13.5" customHeight="1">
      <c r="E396" s="67"/>
      <c r="F396" s="67"/>
      <c r="G396" s="67"/>
      <c r="H396" s="131"/>
    </row>
    <row r="397" spans="3:8" ht="13.5" customHeight="1">
      <c r="C397" s="5" t="s">
        <v>123</v>
      </c>
      <c r="E397" s="67"/>
      <c r="F397" s="67"/>
      <c r="G397" s="67"/>
      <c r="H397" s="131"/>
    </row>
    <row r="398" spans="3:8" ht="13.5" customHeight="1">
      <c r="C398" s="5" t="s">
        <v>124</v>
      </c>
      <c r="E398" s="52">
        <f>SUM(E393:E397)</f>
        <v>64886</v>
      </c>
      <c r="F398" s="52">
        <f>SUM(F393:F397)</f>
        <v>56202</v>
      </c>
      <c r="G398" s="52">
        <f>SUM(G393:G397)</f>
        <v>61082</v>
      </c>
      <c r="H398" s="52">
        <f>SUM(H393:H397)</f>
        <v>56348</v>
      </c>
    </row>
    <row r="399" spans="5:8" ht="13.5" customHeight="1">
      <c r="E399" s="7"/>
      <c r="F399" s="7"/>
      <c r="H399" s="61"/>
    </row>
    <row r="400" spans="3:8" ht="13.5" customHeight="1" thickBot="1">
      <c r="C400" s="37" t="s">
        <v>141</v>
      </c>
      <c r="E400" s="11">
        <f>E391/E398*100</f>
        <v>-9.663101439447647</v>
      </c>
      <c r="F400" s="11">
        <f>F391/F398*100</f>
        <v>5.398384399131703</v>
      </c>
      <c r="G400" s="11">
        <f>G391/G398*100</f>
        <v>39.77276448053436</v>
      </c>
      <c r="H400" s="11">
        <f>H391/H398*100</f>
        <v>15.59593951870519</v>
      </c>
    </row>
    <row r="401" spans="3:8" ht="13.5" customHeight="1" thickTop="1">
      <c r="C401" s="37"/>
      <c r="E401" s="72"/>
      <c r="F401" s="72"/>
      <c r="G401" s="72"/>
      <c r="H401" s="72"/>
    </row>
    <row r="402" spans="1:7" ht="13.5" customHeight="1">
      <c r="A402" s="44" t="s">
        <v>200</v>
      </c>
      <c r="B402" s="37" t="s">
        <v>78</v>
      </c>
      <c r="G402" s="54"/>
    </row>
    <row r="403" spans="1:7" ht="13.5" customHeight="1">
      <c r="A403" s="44"/>
      <c r="B403" s="37"/>
      <c r="G403" s="54"/>
    </row>
    <row r="404" ht="13.5" customHeight="1"/>
    <row r="405" ht="13.5" customHeight="1"/>
    <row r="406" ht="13.5" customHeight="1"/>
    <row r="428" ht="15">
      <c r="E428" s="42"/>
    </row>
    <row r="517" s="30" customFormat="1" ht="12.75">
      <c r="G517" s="8"/>
    </row>
    <row r="518" spans="1:7" s="30" customFormat="1" ht="12.75">
      <c r="A518" s="55"/>
      <c r="G518" s="8"/>
    </row>
    <row r="519" s="30" customFormat="1" ht="12.75">
      <c r="G519" s="8"/>
    </row>
    <row r="520" s="30" customFormat="1" ht="12.75">
      <c r="G520" s="8"/>
    </row>
    <row r="521" s="30" customFormat="1" ht="12.75">
      <c r="G521" s="8"/>
    </row>
    <row r="522" s="30" customFormat="1" ht="12.75">
      <c r="G522" s="8"/>
    </row>
    <row r="523" spans="1:7" s="30" customFormat="1" ht="12.75">
      <c r="A523" s="55"/>
      <c r="G523" s="8"/>
    </row>
    <row r="524" s="30" customFormat="1" ht="12.75">
      <c r="G524" s="8"/>
    </row>
    <row r="525" s="30" customFormat="1" ht="12.75">
      <c r="G525" s="8"/>
    </row>
    <row r="526" s="30" customFormat="1" ht="12.75">
      <c r="G526" s="8"/>
    </row>
    <row r="527" spans="1:7" s="30" customFormat="1" ht="12.75">
      <c r="A527" s="55"/>
      <c r="G527" s="8"/>
    </row>
    <row r="528" spans="1:7" s="30" customFormat="1" ht="12.75">
      <c r="A528" s="55"/>
      <c r="E528" s="56"/>
      <c r="F528" s="56"/>
      <c r="G528" s="8"/>
    </row>
    <row r="529" spans="5:7" s="30" customFormat="1" ht="12.75">
      <c r="E529" s="57"/>
      <c r="F529" s="57"/>
      <c r="G529" s="8"/>
    </row>
    <row r="530" spans="5:7" s="30" customFormat="1" ht="12.75">
      <c r="E530" s="50"/>
      <c r="F530" s="8"/>
      <c r="G530" s="8"/>
    </row>
    <row r="531" s="30" customFormat="1" ht="12.75">
      <c r="G531" s="8"/>
    </row>
    <row r="532" s="30" customFormat="1" ht="12.75">
      <c r="G532" s="8"/>
    </row>
    <row r="533" s="30" customFormat="1" ht="12.75">
      <c r="G533" s="8"/>
    </row>
    <row r="534" s="30" customFormat="1" ht="12.75">
      <c r="G534" s="8"/>
    </row>
    <row r="535" s="30" customFormat="1" ht="12.75">
      <c r="G535" s="8"/>
    </row>
    <row r="536" s="30" customFormat="1" ht="12.75">
      <c r="G536" s="8"/>
    </row>
    <row r="537" s="30" customFormat="1" ht="12.75">
      <c r="G537" s="8"/>
    </row>
    <row r="538" s="30" customFormat="1" ht="12.75">
      <c r="G538" s="8"/>
    </row>
    <row r="539" s="30" customFormat="1" ht="12.75">
      <c r="G539" s="8"/>
    </row>
    <row r="540" s="30" customFormat="1" ht="12.75">
      <c r="G540" s="8"/>
    </row>
    <row r="541" s="30" customFormat="1" ht="12.75">
      <c r="G541" s="8"/>
    </row>
    <row r="542" s="30" customFormat="1" ht="12.75">
      <c r="G542" s="8"/>
    </row>
    <row r="543" s="30" customFormat="1" ht="12.75">
      <c r="G543" s="8"/>
    </row>
    <row r="544" s="30" customFormat="1" ht="12.75">
      <c r="G544" s="8"/>
    </row>
    <row r="545" s="30" customFormat="1" ht="12.75">
      <c r="G545" s="8"/>
    </row>
    <row r="546" s="30" customFormat="1" ht="12.75">
      <c r="G546" s="8"/>
    </row>
    <row r="547" s="30" customFormat="1" ht="12.75">
      <c r="G547" s="8"/>
    </row>
    <row r="548" s="30" customFormat="1" ht="12.75">
      <c r="G548" s="8"/>
    </row>
    <row r="549" s="30" customFormat="1" ht="12.75">
      <c r="G549" s="8"/>
    </row>
    <row r="550" spans="1:7" s="30" customFormat="1" ht="12.75">
      <c r="A550" s="55"/>
      <c r="G550" s="8"/>
    </row>
    <row r="551" s="30" customFormat="1" ht="12.75">
      <c r="G551" s="8"/>
    </row>
    <row r="552" spans="1:7" s="30" customFormat="1" ht="12.75">
      <c r="A552" s="55"/>
      <c r="G552" s="8"/>
    </row>
    <row r="553" spans="1:7" s="30" customFormat="1" ht="12.75">
      <c r="A553" s="55"/>
      <c r="G553" s="8"/>
    </row>
    <row r="554" s="30" customFormat="1" ht="12.75">
      <c r="G554" s="8"/>
    </row>
    <row r="555" s="30" customFormat="1" ht="12.75">
      <c r="G555" s="8"/>
    </row>
    <row r="556" spans="6:7" s="30" customFormat="1" ht="12.75">
      <c r="F556" s="57"/>
      <c r="G556" s="8"/>
    </row>
    <row r="557" s="30" customFormat="1" ht="12.75">
      <c r="G557" s="8"/>
    </row>
    <row r="558" spans="1:7" s="30" customFormat="1" ht="12.75">
      <c r="A558" s="55"/>
      <c r="G558" s="8"/>
    </row>
    <row r="559" s="30" customFormat="1" ht="12.75">
      <c r="G559" s="8"/>
    </row>
    <row r="560" s="30" customFormat="1" ht="12.75">
      <c r="G560" s="8"/>
    </row>
    <row r="561" s="30" customFormat="1" ht="12.75">
      <c r="G561" s="8"/>
    </row>
    <row r="562" s="30" customFormat="1" ht="12.75">
      <c r="G562" s="8"/>
    </row>
    <row r="563" s="30" customFormat="1" ht="12.75">
      <c r="G563" s="8"/>
    </row>
    <row r="564" s="30" customFormat="1" ht="12.75">
      <c r="G564" s="8"/>
    </row>
    <row r="565" s="30" customFormat="1" ht="12.75">
      <c r="G565" s="8"/>
    </row>
    <row r="566" s="30" customFormat="1" ht="12.75">
      <c r="G566" s="8"/>
    </row>
    <row r="567" s="30" customFormat="1" ht="12.75">
      <c r="G567" s="8"/>
    </row>
    <row r="568" s="30" customFormat="1" ht="12.75">
      <c r="G568" s="8"/>
    </row>
    <row r="569" s="30" customFormat="1" ht="12.75">
      <c r="G569" s="8"/>
    </row>
    <row r="570" s="30" customFormat="1" ht="12.75">
      <c r="G570" s="8"/>
    </row>
    <row r="571" s="30" customFormat="1" ht="12.75">
      <c r="G571" s="8"/>
    </row>
    <row r="572" s="30" customFormat="1" ht="12.75">
      <c r="G572" s="8"/>
    </row>
    <row r="573" spans="1:7" s="30" customFormat="1" ht="12.75">
      <c r="A573" s="55"/>
      <c r="G573" s="8"/>
    </row>
    <row r="574" spans="6:7" s="30" customFormat="1" ht="12.75">
      <c r="F574" s="57"/>
      <c r="G574" s="8"/>
    </row>
    <row r="575" s="30" customFormat="1" ht="12.75">
      <c r="G575" s="8"/>
    </row>
    <row r="576" s="30" customFormat="1" ht="12.75">
      <c r="G576" s="8"/>
    </row>
    <row r="577" s="30" customFormat="1" ht="12.75">
      <c r="G577" s="8"/>
    </row>
    <row r="578" spans="4:7" s="30" customFormat="1" ht="12.75">
      <c r="D578" s="56"/>
      <c r="E578" s="56"/>
      <c r="F578" s="56"/>
      <c r="G578" s="8"/>
    </row>
    <row r="579" spans="4:7" s="30" customFormat="1" ht="12.75">
      <c r="D579" s="56"/>
      <c r="E579" s="56"/>
      <c r="F579" s="56"/>
      <c r="G579" s="8"/>
    </row>
    <row r="580" spans="1:7" s="30" customFormat="1" ht="12.75">
      <c r="A580" s="58"/>
      <c r="D580" s="8"/>
      <c r="E580" s="8"/>
      <c r="F580" s="48"/>
      <c r="G580" s="8"/>
    </row>
    <row r="581" spans="1:8" s="30" customFormat="1" ht="12.75">
      <c r="A581" s="58"/>
      <c r="D581" s="8"/>
      <c r="E581" s="8"/>
      <c r="F581" s="48"/>
      <c r="G581" s="8"/>
      <c r="H581" s="48"/>
    </row>
    <row r="582" spans="1:8" s="30" customFormat="1" ht="12.75">
      <c r="A582" s="58"/>
      <c r="D582" s="8"/>
      <c r="E582" s="8"/>
      <c r="F582" s="48"/>
      <c r="G582" s="8"/>
      <c r="H582" s="48"/>
    </row>
    <row r="583" spans="1:7" s="30" customFormat="1" ht="12.75">
      <c r="A583" s="58"/>
      <c r="D583" s="8"/>
      <c r="E583" s="8"/>
      <c r="F583" s="48"/>
      <c r="G583" s="8"/>
    </row>
    <row r="584" spans="1:8" s="30" customFormat="1" ht="12.75">
      <c r="A584" s="58"/>
      <c r="D584" s="8"/>
      <c r="E584" s="8"/>
      <c r="F584" s="8"/>
      <c r="G584" s="8"/>
      <c r="H584" s="48"/>
    </row>
    <row r="585" spans="1:7" s="30" customFormat="1" ht="12.75">
      <c r="A585" s="58"/>
      <c r="D585" s="58"/>
      <c r="E585" s="50"/>
      <c r="F585" s="8"/>
      <c r="G585" s="8"/>
    </row>
    <row r="586" spans="4:7" s="30" customFormat="1" ht="12.75">
      <c r="D586" s="8"/>
      <c r="E586" s="48"/>
      <c r="F586" s="8"/>
      <c r="G586" s="8"/>
    </row>
    <row r="587" spans="4:7" s="30" customFormat="1" ht="12.75">
      <c r="D587" s="48"/>
      <c r="G587" s="8"/>
    </row>
    <row r="588" spans="4:7" s="30" customFormat="1" ht="12.75">
      <c r="D588" s="48"/>
      <c r="G588" s="8"/>
    </row>
    <row r="589" spans="1:7" s="30" customFormat="1" ht="12.75">
      <c r="A589" s="58"/>
      <c r="D589" s="48"/>
      <c r="F589" s="48"/>
      <c r="G589" s="8"/>
    </row>
    <row r="590" spans="4:7" s="30" customFormat="1" ht="12.75">
      <c r="D590" s="48"/>
      <c r="E590" s="48"/>
      <c r="F590" s="48"/>
      <c r="G590" s="8"/>
    </row>
    <row r="591" spans="4:7" s="30" customFormat="1" ht="12.75">
      <c r="D591" s="48"/>
      <c r="E591" s="48"/>
      <c r="F591" s="48"/>
      <c r="G591" s="8"/>
    </row>
    <row r="592" spans="6:7" s="30" customFormat="1" ht="12.75">
      <c r="F592" s="48"/>
      <c r="G592" s="8"/>
    </row>
    <row r="593" spans="6:7" s="30" customFormat="1" ht="12.75">
      <c r="F593" s="48"/>
      <c r="G593" s="8"/>
    </row>
    <row r="594" spans="6:7" s="30" customFormat="1" ht="12.75">
      <c r="F594" s="48"/>
      <c r="G594" s="8"/>
    </row>
    <row r="595" spans="6:7" s="30" customFormat="1" ht="12.75">
      <c r="F595" s="48"/>
      <c r="G595" s="8"/>
    </row>
    <row r="596" s="30" customFormat="1" ht="12.75">
      <c r="G596" s="8"/>
    </row>
    <row r="597" s="30" customFormat="1" ht="12.75">
      <c r="G597" s="8"/>
    </row>
    <row r="598" s="30" customFormat="1" ht="12.75">
      <c r="G598" s="8"/>
    </row>
    <row r="599" s="30" customFormat="1" ht="12.75">
      <c r="G599" s="8"/>
    </row>
    <row r="600" s="30" customFormat="1" ht="12.75">
      <c r="G600" s="8"/>
    </row>
    <row r="601" s="30" customFormat="1" ht="12.75">
      <c r="G601" s="8"/>
    </row>
    <row r="602" s="30" customFormat="1" ht="12.75">
      <c r="G602" s="8"/>
    </row>
    <row r="603" s="30" customFormat="1" ht="12.75">
      <c r="G603" s="8"/>
    </row>
    <row r="604" s="30" customFormat="1" ht="12.75">
      <c r="G604" s="8"/>
    </row>
    <row r="605" s="30" customFormat="1" ht="12.75">
      <c r="G605" s="8"/>
    </row>
    <row r="606" s="30" customFormat="1" ht="12.75">
      <c r="G606" s="8"/>
    </row>
    <row r="607" s="30" customFormat="1" ht="12.75">
      <c r="G607" s="8"/>
    </row>
    <row r="608" s="30" customFormat="1" ht="12.75">
      <c r="G608" s="8"/>
    </row>
    <row r="609" s="30" customFormat="1" ht="12.75">
      <c r="G609" s="8"/>
    </row>
    <row r="610" s="30" customFormat="1" ht="12.75">
      <c r="G610" s="8"/>
    </row>
    <row r="611" s="30" customFormat="1" ht="12.75">
      <c r="G611" s="8"/>
    </row>
    <row r="612" s="30" customFormat="1" ht="12.75">
      <c r="G612" s="8"/>
    </row>
    <row r="613" s="30" customFormat="1" ht="12.75">
      <c r="G613" s="8"/>
    </row>
    <row r="614" s="30" customFormat="1" ht="12.75">
      <c r="G614" s="8"/>
    </row>
    <row r="615" s="30" customFormat="1" ht="12.75">
      <c r="G615" s="8"/>
    </row>
    <row r="616" s="30" customFormat="1" ht="12.75">
      <c r="G616" s="8"/>
    </row>
    <row r="617" s="30" customFormat="1" ht="12.75">
      <c r="G617" s="8"/>
    </row>
    <row r="618" s="30" customFormat="1" ht="12.75">
      <c r="G618" s="8"/>
    </row>
    <row r="619" spans="4:7" s="30" customFormat="1" ht="12.75">
      <c r="D619" s="8"/>
      <c r="E619" s="8"/>
      <c r="F619" s="8"/>
      <c r="G619" s="8"/>
    </row>
    <row r="620" spans="4:7" s="30" customFormat="1" ht="12.75">
      <c r="D620" s="8"/>
      <c r="E620" s="59"/>
      <c r="F620" s="8"/>
      <c r="G620" s="8"/>
    </row>
    <row r="621" spans="1:7" s="30" customFormat="1" ht="12.75">
      <c r="A621" s="55"/>
      <c r="G621" s="8"/>
    </row>
    <row r="622" s="30" customFormat="1" ht="12.75">
      <c r="G622" s="8"/>
    </row>
    <row r="623" spans="4:7" s="30" customFormat="1" ht="12.75">
      <c r="D623" s="57"/>
      <c r="E623" s="57"/>
      <c r="F623" s="57"/>
      <c r="G623" s="8"/>
    </row>
    <row r="624" spans="4:7" s="30" customFormat="1" ht="12.75">
      <c r="D624" s="57"/>
      <c r="E624" s="57"/>
      <c r="F624" s="57"/>
      <c r="G624" s="8"/>
    </row>
    <row r="625" spans="4:7" s="30" customFormat="1" ht="12.75">
      <c r="D625" s="8"/>
      <c r="E625" s="8"/>
      <c r="F625" s="60"/>
      <c r="G625" s="8"/>
    </row>
    <row r="626" s="30" customFormat="1" ht="12.75">
      <c r="G626" s="8"/>
    </row>
    <row r="627" s="30" customFormat="1" ht="12.75">
      <c r="G627" s="8"/>
    </row>
    <row r="628" s="30" customFormat="1" ht="12.75">
      <c r="G628" s="8"/>
    </row>
    <row r="629" s="30" customFormat="1" ht="12.75">
      <c r="G629" s="8"/>
    </row>
    <row r="630" s="30" customFormat="1" ht="12.75">
      <c r="G630" s="8"/>
    </row>
    <row r="631" s="30" customFormat="1" ht="12.75">
      <c r="G631" s="8"/>
    </row>
    <row r="632" s="30" customFormat="1" ht="12.75">
      <c r="G632" s="8"/>
    </row>
    <row r="633" s="30" customFormat="1" ht="12.75">
      <c r="G633" s="8"/>
    </row>
    <row r="634" s="30" customFormat="1" ht="12.75">
      <c r="G634" s="8"/>
    </row>
    <row r="635" s="30" customFormat="1" ht="12.75">
      <c r="G635" s="8"/>
    </row>
    <row r="636" spans="1:7" s="30" customFormat="1" ht="12.75">
      <c r="A636" s="55"/>
      <c r="G636" s="8"/>
    </row>
    <row r="637" spans="5:7" s="30" customFormat="1" ht="12.75">
      <c r="E637" s="57"/>
      <c r="F637" s="57"/>
      <c r="G637" s="8"/>
    </row>
    <row r="638" spans="1:7" s="30" customFormat="1" ht="12.75">
      <c r="A638" s="55"/>
      <c r="E638" s="57"/>
      <c r="F638" s="57"/>
      <c r="G638" s="8"/>
    </row>
    <row r="639" spans="5:7" s="30" customFormat="1" ht="12.75">
      <c r="E639" s="57"/>
      <c r="F639" s="57"/>
      <c r="G639" s="8"/>
    </row>
    <row r="640" spans="5:7" s="30" customFormat="1" ht="12.75">
      <c r="E640" s="8"/>
      <c r="F640" s="8"/>
      <c r="G640" s="8"/>
    </row>
    <row r="641" s="30" customFormat="1" ht="12.75">
      <c r="G641" s="8"/>
    </row>
    <row r="642" s="30" customFormat="1" ht="12.75">
      <c r="G642" s="8"/>
    </row>
    <row r="643" spans="5:7" s="30" customFormat="1" ht="12.75">
      <c r="E643" s="8"/>
      <c r="F643" s="8"/>
      <c r="G643" s="8"/>
    </row>
    <row r="644" spans="5:7" s="30" customFormat="1" ht="12.75">
      <c r="E644" s="8"/>
      <c r="F644" s="8"/>
      <c r="G644" s="8"/>
    </row>
    <row r="645" spans="5:7" s="30" customFormat="1" ht="12.75">
      <c r="E645" s="8"/>
      <c r="F645" s="8"/>
      <c r="G645" s="8"/>
    </row>
    <row r="646" s="30" customFormat="1" ht="12.75">
      <c r="G646" s="8"/>
    </row>
    <row r="647" s="30" customFormat="1" ht="12.75">
      <c r="G647" s="8"/>
    </row>
    <row r="648" s="30" customFormat="1" ht="12.75">
      <c r="G648" s="8"/>
    </row>
    <row r="649" s="30" customFormat="1" ht="12.75">
      <c r="G649" s="8"/>
    </row>
    <row r="650" s="30" customFormat="1" ht="12.75">
      <c r="G650" s="8"/>
    </row>
    <row r="651" s="30" customFormat="1" ht="12.75">
      <c r="G651" s="8"/>
    </row>
    <row r="652" s="30" customFormat="1" ht="12.75">
      <c r="G652" s="8"/>
    </row>
    <row r="653" s="30" customFormat="1" ht="12.75">
      <c r="G653" s="8"/>
    </row>
    <row r="654" s="30" customFormat="1" ht="12.75">
      <c r="G654" s="8"/>
    </row>
    <row r="655" spans="1:7" s="30" customFormat="1" ht="12.75">
      <c r="A655" s="55"/>
      <c r="G655" s="8"/>
    </row>
    <row r="656" s="30" customFormat="1" ht="12.75">
      <c r="G656" s="8"/>
    </row>
    <row r="657" s="30" customFormat="1" ht="12.75">
      <c r="G657" s="8"/>
    </row>
    <row r="658" s="30" customFormat="1" ht="12.75">
      <c r="G658" s="8"/>
    </row>
    <row r="659" s="30" customFormat="1" ht="12.75">
      <c r="G659" s="8"/>
    </row>
    <row r="660" s="30" customFormat="1" ht="12.75">
      <c r="G660" s="8"/>
    </row>
    <row r="661" spans="1:7" s="30" customFormat="1" ht="12.75">
      <c r="A661" s="55"/>
      <c r="G661" s="8"/>
    </row>
    <row r="662" spans="1:7" s="30" customFormat="1" ht="12.75">
      <c r="A662" s="55"/>
      <c r="G662" s="8"/>
    </row>
    <row r="663" s="30" customFormat="1" ht="12.75">
      <c r="G663" s="8"/>
    </row>
    <row r="664" s="30" customFormat="1" ht="12.75">
      <c r="G664" s="8"/>
    </row>
    <row r="665" s="30" customFormat="1" ht="12.75">
      <c r="G665" s="8"/>
    </row>
    <row r="666" s="30" customFormat="1" ht="12.75">
      <c r="G666" s="8"/>
    </row>
    <row r="667" s="30" customFormat="1" ht="12.75">
      <c r="G667" s="8"/>
    </row>
    <row r="668" spans="1:7" s="30" customFormat="1" ht="12.75">
      <c r="A668" s="55"/>
      <c r="G668" s="8"/>
    </row>
    <row r="669" s="30" customFormat="1" ht="12.75">
      <c r="G669" s="8"/>
    </row>
    <row r="670" s="30" customFormat="1" ht="12.75">
      <c r="G670" s="8"/>
    </row>
    <row r="671" s="30" customFormat="1" ht="12.75">
      <c r="G671" s="8"/>
    </row>
    <row r="672" s="30" customFormat="1" ht="12.75">
      <c r="G672" s="8"/>
    </row>
    <row r="673" s="30" customFormat="1" ht="12.75">
      <c r="G673" s="8"/>
    </row>
    <row r="674" s="30" customFormat="1" ht="12.75">
      <c r="G674" s="8"/>
    </row>
    <row r="675" s="30" customFormat="1" ht="12.75">
      <c r="G675" s="8"/>
    </row>
    <row r="676" s="30" customFormat="1" ht="12.75">
      <c r="G676" s="8"/>
    </row>
    <row r="677" spans="1:7" s="30" customFormat="1" ht="12.75">
      <c r="A677" s="55"/>
      <c r="G677" s="8"/>
    </row>
    <row r="678" s="30" customFormat="1" ht="12.75">
      <c r="G678" s="8"/>
    </row>
    <row r="679" s="30" customFormat="1" ht="12.75">
      <c r="G679" s="8"/>
    </row>
    <row r="680" s="30" customFormat="1" ht="12.75">
      <c r="G680" s="8"/>
    </row>
    <row r="681" s="30" customFormat="1" ht="12.75">
      <c r="G681" s="8"/>
    </row>
    <row r="682" spans="1:7" s="30" customFormat="1" ht="12.75">
      <c r="A682" s="55"/>
      <c r="G682" s="8"/>
    </row>
    <row r="683" spans="1:7" s="30" customFormat="1" ht="12.75">
      <c r="A683" s="55"/>
      <c r="G683" s="8"/>
    </row>
    <row r="684" s="30" customFormat="1" ht="12.75">
      <c r="G684" s="8"/>
    </row>
    <row r="685" s="30" customFormat="1" ht="12.75">
      <c r="G685" s="8"/>
    </row>
    <row r="686" s="30" customFormat="1" ht="12.75">
      <c r="G686" s="8"/>
    </row>
    <row r="687" s="30" customFormat="1" ht="12.75">
      <c r="G687" s="8"/>
    </row>
    <row r="688" s="30" customFormat="1" ht="12.75">
      <c r="G688" s="8"/>
    </row>
    <row r="689" s="30" customFormat="1" ht="12.75">
      <c r="G689" s="8"/>
    </row>
    <row r="690" s="30" customFormat="1" ht="12.75">
      <c r="G690" s="8"/>
    </row>
    <row r="691" s="30" customFormat="1" ht="12.75">
      <c r="G691" s="8"/>
    </row>
    <row r="692" s="30" customFormat="1" ht="12.75">
      <c r="G692" s="8"/>
    </row>
    <row r="693" s="30" customFormat="1" ht="12.75">
      <c r="G693" s="8"/>
    </row>
    <row r="694" s="30" customFormat="1" ht="12.75">
      <c r="G694" s="8"/>
    </row>
    <row r="695" s="30" customFormat="1" ht="12.75">
      <c r="G695" s="8"/>
    </row>
    <row r="696" s="30" customFormat="1" ht="12.75">
      <c r="G696" s="8"/>
    </row>
    <row r="697" s="30" customFormat="1" ht="12.75">
      <c r="G697" s="8"/>
    </row>
    <row r="698" s="30" customFormat="1" ht="12.75">
      <c r="G698" s="8"/>
    </row>
    <row r="699" spans="1:7" s="30" customFormat="1" ht="12.75">
      <c r="A699" s="55"/>
      <c r="G699" s="8"/>
    </row>
    <row r="700" s="30" customFormat="1" ht="12.75">
      <c r="G700" s="8"/>
    </row>
  </sheetData>
  <mergeCells count="9">
    <mergeCell ref="E65:F65"/>
    <mergeCell ref="G65:H65"/>
    <mergeCell ref="E387:F387"/>
    <mergeCell ref="G387:H387"/>
    <mergeCell ref="E183:F183"/>
    <mergeCell ref="G183:H183"/>
    <mergeCell ref="E373:F373"/>
    <mergeCell ref="G373:H373"/>
    <mergeCell ref="F102:G102"/>
  </mergeCells>
  <printOptions/>
  <pageMargins left="0.5" right="0.5" top="0.5" bottom="0.5" header="0.25" footer="0.25"/>
  <pageSetup firstPageNumber="5" useFirstPageNumber="1" fitToHeight="5" fitToWidth="5" horizontalDpi="600" verticalDpi="600" orientation="portrait" paperSize="9" scale="90" r:id="rId2"/>
  <headerFooter alignWithMargins="0">
    <oddFooter>&amp;C&amp;"Times New Roman,標準"&amp;P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Win Industries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Soon Yen Ting</dc:creator>
  <cp:keywords/>
  <dc:description/>
  <cp:lastModifiedBy>user</cp:lastModifiedBy>
  <cp:lastPrinted>2007-02-26T06:59:45Z</cp:lastPrinted>
  <dcterms:created xsi:type="dcterms:W3CDTF">2004-06-09T09:00:43Z</dcterms:created>
  <dcterms:modified xsi:type="dcterms:W3CDTF">2007-02-26T08:59:01Z</dcterms:modified>
  <cp:category/>
  <cp:version/>
  <cp:contentType/>
  <cp:contentStatus/>
</cp:coreProperties>
</file>