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35" windowWidth="8505" windowHeight="4530" tabRatio="593" firstSheet="3"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 r:id="rId13"/>
    <externalReference r:id="rId14"/>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4">'explanatory notes'!$A:$IV</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<sst xmlns="http://schemas.openxmlformats.org/spreadsheetml/2006/main" count="287" uniqueCount="224">
  <si>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</si>
  <si>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</si>
  <si>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</si>
  <si>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</si>
  <si>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</si>
  <si>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</si>
  <si>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</si>
  <si>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</si>
  <si>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</si>
  <si>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</si>
  <si>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</si>
  <si>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</si>
  <si>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</si>
  <si>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</si>
  <si>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</si>
  <si>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</si>
  <si>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</si>
  <si>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</si>
  <si>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</si>
  <si>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</si>
  <si>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</si>
  <si>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</si>
  <si>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</si>
  <si>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</si>
  <si>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</si>
  <si>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</si>
  <si>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</si>
  <si>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</si>
  <si>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</si>
  <si>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</si>
  <si>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</si>
  <si>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</si>
  <si>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</si>
  <si>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</si>
  <si>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</si>
  <si>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</si>
  <si>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</si>
  <si>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</si>
  <si>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</si>
  <si>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</si>
  <si>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</si>
  <si>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</si>
  <si>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 xml:space="preserve">CONDENSED CONSOLIDATED STATEMENTS OF  CHANGES IN EQUITY </t>
  </si>
  <si>
    <t>Share</t>
  </si>
  <si>
    <t xml:space="preserve">Share </t>
  </si>
  <si>
    <t xml:space="preserve">Distributable </t>
  </si>
  <si>
    <t>capital</t>
  </si>
  <si>
    <t>premium</t>
  </si>
  <si>
    <t>retained profits</t>
  </si>
  <si>
    <t>Total</t>
  </si>
  <si>
    <t>financial statements.</t>
  </si>
  <si>
    <t>Net cash used in investing activities</t>
  </si>
  <si>
    <t>Cash and cash equivalents comprise:</t>
  </si>
  <si>
    <t>Cash and bank balances</t>
  </si>
  <si>
    <t>to the interim financial statements.</t>
  </si>
  <si>
    <t>TA WIN HOLDINGS BERHAD (Company No.291592-U)</t>
  </si>
  <si>
    <t>1.</t>
  </si>
  <si>
    <t>Basis of Preparation</t>
  </si>
  <si>
    <t>(a)</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</si>
  <si>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</si>
  <si>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</si>
  <si>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</si>
  <si>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</si>
  <si>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</si>
  <si>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</si>
  <si>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</si>
  <si>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</si>
  <si>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</si>
  <si>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</si>
  <si>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</si>
  <si>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</si>
  <si>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</si>
  <si>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</si>
  <si>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</si>
  <si>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</si>
  <si>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</si>
  <si>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</si>
  <si>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</si>
  <si>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</si>
  <si>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</si>
  <si>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</si>
  <si>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</si>
  <si>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</si>
  <si>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</si>
  <si>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</si>
  <si>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</si>
  <si>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</si>
  <si>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</si>
  <si>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</si>
  <si>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</si>
  <si>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</si>
  <si>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</si>
  <si>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</si>
  <si>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</si>
  <si>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</si>
  <si>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</si>
  <si>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</si>
  <si>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</si>
  <si>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</si>
  <si>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</si>
  <si>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</si>
  <si>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</si>
  <si>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</si>
  <si>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</si>
  <si>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</si>
  <si>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</si>
  <si>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</si>
  <si>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</si>
  <si>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</si>
  <si>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</si>
  <si>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</si>
  <si>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</si>
  <si>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</si>
  <si>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</si>
  <si>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</si>
  <si>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</si>
  <si>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</si>
  <si>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</si>
  <si>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</si>
  <si>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</si>
  <si>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</si>
  <si>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</si>
  <si>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</si>
  <si>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</si>
  <si>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</si>
  <si>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</si>
  <si>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</si>
  <si>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</si>
  <si>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</si>
  <si>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</si>
  <si>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</si>
  <si>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</si>
  <si>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</si>
  <si>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</si>
  <si>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</si>
  <si>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</si>
  <si>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</si>
  <si>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</si>
  <si>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</si>
  <si>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</si>
  <si>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3 months ended</t>
  </si>
  <si>
    <t>At book value</t>
  </si>
  <si>
    <t>At market value</t>
  </si>
  <si>
    <t xml:space="preserve">Non-Distributable </t>
  </si>
  <si>
    <t>Net profit for the period (RM'000)</t>
  </si>
  <si>
    <t>20</t>
  </si>
  <si>
    <t>At 1 January 2004</t>
  </si>
  <si>
    <t>Net cash used in operating activities</t>
  </si>
  <si>
    <t>At beginning of financial period</t>
  </si>
  <si>
    <t>At end of financial period</t>
  </si>
  <si>
    <t>People's Republic of China</t>
  </si>
  <si>
    <t xml:space="preserve">Hire Purchase </t>
  </si>
  <si>
    <t>Hire Purchase</t>
  </si>
  <si>
    <t>Republic of Mauritius</t>
  </si>
  <si>
    <t>Changes in Contingent Liabilities and Contingent Assets</t>
  </si>
  <si>
    <t xml:space="preserve">Exchange </t>
  </si>
  <si>
    <t xml:space="preserve">translation </t>
  </si>
  <si>
    <t>reserves</t>
  </si>
  <si>
    <t>Issued of shares, pursuant to bonus issue</t>
  </si>
  <si>
    <t>EXCHANGE TRANSLATION RESERVES</t>
  </si>
  <si>
    <t xml:space="preserve">   Profit from operations</t>
  </si>
  <si>
    <t>Weighted average number of ordinary shares in issue ('000)</t>
  </si>
  <si>
    <t>Breakdown of group borrowings is as follow:</t>
  </si>
  <si>
    <t>All the Group's borrowings are denominated in Ringgit Malaysia (RM).</t>
  </si>
  <si>
    <t xml:space="preserve"> </t>
  </si>
  <si>
    <t>the year ended 31 December 2004 and the accompanying explanatory notes attached to the interim financial statements.</t>
  </si>
  <si>
    <t>ended 31 December 2004 and the accompanying explanatory notes attached to the interim financial statements.</t>
  </si>
  <si>
    <t>REVALUATION RESERVES</t>
  </si>
  <si>
    <t xml:space="preserve">                                                 </t>
  </si>
  <si>
    <t>Revaluation</t>
  </si>
  <si>
    <t>At 1 January 2005</t>
  </si>
  <si>
    <t xml:space="preserve">Issued of shares, pursuant to </t>
  </si>
  <si>
    <t xml:space="preserve">     Employees' Share Option Scheme</t>
  </si>
  <si>
    <t xml:space="preserve">     ("ESOS")</t>
  </si>
  <si>
    <t xml:space="preserve">Currency translation differences </t>
  </si>
  <si>
    <t xml:space="preserve">     arising in the period</t>
  </si>
  <si>
    <t>statements for the year ended 31 December 2004 and the accompanying explanatory notes attached to the interim</t>
  </si>
  <si>
    <t>CONDENSED CONSOLIDATED CASH FLOW STATEMENT</t>
  </si>
  <si>
    <t>Net cash generated from financing activities</t>
  </si>
  <si>
    <t>statements for the year ended 31 December 2004 and the accompanying explanatory notes attached</t>
  </si>
  <si>
    <t>Part A - Explanatory Notes Pursuant to FRS 134</t>
  </si>
  <si>
    <t>Profit/(Loss) before taxation</t>
  </si>
  <si>
    <t>Part B - Explanatory Notes Pursuant to Appendix 9B of the Listing Requirements of Bursa Malaysia Securities</t>
  </si>
  <si>
    <t>Berhad</t>
  </si>
  <si>
    <t>Year-To-Date</t>
  </si>
  <si>
    <t>Earnings Per Share ("EPS")</t>
  </si>
  <si>
    <t>Basic EPS</t>
  </si>
  <si>
    <t>Basic EPS is calculated by dividing the net profit for the period by the weighted average number of ordinary shares in issue during</t>
  </si>
  <si>
    <t xml:space="preserve">the period.  </t>
  </si>
  <si>
    <t>Basic EPS (sen)</t>
  </si>
  <si>
    <t>(b)</t>
  </si>
  <si>
    <t>Diluted EPS</t>
  </si>
  <si>
    <t xml:space="preserve">For the purpose of calculating diluted earnings per share, the weighted average number of ordinary shares in issue during the period </t>
  </si>
  <si>
    <t>have been adjusted for the dilutive effects of all potential ordinary shares, i.e. share options granted to employees.</t>
  </si>
  <si>
    <t>Adjustment for share options ('000)</t>
  </si>
  <si>
    <t>Weighted average number of ordinary shares for</t>
  </si>
  <si>
    <t xml:space="preserve">   diluted earnings per share ('000)</t>
  </si>
  <si>
    <t>Diluted EPS (sen)</t>
  </si>
  <si>
    <t>Earnings per share (sen)</t>
  </si>
  <si>
    <t xml:space="preserve">     - Basic</t>
  </si>
  <si>
    <t xml:space="preserve">     - Diluted</t>
  </si>
  <si>
    <t>Currency translation differences arising</t>
  </si>
  <si>
    <t>30.6.2005</t>
  </si>
  <si>
    <t>Effect of exchange rates changes</t>
  </si>
  <si>
    <t>FOR THE THIRD QUARTER ENDED 30 SEPTEMBER 2005 (UNAUDITED)</t>
  </si>
  <si>
    <t>9 months ended</t>
  </si>
  <si>
    <t>AS AT 30 SEPTEMBER 2005 (UNAUDITED)</t>
  </si>
  <si>
    <t>At 30 September 2005</t>
  </si>
  <si>
    <t>At 30 September 2004</t>
  </si>
  <si>
    <t>NOTES TO INTERIM FINANCIAL REPORT ENDED 30 SEPTEMBER 2005</t>
  </si>
  <si>
    <t>30.9.2005</t>
  </si>
  <si>
    <t>30.9.2004</t>
  </si>
  <si>
    <t>Arising from revaluation of land</t>
  </si>
  <si>
    <t xml:space="preserve">     in the period</t>
  </si>
  <si>
    <t xml:space="preserve">     and buildings</t>
  </si>
  <si>
    <t>Bank Overdraft</t>
  </si>
  <si>
    <t>Revolving Credit</t>
  </si>
  <si>
    <t xml:space="preserve">     31 December 2004</t>
  </si>
  <si>
    <t>2</t>
  </si>
  <si>
    <t>borrowings in Note 22)</t>
  </si>
  <si>
    <t>Bank overdrafts (including within short term</t>
  </si>
  <si>
    <t>Net (decrease)/increase in cash and cash equivalents</t>
  </si>
  <si>
    <t xml:space="preserve">Dividends for the year ended </t>
  </si>
  <si>
    <t>Dividends Paid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</si>
</sst>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0_);_(* \(#,##0.000\);_(* &quot;-&quot;??_);_(@_)"/>
    <numFmt numFmtId="181" formatCode="_(* #,##0.0_);_(* \(#,##0.0\);_(* &quot;-&quot;??_);_(@_)"/>
    <numFmt numFmtId="182" formatCode="_(* #,##0_);_(* \(#,##0\);_(* &quot;-&quot;??_);_(@_)"/>
    <numFmt numFmtId="183" formatCode="_(* #,##0.0000_);_(* \(#,##0.0000\);_(* &quot;-&quot;??_);_(@_)"/>
    <numFmt numFmtId="184" formatCode="_(* #,##0.00_);_(* \(#,##0.00\);_(* &quot;-&quot;_);_(@_)"/>
    <numFmt numFmtId="185" formatCode="0.0%"/>
    <numFmt numFmtId="186" formatCode="0.0000"/>
    <numFmt numFmtId="187" formatCode="_(* #,##0.0000_);_(* \(#,##0.0000\);_(* &quot;-&quot;_);_(@_)"/>
    <numFmt numFmtId="188" formatCode="_(* #,##0.0000000_);_(* \(#,##0.0000000\);_(* &quot;-&quot;??_);_(@_)"/>
    <numFmt numFmtId="189" formatCode="_-* #,##0_-;\-* #,##0_-;_-* &quot;-&quot;??_-;_-@_-"/>
    <numFmt numFmtId="190" formatCode="0_);\(0\)"/>
    <numFmt numFmtId="191" formatCode="0.0"/>
    <numFmt numFmtId="192" formatCode="0_);[Red]\(0\)"/>
    <numFmt numFmtId="193" formatCode="0.00_)"/>
    <numFmt numFmtId="194" formatCode="#,##0.000"/>
    <numFmt numFmtId="195" formatCode="0.000%"/>
    <numFmt numFmtId="196" formatCode="_(* #,##0.0_);_(* \(#,##0.0\);_(* &quot;-&quot;?_);_(@_)"/>
    <numFmt numFmtId="197" formatCode="#,##0.00000_);\(#,##0.00000\)"/>
    <numFmt numFmtId="198" formatCode="mmm\-yyyy"/>
    <numFmt numFmtId="199" formatCode="0.00%;\(0.00\)%"/>
    <numFmt numFmtId="200" formatCode="#,##0.000_);[Red]\(#,##0.000\)"/>
    <numFmt numFmtId="201" formatCode="&quot;RM&quot;#,##0_);[Red]\(&quot;RM&quot;#,##0\)"/>
    <numFmt numFmtId="202" formatCode="d/m/yyyy"/>
    <numFmt numFmtId="203" formatCode="&quot;$&quot;#,##0.00"/>
    <numFmt numFmtId="204" formatCode="General_)"/>
    <numFmt numFmtId="205" formatCode="0\ \ "/>
    <numFmt numFmtId="206" formatCode="mm&quot;月&quot;dd&quot;日&quot;"/>
    <numFmt numFmtId="207" formatCode="_(* #,##0.0_);_(* \(#,##0.0\);_(* &quot;-&quot;_);_(@_)"/>
    <numFmt numFmtId="208" formatCode="_(* #,##0.000_);_(* \(#,##0.000\);_(* &quot;-&quot;_);_(@_)"/>
    <numFmt numFmtId="209" formatCode="_-* #,##0.0_-;\-* #,##0.0_-;_-* &quot;-&quot;??_-;_-@_-"/>
    <numFmt numFmtId="210" formatCode="0.0000000"/>
    <numFmt numFmtId="211" formatCode="0.000000"/>
    <numFmt numFmtId="212" formatCode="0.00000"/>
    <numFmt numFmtId="213" formatCode="0.000"/>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u val="single"/>
      <sz val="10"/>
      <name val="Times New Roman"/>
      <family val="1"/>
    </font>
    <font>
      <sz val="10"/>
      <color indexed="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02" fontId="3" fillId="0" borderId="0">
      <alignment/>
      <protection/>
    </xf>
    <xf numFmtId="203"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99" fontId="4" fillId="0" borderId="0">
      <alignment/>
      <protection locked="0"/>
    </xf>
    <xf numFmtId="200" fontId="3" fillId="0" borderId="0">
      <alignment/>
      <protection locked="0"/>
    </xf>
    <xf numFmtId="0" fontId="8" fillId="0" borderId="0" applyNumberFormat="0" applyFill="0" applyBorder="0" applyAlignment="0" applyProtection="0"/>
    <xf numFmtId="195" fontId="3" fillId="0" borderId="0">
      <alignment/>
      <protection locked="0"/>
    </xf>
    <xf numFmtId="195" fontId="3" fillId="0" borderId="0">
      <alignment/>
      <protection locked="0"/>
    </xf>
    <xf numFmtId="0" fontId="7" fillId="0" borderId="0" applyNumberFormat="0" applyFill="0" applyBorder="0" applyAlignment="0" applyProtection="0"/>
    <xf numFmtId="5" fontId="3" fillId="0" borderId="0">
      <alignment horizontal="center"/>
      <protection/>
    </xf>
    <xf numFmtId="201" fontId="3" fillId="0" borderId="0" applyFont="0" applyFill="0" applyBorder="0" applyAlignment="0" applyProtection="0"/>
    <xf numFmtId="193" fontId="5" fillId="0" borderId="0">
      <alignment/>
      <protection/>
    </xf>
    <xf numFmtId="0" fontId="0" fillId="0" borderId="0">
      <alignment/>
      <protection/>
    </xf>
    <xf numFmtId="9" fontId="0" fillId="0" borderId="0" applyFont="0" applyFill="0" applyBorder="0" applyAlignment="0" applyProtection="0"/>
    <xf numFmtId="204" fontId="6" fillId="0" borderId="0">
      <alignment/>
      <protection/>
    </xf>
    <xf numFmtId="195"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20">
    <xf numFmtId="0" fontId="0" fillId="0" borderId="0" xfId="0" applyAlignment="1">
      <alignment/>
    </xf>
    <xf numFmtId="182" fontId="9" fillId="0" borderId="0" xfId="45" applyNumberFormat="1" applyFont="1" applyAlignment="1">
      <alignment horizontal="left"/>
    </xf>
    <xf numFmtId="182" fontId="10" fillId="0" borderId="0" xfId="45" applyNumberFormat="1" applyFont="1" applyAlignment="1">
      <alignment/>
    </xf>
    <xf numFmtId="182" fontId="10" fillId="0" borderId="0" xfId="45" applyNumberFormat="1" applyFont="1" applyAlignment="1">
      <alignment horizontal="center"/>
    </xf>
    <xf numFmtId="182" fontId="9" fillId="0" borderId="0" xfId="45" applyNumberFormat="1" applyFont="1" applyAlignment="1">
      <alignment/>
    </xf>
    <xf numFmtId="182" fontId="9" fillId="0" borderId="0" xfId="45" applyNumberFormat="1" applyFont="1" applyAlignment="1">
      <alignment horizontal="center"/>
    </xf>
    <xf numFmtId="15" fontId="9" fillId="0" borderId="0" xfId="45" applyNumberFormat="1" applyFont="1" applyAlignment="1">
      <alignment horizontal="center"/>
    </xf>
    <xf numFmtId="15" fontId="10"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82" fontId="11" fillId="0" borderId="0" xfId="45" applyNumberFormat="1" applyFont="1" applyAlignment="1">
      <alignment/>
    </xf>
    <xf numFmtId="182" fontId="11" fillId="0" borderId="0" xfId="45" applyNumberFormat="1" applyFont="1" applyBorder="1" applyAlignment="1">
      <alignment/>
    </xf>
    <xf numFmtId="182" fontId="11" fillId="0" borderId="4" xfId="45" applyNumberFormat="1" applyFont="1" applyBorder="1" applyAlignment="1">
      <alignment/>
    </xf>
    <xf numFmtId="182" fontId="11" fillId="0" borderId="0" xfId="39" applyNumberFormat="1" applyFont="1">
      <alignment/>
      <protection/>
    </xf>
    <xf numFmtId="182" fontId="11" fillId="0" borderId="5" xfId="45" applyNumberFormat="1" applyFont="1" applyBorder="1" applyAlignment="1">
      <alignment/>
    </xf>
    <xf numFmtId="182" fontId="11" fillId="0" borderId="0" xfId="39" applyNumberFormat="1" applyFont="1" applyAlignment="1">
      <alignment horizontal="center"/>
      <protection/>
    </xf>
    <xf numFmtId="182" fontId="11" fillId="0" borderId="0" xfId="45" applyNumberFormat="1" applyFont="1" applyAlignment="1">
      <alignment horizontal="center"/>
    </xf>
    <xf numFmtId="182"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182" fontId="10" fillId="0" borderId="6" xfId="45" applyNumberFormat="1" applyFont="1" applyBorder="1" applyAlignment="1">
      <alignment/>
    </xf>
    <xf numFmtId="182" fontId="10" fillId="0" borderId="7" xfId="45" applyNumberFormat="1" applyFont="1" applyBorder="1" applyAlignment="1">
      <alignment/>
    </xf>
    <xf numFmtId="182" fontId="10" fillId="0" borderId="1" xfId="45" applyNumberFormat="1" applyFont="1" applyBorder="1" applyAlignment="1">
      <alignment/>
    </xf>
    <xf numFmtId="182" fontId="10" fillId="0" borderId="4" xfId="45" applyNumberFormat="1" applyFont="1" applyBorder="1" applyAlignment="1">
      <alignment/>
    </xf>
    <xf numFmtId="182" fontId="10" fillId="0" borderId="2" xfId="45" applyNumberFormat="1" applyFont="1" applyBorder="1" applyAlignment="1">
      <alignment/>
    </xf>
    <xf numFmtId="41" fontId="10" fillId="0" borderId="0" xfId="45" applyNumberFormat="1" applyFont="1" applyBorder="1" applyAlignment="1">
      <alignment/>
    </xf>
    <xf numFmtId="187" fontId="10" fillId="0" borderId="0" xfId="45" applyNumberFormat="1" applyFont="1" applyAlignment="1">
      <alignment horizontal="right"/>
    </xf>
    <xf numFmtId="41" fontId="10" fillId="0" borderId="0" xfId="45" applyNumberFormat="1" applyFont="1" applyAlignment="1">
      <alignment horizontal="righ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pplyAlignment="1">
      <alignment horizontal="left"/>
      <protection/>
    </xf>
    <xf numFmtId="0" fontId="12" fillId="0" borderId="0" xfId="39" applyFont="1">
      <alignment/>
      <protection/>
    </xf>
    <xf numFmtId="182" fontId="11" fillId="0" borderId="3" xfId="45" applyNumberFormat="1" applyFont="1" applyBorder="1" applyAlignment="1">
      <alignment/>
    </xf>
    <xf numFmtId="182" fontId="11" fillId="0" borderId="0" xfId="45" applyNumberFormat="1" applyFont="1" applyAlignment="1">
      <alignment horizontal="right"/>
    </xf>
    <xf numFmtId="0" fontId="13" fillId="0" borderId="0" xfId="39" applyFont="1">
      <alignment/>
      <protection/>
    </xf>
    <xf numFmtId="182" fontId="10" fillId="0" borderId="8" xfId="45" applyNumberFormat="1" applyFont="1" applyBorder="1" applyAlignment="1">
      <alignment/>
    </xf>
    <xf numFmtId="0" fontId="10" fillId="0" borderId="0" xfId="39" applyFont="1">
      <alignment/>
      <protection/>
    </xf>
    <xf numFmtId="0" fontId="12" fillId="0" borderId="0" xfId="39" applyFont="1" quotePrefix="1">
      <alignment/>
      <protection/>
    </xf>
    <xf numFmtId="182" fontId="11" fillId="0" borderId="9" xfId="45" applyNumberFormat="1" applyFont="1" applyBorder="1" applyAlignment="1">
      <alignment/>
    </xf>
    <xf numFmtId="0" fontId="11" fillId="0" borderId="0" xfId="39" applyFont="1" applyAlignment="1">
      <alignment horizontal="left"/>
      <protection/>
    </xf>
    <xf numFmtId="182" fontId="11" fillId="0" borderId="0" xfId="39" applyNumberFormat="1" applyFont="1" applyBorder="1">
      <alignment/>
      <protection/>
    </xf>
    <xf numFmtId="182"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82" fontId="11" fillId="0" borderId="8" xfId="45" applyNumberFormat="1" applyFont="1" applyBorder="1" applyAlignment="1">
      <alignment/>
    </xf>
    <xf numFmtId="182" fontId="11" fillId="0" borderId="5" xfId="39" applyNumberFormat="1" applyFont="1" applyBorder="1">
      <alignment/>
      <protection/>
    </xf>
    <xf numFmtId="182" fontId="11" fillId="0" borderId="0" xfId="45" applyNumberFormat="1" applyFont="1" applyAlignment="1" quotePrefix="1">
      <alignment/>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82" fontId="11" fillId="0" borderId="0" xfId="45" applyNumberFormat="1" applyFont="1" applyBorder="1" applyAlignment="1">
      <alignment horizontal="right"/>
    </xf>
    <xf numFmtId="43" fontId="11" fillId="0" borderId="0" xfId="39" applyNumberFormat="1" applyFont="1" applyBorder="1">
      <alignment/>
      <protection/>
    </xf>
    <xf numFmtId="189" fontId="11" fillId="0" borderId="0" xfId="26" applyNumberFormat="1" applyFont="1" applyAlignment="1">
      <alignment/>
    </xf>
    <xf numFmtId="9" fontId="11" fillId="0" borderId="0" xfId="40" applyFont="1" applyAlignment="1">
      <alignment/>
    </xf>
    <xf numFmtId="182" fontId="10" fillId="0" borderId="0" xfId="45" applyNumberFormat="1" applyFont="1" applyBorder="1" applyAlignment="1">
      <alignment/>
    </xf>
    <xf numFmtId="0" fontId="13" fillId="0" borderId="0" xfId="39" applyFont="1" applyBorder="1">
      <alignment/>
      <protection/>
    </xf>
    <xf numFmtId="182" fontId="11" fillId="0" borderId="0" xfId="45" applyNumberFormat="1" applyFont="1" applyAlignment="1">
      <alignment horizontal="left"/>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41" fontId="10" fillId="0" borderId="7" xfId="45" applyNumberFormat="1" applyFont="1" applyBorder="1" applyAlignment="1">
      <alignment horizontal="right"/>
    </xf>
    <xf numFmtId="41" fontId="10" fillId="0" borderId="7" xfId="45" applyNumberFormat="1" applyFont="1" applyBorder="1" applyAlignment="1">
      <alignment/>
    </xf>
    <xf numFmtId="41" fontId="10" fillId="0" borderId="4" xfId="45" applyNumberFormat="1" applyFont="1" applyBorder="1" applyAlignment="1">
      <alignment horizontal="right"/>
    </xf>
    <xf numFmtId="0" fontId="9" fillId="0" borderId="0" xfId="39" applyFont="1" applyAlignment="1">
      <alignment horizontal="center"/>
      <protection/>
    </xf>
    <xf numFmtId="15" fontId="16" fillId="0" borderId="0" xfId="39" applyNumberFormat="1" applyFont="1" applyAlignment="1">
      <alignment horizontal="center"/>
      <protection/>
    </xf>
    <xf numFmtId="0" fontId="10" fillId="0" borderId="0" xfId="39" applyFont="1" applyAlignment="1">
      <alignment horizontal="center"/>
      <protection/>
    </xf>
    <xf numFmtId="43" fontId="11" fillId="0" borderId="0" xfId="45" applyNumberFormat="1" applyFont="1" applyBorder="1" applyAlignment="1">
      <alignment/>
    </xf>
    <xf numFmtId="15" fontId="12" fillId="0" borderId="0" xfId="45" applyNumberFormat="1" applyFont="1" applyAlignment="1">
      <alignment horizontal="center"/>
    </xf>
    <xf numFmtId="189" fontId="11" fillId="0" borderId="0" xfId="26" applyNumberFormat="1" applyFont="1" applyAlignment="1">
      <alignment horizontal="left" indent="1"/>
    </xf>
    <xf numFmtId="43" fontId="11" fillId="0" borderId="5" xfId="45" applyNumberFormat="1" applyFont="1" applyBorder="1" applyAlignment="1">
      <alignment/>
    </xf>
    <xf numFmtId="0" fontId="11" fillId="0" borderId="0" xfId="39" applyFont="1" applyAlignment="1">
      <alignment horizontal="right"/>
      <protection/>
    </xf>
    <xf numFmtId="0" fontId="13" fillId="0" borderId="0" xfId="39" applyFont="1" applyAlignment="1">
      <alignment horizontal="center"/>
      <protection/>
    </xf>
    <xf numFmtId="41" fontId="10" fillId="0" borderId="0" xfId="45" applyNumberFormat="1" applyFont="1" applyBorder="1" applyAlignment="1">
      <alignment horizontal="center"/>
    </xf>
    <xf numFmtId="189" fontId="11" fillId="0" borderId="0" xfId="26" applyNumberFormat="1" applyFont="1" applyAlignment="1">
      <alignment horizontal="right"/>
    </xf>
    <xf numFmtId="0" fontId="18" fillId="0" borderId="0" xfId="39" applyFont="1">
      <alignment/>
      <protection/>
    </xf>
    <xf numFmtId="0" fontId="12" fillId="0" borderId="0" xfId="39" applyFont="1" applyFill="1">
      <alignment/>
      <protection/>
    </xf>
    <xf numFmtId="0" fontId="11" fillId="0" borderId="0" xfId="39" applyFont="1" applyFill="1">
      <alignment/>
      <protection/>
    </xf>
    <xf numFmtId="182" fontId="11" fillId="0" borderId="0" xfId="45" applyNumberFormat="1" applyFont="1" applyFill="1" applyAlignment="1">
      <alignment/>
    </xf>
    <xf numFmtId="0" fontId="15" fillId="0" borderId="0" xfId="39" applyFont="1" applyAlignment="1">
      <alignment horizontal="center"/>
      <protection/>
    </xf>
    <xf numFmtId="182" fontId="11" fillId="0" borderId="4" xfId="45" applyNumberFormat="1" applyFont="1" applyBorder="1" applyAlignment="1">
      <alignment horizontal="center"/>
    </xf>
    <xf numFmtId="182" fontId="11" fillId="0" borderId="4" xfId="39" applyNumberFormat="1" applyFont="1" applyBorder="1" applyAlignment="1">
      <alignment horizontal="center"/>
      <protection/>
    </xf>
    <xf numFmtId="41" fontId="11" fillId="0" borderId="0" xfId="39" applyNumberFormat="1" applyFont="1" applyAlignment="1">
      <alignment horizontal="center"/>
      <protection/>
    </xf>
    <xf numFmtId="182" fontId="11" fillId="0" borderId="8" xfId="45" applyNumberFormat="1" applyFont="1" applyBorder="1" applyAlignment="1">
      <alignment horizontal="center"/>
    </xf>
    <xf numFmtId="182" fontId="11" fillId="0" borderId="8" xfId="39" applyNumberFormat="1" applyFont="1" applyBorder="1" applyAlignment="1">
      <alignment horizontal="center"/>
      <protection/>
    </xf>
    <xf numFmtId="182" fontId="11" fillId="0" borderId="0" xfId="39" applyNumberFormat="1" applyFont="1" applyBorder="1" applyAlignment="1">
      <alignment horizontal="center"/>
      <protection/>
    </xf>
    <xf numFmtId="189" fontId="11" fillId="0" borderId="0" xfId="26" applyNumberFormat="1" applyFont="1" applyBorder="1" applyAlignment="1">
      <alignment horizontal="center"/>
    </xf>
    <xf numFmtId="189" fontId="11" fillId="0" borderId="4" xfId="26" applyNumberFormat="1" applyFont="1" applyBorder="1" applyAlignment="1">
      <alignment horizontal="center"/>
    </xf>
    <xf numFmtId="189" fontId="11" fillId="0" borderId="0" xfId="26" applyNumberFormat="1" applyFont="1" applyBorder="1" applyAlignment="1">
      <alignment/>
    </xf>
    <xf numFmtId="3" fontId="0" fillId="0" borderId="0" xfId="0" applyNumberFormat="1" applyBorder="1" applyAlignment="1">
      <alignment/>
    </xf>
    <xf numFmtId="43" fontId="11" fillId="0" borderId="0" xfId="39" applyNumberFormat="1" applyFont="1">
      <alignment/>
      <protection/>
    </xf>
    <xf numFmtId="9" fontId="11" fillId="0" borderId="0" xfId="40" applyFont="1" applyAlignment="1">
      <alignment horizontal="center"/>
    </xf>
    <xf numFmtId="9" fontId="11" fillId="0" borderId="0" xfId="40" applyFont="1" applyBorder="1" applyAlignment="1">
      <alignment/>
    </xf>
    <xf numFmtId="43" fontId="11" fillId="0" borderId="0" xfId="26" applyFont="1" applyAlignment="1">
      <alignment/>
    </xf>
    <xf numFmtId="182" fontId="9" fillId="0" borderId="0" xfId="45" applyNumberFormat="1" applyFont="1" applyFill="1" applyAlignment="1">
      <alignment horizontal="left"/>
    </xf>
    <xf numFmtId="0" fontId="14" fillId="0" borderId="0" xfId="39" applyFont="1" applyFill="1" applyAlignment="1">
      <alignment horizontal="left"/>
      <protection/>
    </xf>
    <xf numFmtId="0" fontId="12" fillId="0" borderId="0" xfId="39" applyFont="1" applyFill="1" quotePrefix="1">
      <alignment/>
      <protection/>
    </xf>
    <xf numFmtId="0" fontId="12" fillId="0" borderId="0" xfId="39" applyFont="1" applyFill="1" applyAlignment="1" quotePrefix="1">
      <alignment horizontal="left"/>
      <protection/>
    </xf>
    <xf numFmtId="0" fontId="11" fillId="0" borderId="0" xfId="39" applyFont="1" applyFill="1" applyAlignment="1">
      <alignment horizontal="left"/>
      <protection/>
    </xf>
    <xf numFmtId="0" fontId="9" fillId="0" borderId="0" xfId="39" applyFont="1" applyFill="1" applyAlignment="1" quotePrefix="1">
      <alignment horizontal="left"/>
      <protection/>
    </xf>
    <xf numFmtId="0" fontId="11" fillId="0" borderId="0" xfId="39" applyFont="1" applyFill="1" applyBorder="1">
      <alignment/>
      <protection/>
    </xf>
    <xf numFmtId="0" fontId="12" fillId="0" borderId="0" xfId="39" applyFont="1" applyFill="1" applyBorder="1">
      <alignment/>
      <protection/>
    </xf>
    <xf numFmtId="41" fontId="11" fillId="0" borderId="0" xfId="39" applyNumberFormat="1" applyFont="1" applyFill="1" applyBorder="1">
      <alignment/>
      <protection/>
    </xf>
    <xf numFmtId="182" fontId="11" fillId="0" borderId="0" xfId="40" applyNumberFormat="1" applyFont="1" applyAlignment="1">
      <alignment/>
    </xf>
    <xf numFmtId="15" fontId="11" fillId="0" borderId="0" xfId="39" applyNumberFormat="1" applyFont="1">
      <alignment/>
      <protection/>
    </xf>
    <xf numFmtId="182" fontId="10" fillId="0" borderId="3" xfId="45" applyNumberFormat="1" applyFont="1" applyBorder="1" applyAlignment="1">
      <alignment/>
    </xf>
    <xf numFmtId="182" fontId="9" fillId="0" borderId="0" xfId="45" applyNumberFormat="1" applyFont="1" applyAlignment="1">
      <alignment horizontal="center"/>
    </xf>
    <xf numFmtId="0" fontId="11" fillId="0" borderId="0" xfId="39" applyFont="1" applyAlignment="1">
      <alignment horizontal="center"/>
      <protection/>
    </xf>
    <xf numFmtId="41" fontId="10" fillId="0" borderId="0" xfId="45" applyNumberFormat="1" applyFont="1" applyAlignment="1" quotePrefix="1">
      <alignment horizontal="center"/>
    </xf>
    <xf numFmtId="41" fontId="10" fillId="0" borderId="0" xfId="45" applyNumberFormat="1" applyFont="1" applyAlignment="1">
      <alignment horizontal="center"/>
    </xf>
    <xf numFmtId="0" fontId="12" fillId="0" borderId="0" xfId="39" applyFont="1" applyAlignment="1">
      <alignment horizontal="center"/>
      <protection/>
    </xf>
    <xf numFmtId="0" fontId="0" fillId="0" borderId="0" xfId="39" applyAlignment="1">
      <alignment horizontal="center"/>
      <protection/>
    </xf>
    <xf numFmtId="0" fontId="11" fillId="0" borderId="0" xfId="39" applyFont="1" applyFill="1" applyAlignment="1">
      <alignment horizontal="center"/>
      <protection/>
    </xf>
    <xf numFmtId="182"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16</xdr:row>
      <xdr:rowOff>76200</xdr:rowOff>
    </xdr:to>
    <xdr:sp>
      <xdr:nvSpPr>
        <xdr:cNvPr id="1" name="TextBox 1"/>
        <xdr:cNvSpPr txBox="1">
          <a:spLocks noChangeArrowheads="1"/>
        </xdr:cNvSpPr>
      </xdr:nvSpPr>
      <xdr:spPr>
        <a:xfrm>
          <a:off x="219075" y="1228725"/>
          <a:ext cx="7429500" cy="15335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21</xdr:row>
      <xdr:rowOff>0</xdr:rowOff>
    </xdr:from>
    <xdr:to>
      <xdr:col>8</xdr:col>
      <xdr:colOff>0</xdr:colOff>
      <xdr:row>23</xdr:row>
      <xdr:rowOff>0</xdr:rowOff>
    </xdr:to>
    <xdr:sp>
      <xdr:nvSpPr>
        <xdr:cNvPr id="2" name="TextBox 2"/>
        <xdr:cNvSpPr txBox="1">
          <a:spLocks noChangeArrowheads="1"/>
        </xdr:cNvSpPr>
      </xdr:nvSpPr>
      <xdr:spPr>
        <a:xfrm>
          <a:off x="219075" y="3495675"/>
          <a:ext cx="74295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26</xdr:row>
      <xdr:rowOff>0</xdr:rowOff>
    </xdr:from>
    <xdr:to>
      <xdr:col>8</xdr:col>
      <xdr:colOff>0</xdr:colOff>
      <xdr:row>27</xdr:row>
      <xdr:rowOff>85725</xdr:rowOff>
    </xdr:to>
    <xdr:sp>
      <xdr:nvSpPr>
        <xdr:cNvPr id="3" name="TextBox 3"/>
        <xdr:cNvSpPr txBox="1">
          <a:spLocks noChangeArrowheads="1"/>
        </xdr:cNvSpPr>
      </xdr:nvSpPr>
      <xdr:spPr>
        <a:xfrm>
          <a:off x="219075" y="4305300"/>
          <a:ext cx="7429500" cy="2667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 to cyclical or seasonal factors.
</a:t>
          </a:r>
        </a:p>
      </xdr:txBody>
    </xdr:sp>
    <xdr:clientData/>
  </xdr:twoCellAnchor>
  <xdr:twoCellAnchor>
    <xdr:from>
      <xdr:col>1</xdr:col>
      <xdr:colOff>0</xdr:colOff>
      <xdr:row>31</xdr:row>
      <xdr:rowOff>0</xdr:rowOff>
    </xdr:from>
    <xdr:to>
      <xdr:col>8</xdr:col>
      <xdr:colOff>0</xdr:colOff>
      <xdr:row>34</xdr:row>
      <xdr:rowOff>0</xdr:rowOff>
    </xdr:to>
    <xdr:sp>
      <xdr:nvSpPr>
        <xdr:cNvPr id="4" name="TextBox 4"/>
        <xdr:cNvSpPr txBox="1">
          <a:spLocks noChangeArrowheads="1"/>
        </xdr:cNvSpPr>
      </xdr:nvSpPr>
      <xdr:spPr>
        <a:xfrm>
          <a:off x="219075" y="5238750"/>
          <a:ext cx="7429500"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136</xdr:row>
      <xdr:rowOff>0</xdr:rowOff>
    </xdr:from>
    <xdr:to>
      <xdr:col>8</xdr:col>
      <xdr:colOff>0</xdr:colOff>
      <xdr:row>140</xdr:row>
      <xdr:rowOff>200025</xdr:rowOff>
    </xdr:to>
    <xdr:sp>
      <xdr:nvSpPr>
        <xdr:cNvPr id="5" name="TextBox 5"/>
        <xdr:cNvSpPr txBox="1">
          <a:spLocks noChangeArrowheads="1"/>
        </xdr:cNvSpPr>
      </xdr:nvSpPr>
      <xdr:spPr>
        <a:xfrm>
          <a:off x="219075" y="23622000"/>
          <a:ext cx="7429500" cy="9429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decreased compared with that of the preceding quarter. Despite a recovery of copper price as quoted at the London Metal Exchange ("LME") for this quarter compared with the last quarter (30.6.2005: USD3,524.07 per MT versus 30.9.2005: USD 3,857.84), the Group's profitability for the current quarter has declined due to intense competition. </a:t>
          </a:r>
        </a:p>
      </xdr:txBody>
    </xdr:sp>
    <xdr:clientData/>
  </xdr:twoCellAnchor>
  <xdr:twoCellAnchor>
    <xdr:from>
      <xdr:col>1</xdr:col>
      <xdr:colOff>0</xdr:colOff>
      <xdr:row>237</xdr:row>
      <xdr:rowOff>0</xdr:rowOff>
    </xdr:from>
    <xdr:to>
      <xdr:col>8</xdr:col>
      <xdr:colOff>0</xdr:colOff>
      <xdr:row>239</xdr:row>
      <xdr:rowOff>0</xdr:rowOff>
    </xdr:to>
    <xdr:sp>
      <xdr:nvSpPr>
        <xdr:cNvPr id="6" name="TextBox 6"/>
        <xdr:cNvSpPr txBox="1">
          <a:spLocks noChangeArrowheads="1"/>
        </xdr:cNvSpPr>
      </xdr:nvSpPr>
      <xdr:spPr>
        <a:xfrm>
          <a:off x="219075" y="41100375"/>
          <a:ext cx="742950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106</xdr:row>
      <xdr:rowOff>47625</xdr:rowOff>
    </xdr:from>
    <xdr:to>
      <xdr:col>8</xdr:col>
      <xdr:colOff>0</xdr:colOff>
      <xdr:row>107</xdr:row>
      <xdr:rowOff>152400</xdr:rowOff>
    </xdr:to>
    <xdr:sp>
      <xdr:nvSpPr>
        <xdr:cNvPr id="7" name="TextBox 7"/>
        <xdr:cNvSpPr txBox="1">
          <a:spLocks noChangeArrowheads="1"/>
        </xdr:cNvSpPr>
      </xdr:nvSpPr>
      <xdr:spPr>
        <a:xfrm>
          <a:off x="219075" y="18573750"/>
          <a:ext cx="74295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2004.</a:t>
          </a:r>
        </a:p>
      </xdr:txBody>
    </xdr:sp>
    <xdr:clientData/>
  </xdr:twoCellAnchor>
  <xdr:twoCellAnchor>
    <xdr:from>
      <xdr:col>2</xdr:col>
      <xdr:colOff>0</xdr:colOff>
      <xdr:row>97</xdr:row>
      <xdr:rowOff>0</xdr:rowOff>
    </xdr:from>
    <xdr:to>
      <xdr:col>8</xdr:col>
      <xdr:colOff>0</xdr:colOff>
      <xdr:row>97</xdr:row>
      <xdr:rowOff>0</xdr:rowOff>
    </xdr:to>
    <xdr:sp>
      <xdr:nvSpPr>
        <xdr:cNvPr id="8" name="TextBox 8"/>
        <xdr:cNvSpPr txBox="1">
          <a:spLocks noChangeArrowheads="1"/>
        </xdr:cNvSpPr>
      </xdr:nvSpPr>
      <xdr:spPr>
        <a:xfrm>
          <a:off x="485775" y="16830675"/>
          <a:ext cx="7162800"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97</xdr:row>
      <xdr:rowOff>0</xdr:rowOff>
    </xdr:from>
    <xdr:to>
      <xdr:col>8</xdr:col>
      <xdr:colOff>0</xdr:colOff>
      <xdr:row>97</xdr:row>
      <xdr:rowOff>0</xdr:rowOff>
    </xdr:to>
    <xdr:sp>
      <xdr:nvSpPr>
        <xdr:cNvPr id="9" name="TextBox 9"/>
        <xdr:cNvSpPr txBox="1">
          <a:spLocks noChangeArrowheads="1"/>
        </xdr:cNvSpPr>
      </xdr:nvSpPr>
      <xdr:spPr>
        <a:xfrm>
          <a:off x="485775" y="16830675"/>
          <a:ext cx="7162800"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206</xdr:row>
      <xdr:rowOff>0</xdr:rowOff>
    </xdr:from>
    <xdr:to>
      <xdr:col>7</xdr:col>
      <xdr:colOff>1114425</xdr:colOff>
      <xdr:row>206</xdr:row>
      <xdr:rowOff>0</xdr:rowOff>
    </xdr:to>
    <xdr:sp>
      <xdr:nvSpPr>
        <xdr:cNvPr id="10" name="TextBox 10"/>
        <xdr:cNvSpPr txBox="1">
          <a:spLocks noChangeArrowheads="1"/>
        </xdr:cNvSpPr>
      </xdr:nvSpPr>
      <xdr:spPr>
        <a:xfrm>
          <a:off x="485775" y="35775900"/>
          <a:ext cx="7162800"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206</xdr:row>
      <xdr:rowOff>0</xdr:rowOff>
    </xdr:from>
    <xdr:to>
      <xdr:col>8</xdr:col>
      <xdr:colOff>0</xdr:colOff>
      <xdr:row>206</xdr:row>
      <xdr:rowOff>0</xdr:rowOff>
    </xdr:to>
    <xdr:sp>
      <xdr:nvSpPr>
        <xdr:cNvPr id="11" name="TextBox 11"/>
        <xdr:cNvSpPr txBox="1">
          <a:spLocks noChangeArrowheads="1"/>
        </xdr:cNvSpPr>
      </xdr:nvSpPr>
      <xdr:spPr>
        <a:xfrm>
          <a:off x="466725" y="35775900"/>
          <a:ext cx="7181850"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1</xdr:col>
      <xdr:colOff>0</xdr:colOff>
      <xdr:row>7</xdr:row>
      <xdr:rowOff>0</xdr:rowOff>
    </xdr:from>
    <xdr:to>
      <xdr:col>8</xdr:col>
      <xdr:colOff>0</xdr:colOff>
      <xdr:row>17</xdr:row>
      <xdr:rowOff>0</xdr:rowOff>
    </xdr:to>
    <xdr:sp>
      <xdr:nvSpPr>
        <xdr:cNvPr id="12" name="TextBox 12"/>
        <xdr:cNvSpPr txBox="1">
          <a:spLocks noChangeArrowheads="1"/>
        </xdr:cNvSpPr>
      </xdr:nvSpPr>
      <xdr:spPr>
        <a:xfrm>
          <a:off x="219075" y="1228725"/>
          <a:ext cx="7429500" cy="16192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0</xdr:colOff>
      <xdr:row>21</xdr:row>
      <xdr:rowOff>0</xdr:rowOff>
    </xdr:from>
    <xdr:to>
      <xdr:col>8</xdr:col>
      <xdr:colOff>0</xdr:colOff>
      <xdr:row>23</xdr:row>
      <xdr:rowOff>0</xdr:rowOff>
    </xdr:to>
    <xdr:sp>
      <xdr:nvSpPr>
        <xdr:cNvPr id="13" name="TextBox 13"/>
        <xdr:cNvSpPr txBox="1">
          <a:spLocks noChangeArrowheads="1"/>
        </xdr:cNvSpPr>
      </xdr:nvSpPr>
      <xdr:spPr>
        <a:xfrm>
          <a:off x="219075" y="3495675"/>
          <a:ext cx="74295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31</xdr:row>
      <xdr:rowOff>0</xdr:rowOff>
    </xdr:from>
    <xdr:to>
      <xdr:col>8</xdr:col>
      <xdr:colOff>0</xdr:colOff>
      <xdr:row>33</xdr:row>
      <xdr:rowOff>123825</xdr:rowOff>
    </xdr:to>
    <xdr:sp>
      <xdr:nvSpPr>
        <xdr:cNvPr id="14" name="TextBox 14"/>
        <xdr:cNvSpPr txBox="1">
          <a:spLocks noChangeArrowheads="1"/>
        </xdr:cNvSpPr>
      </xdr:nvSpPr>
      <xdr:spPr>
        <a:xfrm>
          <a:off x="219075" y="5238750"/>
          <a:ext cx="7429500" cy="4667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37</xdr:row>
      <xdr:rowOff>0</xdr:rowOff>
    </xdr:from>
    <xdr:to>
      <xdr:col>8</xdr:col>
      <xdr:colOff>0</xdr:colOff>
      <xdr:row>38</xdr:row>
      <xdr:rowOff>133350</xdr:rowOff>
    </xdr:to>
    <xdr:sp>
      <xdr:nvSpPr>
        <xdr:cNvPr id="15" name="TextBox 15"/>
        <xdr:cNvSpPr txBox="1">
          <a:spLocks noChangeArrowheads="1"/>
        </xdr:cNvSpPr>
      </xdr:nvSpPr>
      <xdr:spPr>
        <a:xfrm>
          <a:off x="219075" y="6305550"/>
          <a:ext cx="7429500" cy="2667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3</xdr:col>
      <xdr:colOff>0</xdr:colOff>
      <xdr:row>19</xdr:row>
      <xdr:rowOff>0</xdr:rowOff>
    </xdr:from>
    <xdr:to>
      <xdr:col>8</xdr:col>
      <xdr:colOff>0</xdr:colOff>
      <xdr:row>19</xdr:row>
      <xdr:rowOff>0</xdr:rowOff>
    </xdr:to>
    <xdr:sp>
      <xdr:nvSpPr>
        <xdr:cNvPr id="16" name="TextBox 17"/>
        <xdr:cNvSpPr txBox="1">
          <a:spLocks noChangeArrowheads="1"/>
        </xdr:cNvSpPr>
      </xdr:nvSpPr>
      <xdr:spPr>
        <a:xfrm>
          <a:off x="714375" y="3171825"/>
          <a:ext cx="69342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7" name="TextBox 18"/>
        <xdr:cNvSpPr txBox="1">
          <a:spLocks noChangeArrowheads="1"/>
        </xdr:cNvSpPr>
      </xdr:nvSpPr>
      <xdr:spPr>
        <a:xfrm>
          <a:off x="485775" y="3171825"/>
          <a:ext cx="716280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49</xdr:row>
      <xdr:rowOff>57150</xdr:rowOff>
    </xdr:from>
    <xdr:to>
      <xdr:col>8</xdr:col>
      <xdr:colOff>0</xdr:colOff>
      <xdr:row>50</xdr:row>
      <xdr:rowOff>76200</xdr:rowOff>
    </xdr:to>
    <xdr:sp>
      <xdr:nvSpPr>
        <xdr:cNvPr id="18" name="TextBox 19"/>
        <xdr:cNvSpPr txBox="1">
          <a:spLocks noChangeArrowheads="1"/>
        </xdr:cNvSpPr>
      </xdr:nvSpPr>
      <xdr:spPr>
        <a:xfrm>
          <a:off x="219075" y="8391525"/>
          <a:ext cx="7429500" cy="19050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0</xdr:col>
      <xdr:colOff>152400</xdr:colOff>
      <xdr:row>90</xdr:row>
      <xdr:rowOff>0</xdr:rowOff>
    </xdr:from>
    <xdr:to>
      <xdr:col>7</xdr:col>
      <xdr:colOff>942975</xdr:colOff>
      <xdr:row>90</xdr:row>
      <xdr:rowOff>0</xdr:rowOff>
    </xdr:to>
    <xdr:sp>
      <xdr:nvSpPr>
        <xdr:cNvPr id="19" name="TextBox 20"/>
        <xdr:cNvSpPr txBox="1">
          <a:spLocks noChangeArrowheads="1"/>
        </xdr:cNvSpPr>
      </xdr:nvSpPr>
      <xdr:spPr>
        <a:xfrm>
          <a:off x="152400" y="15506700"/>
          <a:ext cx="73247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98</xdr:row>
      <xdr:rowOff>0</xdr:rowOff>
    </xdr:from>
    <xdr:to>
      <xdr:col>7</xdr:col>
      <xdr:colOff>962025</xdr:colOff>
      <xdr:row>100</xdr:row>
      <xdr:rowOff>0</xdr:rowOff>
    </xdr:to>
    <xdr:sp>
      <xdr:nvSpPr>
        <xdr:cNvPr id="20" name="TextBox 21"/>
        <xdr:cNvSpPr txBox="1">
          <a:spLocks noChangeArrowheads="1"/>
        </xdr:cNvSpPr>
      </xdr:nvSpPr>
      <xdr:spPr>
        <a:xfrm>
          <a:off x="219075" y="16802100"/>
          <a:ext cx="7277100" cy="3714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2004. </a:t>
          </a:r>
        </a:p>
      </xdr:txBody>
    </xdr:sp>
    <xdr:clientData/>
  </xdr:twoCellAnchor>
  <xdr:twoCellAnchor>
    <xdr:from>
      <xdr:col>2</xdr:col>
      <xdr:colOff>0</xdr:colOff>
      <xdr:row>213</xdr:row>
      <xdr:rowOff>0</xdr:rowOff>
    </xdr:from>
    <xdr:to>
      <xdr:col>8</xdr:col>
      <xdr:colOff>0</xdr:colOff>
      <xdr:row>213</xdr:row>
      <xdr:rowOff>0</xdr:rowOff>
    </xdr:to>
    <xdr:sp>
      <xdr:nvSpPr>
        <xdr:cNvPr id="21" name="TextBox 23"/>
        <xdr:cNvSpPr txBox="1">
          <a:spLocks noChangeArrowheads="1"/>
        </xdr:cNvSpPr>
      </xdr:nvSpPr>
      <xdr:spPr>
        <a:xfrm>
          <a:off x="485775" y="36623625"/>
          <a:ext cx="716280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276</xdr:row>
      <xdr:rowOff>0</xdr:rowOff>
    </xdr:from>
    <xdr:to>
      <xdr:col>8</xdr:col>
      <xdr:colOff>0</xdr:colOff>
      <xdr:row>276</xdr:row>
      <xdr:rowOff>0</xdr:rowOff>
    </xdr:to>
    <xdr:sp>
      <xdr:nvSpPr>
        <xdr:cNvPr id="22" name="TextBox 24"/>
        <xdr:cNvSpPr txBox="1">
          <a:spLocks noChangeArrowheads="1"/>
        </xdr:cNvSpPr>
      </xdr:nvSpPr>
      <xdr:spPr>
        <a:xfrm>
          <a:off x="219075" y="47463075"/>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290</xdr:row>
      <xdr:rowOff>0</xdr:rowOff>
    </xdr:from>
    <xdr:to>
      <xdr:col>8</xdr:col>
      <xdr:colOff>0</xdr:colOff>
      <xdr:row>290</xdr:row>
      <xdr:rowOff>0</xdr:rowOff>
    </xdr:to>
    <xdr:sp>
      <xdr:nvSpPr>
        <xdr:cNvPr id="23" name="TextBox 25"/>
        <xdr:cNvSpPr txBox="1">
          <a:spLocks noChangeArrowheads="1"/>
        </xdr:cNvSpPr>
      </xdr:nvSpPr>
      <xdr:spPr>
        <a:xfrm>
          <a:off x="219075" y="49825275"/>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276</xdr:row>
      <xdr:rowOff>0</xdr:rowOff>
    </xdr:from>
    <xdr:to>
      <xdr:col>8</xdr:col>
      <xdr:colOff>0</xdr:colOff>
      <xdr:row>276</xdr:row>
      <xdr:rowOff>0</xdr:rowOff>
    </xdr:to>
    <xdr:sp>
      <xdr:nvSpPr>
        <xdr:cNvPr id="24" name="TextBox 27"/>
        <xdr:cNvSpPr txBox="1">
          <a:spLocks noChangeArrowheads="1"/>
        </xdr:cNvSpPr>
      </xdr:nvSpPr>
      <xdr:spPr>
        <a:xfrm>
          <a:off x="219075" y="47463075"/>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290</xdr:row>
      <xdr:rowOff>0</xdr:rowOff>
    </xdr:from>
    <xdr:to>
      <xdr:col>8</xdr:col>
      <xdr:colOff>0</xdr:colOff>
      <xdr:row>290</xdr:row>
      <xdr:rowOff>0</xdr:rowOff>
    </xdr:to>
    <xdr:sp>
      <xdr:nvSpPr>
        <xdr:cNvPr id="25" name="TextBox 28"/>
        <xdr:cNvSpPr txBox="1">
          <a:spLocks noChangeArrowheads="1"/>
        </xdr:cNvSpPr>
      </xdr:nvSpPr>
      <xdr:spPr>
        <a:xfrm>
          <a:off x="219075" y="49825275"/>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0</xdr:rowOff>
    </xdr:from>
    <xdr:to>
      <xdr:col>8</xdr:col>
      <xdr:colOff>0</xdr:colOff>
      <xdr:row>18</xdr:row>
      <xdr:rowOff>9525</xdr:rowOff>
    </xdr:to>
    <xdr:sp>
      <xdr:nvSpPr>
        <xdr:cNvPr id="26" name="TextBox 29"/>
        <xdr:cNvSpPr txBox="1">
          <a:spLocks noChangeArrowheads="1"/>
        </xdr:cNvSpPr>
      </xdr:nvSpPr>
      <xdr:spPr>
        <a:xfrm>
          <a:off x="219075" y="1228725"/>
          <a:ext cx="7429500" cy="17907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(formerly known as MASB 26) and paragraph 9.22 of the Listing Requirements of the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for the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0</xdr:colOff>
      <xdr:row>21</xdr:row>
      <xdr:rowOff>0</xdr:rowOff>
    </xdr:from>
    <xdr:to>
      <xdr:col>8</xdr:col>
      <xdr:colOff>0</xdr:colOff>
      <xdr:row>23</xdr:row>
      <xdr:rowOff>0</xdr:rowOff>
    </xdr:to>
    <xdr:sp>
      <xdr:nvSpPr>
        <xdr:cNvPr id="27" name="TextBox 30"/>
        <xdr:cNvSpPr txBox="1">
          <a:spLocks noChangeArrowheads="1"/>
        </xdr:cNvSpPr>
      </xdr:nvSpPr>
      <xdr:spPr>
        <a:xfrm>
          <a:off x="219075" y="3495675"/>
          <a:ext cx="74295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31</xdr:row>
      <xdr:rowOff>0</xdr:rowOff>
    </xdr:from>
    <xdr:to>
      <xdr:col>8</xdr:col>
      <xdr:colOff>0</xdr:colOff>
      <xdr:row>33</xdr:row>
      <xdr:rowOff>95250</xdr:rowOff>
    </xdr:to>
    <xdr:sp>
      <xdr:nvSpPr>
        <xdr:cNvPr id="28" name="TextBox 32"/>
        <xdr:cNvSpPr txBox="1">
          <a:spLocks noChangeArrowheads="1"/>
        </xdr:cNvSpPr>
      </xdr:nvSpPr>
      <xdr:spPr>
        <a:xfrm>
          <a:off x="219075" y="5238750"/>
          <a:ext cx="7429500" cy="4667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37</xdr:row>
      <xdr:rowOff>0</xdr:rowOff>
    </xdr:from>
    <xdr:to>
      <xdr:col>8</xdr:col>
      <xdr:colOff>0</xdr:colOff>
      <xdr:row>38</xdr:row>
      <xdr:rowOff>47625</xdr:rowOff>
    </xdr:to>
    <xdr:sp>
      <xdr:nvSpPr>
        <xdr:cNvPr id="29" name="TextBox 33"/>
        <xdr:cNvSpPr txBox="1">
          <a:spLocks noChangeArrowheads="1"/>
        </xdr:cNvSpPr>
      </xdr:nvSpPr>
      <xdr:spPr>
        <a:xfrm>
          <a:off x="219075" y="6305550"/>
          <a:ext cx="7429500"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0</xdr:col>
      <xdr:colOff>171450</xdr:colOff>
      <xdr:row>42</xdr:row>
      <xdr:rowOff>0</xdr:rowOff>
    </xdr:from>
    <xdr:to>
      <xdr:col>7</xdr:col>
      <xdr:colOff>962025</xdr:colOff>
      <xdr:row>45</xdr:row>
      <xdr:rowOff>66675</xdr:rowOff>
    </xdr:to>
    <xdr:sp>
      <xdr:nvSpPr>
        <xdr:cNvPr id="30" name="TextBox 34"/>
        <xdr:cNvSpPr txBox="1">
          <a:spLocks noChangeArrowheads="1"/>
        </xdr:cNvSpPr>
      </xdr:nvSpPr>
      <xdr:spPr>
        <a:xfrm>
          <a:off x="171450" y="7162800"/>
          <a:ext cx="7324725" cy="552450"/>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a:t>
          </a:r>
        </a:p>
      </xdr:txBody>
    </xdr:sp>
    <xdr:clientData/>
  </xdr:twoCellAnchor>
  <xdr:twoCellAnchor>
    <xdr:from>
      <xdr:col>1</xdr:col>
      <xdr:colOff>0</xdr:colOff>
      <xdr:row>121</xdr:row>
      <xdr:rowOff>85725</xdr:rowOff>
    </xdr:from>
    <xdr:to>
      <xdr:col>8</xdr:col>
      <xdr:colOff>0</xdr:colOff>
      <xdr:row>125</xdr:row>
      <xdr:rowOff>152400</xdr:rowOff>
    </xdr:to>
    <xdr:sp>
      <xdr:nvSpPr>
        <xdr:cNvPr id="31" name="TextBox 35"/>
        <xdr:cNvSpPr txBox="1">
          <a:spLocks noChangeArrowheads="1"/>
        </xdr:cNvSpPr>
      </xdr:nvSpPr>
      <xdr:spPr>
        <a:xfrm>
          <a:off x="219075" y="20774025"/>
          <a:ext cx="7429500" cy="71437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RM78.075 million compared with RM59.987 million in the same period ended  30 September 2004. Higher copper price quoted at the London Metal Exchange ("LME") has contributed to higher revenues for the Group. The Group profit before tax has increased from RM0.425 million (30.9.04) to RM1.597 million (30.9.05). This was attributed to an increase in selling price due to the recovery of the copper price as quoted at the LME.</a:t>
          </a:r>
        </a:p>
      </xdr:txBody>
    </xdr:sp>
    <xdr:clientData/>
  </xdr:twoCellAnchor>
  <xdr:twoCellAnchor>
    <xdr:from>
      <xdr:col>1</xdr:col>
      <xdr:colOff>0</xdr:colOff>
      <xdr:row>144</xdr:row>
      <xdr:rowOff>0</xdr:rowOff>
    </xdr:from>
    <xdr:to>
      <xdr:col>8</xdr:col>
      <xdr:colOff>0</xdr:colOff>
      <xdr:row>151</xdr:row>
      <xdr:rowOff>38100</xdr:rowOff>
    </xdr:to>
    <xdr:sp>
      <xdr:nvSpPr>
        <xdr:cNvPr id="32" name="TextBox 36"/>
        <xdr:cNvSpPr txBox="1">
          <a:spLocks noChangeArrowheads="1"/>
        </xdr:cNvSpPr>
      </xdr:nvSpPr>
      <xdr:spPr>
        <a:xfrm>
          <a:off x="219075" y="24774525"/>
          <a:ext cx="7429500" cy="12096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is expected to remain challenging due to intense competition and the fluctuation of the copper price at the London Metal Exchange ("LME").
The Group is focusing on its effort to improve productivity and to pursue further cost reduction.
The Board of Directors are of  the opinion that the Group's performance will be satisfactory in the forthcoming year.
</a:t>
          </a:r>
        </a:p>
      </xdr:txBody>
    </xdr:sp>
    <xdr:clientData/>
  </xdr:twoCellAnchor>
  <xdr:twoCellAnchor>
    <xdr:from>
      <xdr:col>1</xdr:col>
      <xdr:colOff>0</xdr:colOff>
      <xdr:row>155</xdr:row>
      <xdr:rowOff>0</xdr:rowOff>
    </xdr:from>
    <xdr:to>
      <xdr:col>8</xdr:col>
      <xdr:colOff>0</xdr:colOff>
      <xdr:row>157</xdr:row>
      <xdr:rowOff>76200</xdr:rowOff>
    </xdr:to>
    <xdr:sp>
      <xdr:nvSpPr>
        <xdr:cNvPr id="33" name="TextBox 37"/>
        <xdr:cNvSpPr txBox="1">
          <a:spLocks noChangeArrowheads="1"/>
        </xdr:cNvSpPr>
      </xdr:nvSpPr>
      <xdr:spPr>
        <a:xfrm>
          <a:off x="219075" y="26698575"/>
          <a:ext cx="7429500" cy="419100"/>
        </a:xfrm>
        <a:prstGeom prst="rect">
          <a:avLst/>
        </a:prstGeom>
        <a:solidFill>
          <a:srgbClr val="FFFFFF"/>
        </a:solidFill>
        <a:ln w="9525" cmpd="sng">
          <a:noFill/>
        </a:ln>
      </xdr:spPr>
      <xdr:txBody>
        <a:bodyPr vertOverflow="clip" wrap="square"/>
        <a:p>
          <a:pPr algn="just">
            <a:defRPr/>
          </a:pPr>
          <a:r>
            <a:rPr lang="en-US" cap="none" sz="1000" b="0" i="0" u="none" baseline="0"/>
            <a:t>There was neither a profit forecast nor a profit guarantee issued by the Company for the current financial period ended 31 December 2004.
</a:t>
          </a:r>
        </a:p>
      </xdr:txBody>
    </xdr:sp>
    <xdr:clientData/>
  </xdr:twoCellAnchor>
  <xdr:twoCellAnchor>
    <xdr:from>
      <xdr:col>1</xdr:col>
      <xdr:colOff>0</xdr:colOff>
      <xdr:row>166</xdr:row>
      <xdr:rowOff>0</xdr:rowOff>
    </xdr:from>
    <xdr:to>
      <xdr:col>8</xdr:col>
      <xdr:colOff>0</xdr:colOff>
      <xdr:row>168</xdr:row>
      <xdr:rowOff>66675</xdr:rowOff>
    </xdr:to>
    <xdr:sp>
      <xdr:nvSpPr>
        <xdr:cNvPr id="34" name="TextBox 38"/>
        <xdr:cNvSpPr txBox="1">
          <a:spLocks noChangeArrowheads="1"/>
        </xdr:cNvSpPr>
      </xdr:nvSpPr>
      <xdr:spPr>
        <a:xfrm>
          <a:off x="219075" y="28527375"/>
          <a:ext cx="7429500" cy="39052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the utilisation of reinvestment allowances resulting in a tax savings of approximately RM246,400.</a:t>
          </a:r>
        </a:p>
      </xdr:txBody>
    </xdr:sp>
    <xdr:clientData/>
  </xdr:twoCellAnchor>
  <xdr:twoCellAnchor>
    <xdr:from>
      <xdr:col>3</xdr:col>
      <xdr:colOff>0</xdr:colOff>
      <xdr:row>19</xdr:row>
      <xdr:rowOff>0</xdr:rowOff>
    </xdr:from>
    <xdr:to>
      <xdr:col>8</xdr:col>
      <xdr:colOff>0</xdr:colOff>
      <xdr:row>19</xdr:row>
      <xdr:rowOff>0</xdr:rowOff>
    </xdr:to>
    <xdr:sp>
      <xdr:nvSpPr>
        <xdr:cNvPr id="35" name="TextBox 39"/>
        <xdr:cNvSpPr txBox="1">
          <a:spLocks noChangeArrowheads="1"/>
        </xdr:cNvSpPr>
      </xdr:nvSpPr>
      <xdr:spPr>
        <a:xfrm>
          <a:off x="714375" y="3171825"/>
          <a:ext cx="69342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36" name="TextBox 40"/>
        <xdr:cNvSpPr txBox="1">
          <a:spLocks noChangeArrowheads="1"/>
        </xdr:cNvSpPr>
      </xdr:nvSpPr>
      <xdr:spPr>
        <a:xfrm>
          <a:off x="485775" y="3171825"/>
          <a:ext cx="716280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49</xdr:row>
      <xdr:rowOff>47625</xdr:rowOff>
    </xdr:from>
    <xdr:to>
      <xdr:col>8</xdr:col>
      <xdr:colOff>0</xdr:colOff>
      <xdr:row>51</xdr:row>
      <xdr:rowOff>171450</xdr:rowOff>
    </xdr:to>
    <xdr:sp>
      <xdr:nvSpPr>
        <xdr:cNvPr id="37" name="TextBox 41"/>
        <xdr:cNvSpPr txBox="1">
          <a:spLocks noChangeArrowheads="1"/>
        </xdr:cNvSpPr>
      </xdr:nvSpPr>
      <xdr:spPr>
        <a:xfrm>
          <a:off x="219075" y="8391525"/>
          <a:ext cx="7429500" cy="409575"/>
        </a:xfrm>
        <a:prstGeom prst="rect">
          <a:avLst/>
        </a:prstGeom>
        <a:solidFill>
          <a:srgbClr val="FFFFFF"/>
        </a:solidFill>
        <a:ln w="9525" cmpd="sng">
          <a:noFill/>
        </a:ln>
      </xdr:spPr>
      <xdr:txBody>
        <a:bodyPr vertOverflow="clip" wrap="square"/>
        <a:p>
          <a:pPr algn="just">
            <a:defRPr/>
          </a:pPr>
          <a:r>
            <a:rPr lang="en-US" cap="none" sz="1000" b="0" i="0" u="none" baseline="0"/>
            <a:t>In respect of the financial year ended 31 December 2004, a first and final tax exempt dividend of 5% amounting to RM2,810,075  was paid on 1 August 2005.</a:t>
          </a:r>
        </a:p>
      </xdr:txBody>
    </xdr:sp>
    <xdr:clientData/>
  </xdr:twoCellAnchor>
  <xdr:twoCellAnchor>
    <xdr:from>
      <xdr:col>0</xdr:col>
      <xdr:colOff>152400</xdr:colOff>
      <xdr:row>80</xdr:row>
      <xdr:rowOff>0</xdr:rowOff>
    </xdr:from>
    <xdr:to>
      <xdr:col>7</xdr:col>
      <xdr:colOff>942975</xdr:colOff>
      <xdr:row>80</xdr:row>
      <xdr:rowOff>0</xdr:rowOff>
    </xdr:to>
    <xdr:sp>
      <xdr:nvSpPr>
        <xdr:cNvPr id="38" name="TextBox 42"/>
        <xdr:cNvSpPr txBox="1">
          <a:spLocks noChangeArrowheads="1"/>
        </xdr:cNvSpPr>
      </xdr:nvSpPr>
      <xdr:spPr>
        <a:xfrm>
          <a:off x="152400" y="13839825"/>
          <a:ext cx="73247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82</xdr:row>
      <xdr:rowOff>47625</xdr:rowOff>
    </xdr:from>
    <xdr:to>
      <xdr:col>8</xdr:col>
      <xdr:colOff>0</xdr:colOff>
      <xdr:row>84</xdr:row>
      <xdr:rowOff>0</xdr:rowOff>
    </xdr:to>
    <xdr:sp>
      <xdr:nvSpPr>
        <xdr:cNvPr id="39" name="TextBox 43"/>
        <xdr:cNvSpPr txBox="1">
          <a:spLocks noChangeArrowheads="1"/>
        </xdr:cNvSpPr>
      </xdr:nvSpPr>
      <xdr:spPr>
        <a:xfrm>
          <a:off x="219075" y="14211300"/>
          <a:ext cx="74295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87</xdr:row>
      <xdr:rowOff>47625</xdr:rowOff>
    </xdr:from>
    <xdr:to>
      <xdr:col>8</xdr:col>
      <xdr:colOff>0</xdr:colOff>
      <xdr:row>94</xdr:row>
      <xdr:rowOff>57150</xdr:rowOff>
    </xdr:to>
    <xdr:sp>
      <xdr:nvSpPr>
        <xdr:cNvPr id="40" name="TextBox 44"/>
        <xdr:cNvSpPr txBox="1">
          <a:spLocks noChangeArrowheads="1"/>
        </xdr:cNvSpPr>
      </xdr:nvSpPr>
      <xdr:spPr>
        <a:xfrm>
          <a:off x="219075" y="15020925"/>
          <a:ext cx="7429500" cy="11430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acquisitions or disposals of subsidiaries and long term investment, restructuring, and continuing operation, except the following:
On 22 July 2005, the Group through its wholly-owned subsidiary, Ta Win Industries Corp. (Company No. 47491), a company incorporated in the Republic of Mauritius had subscribed USD3,116,400 in the share capital of Ta Win Electronic Tech-Material (Changshu) Co. Ltd (Company No: 013960), a company incorporated in the People's Republic of China.
</a:t>
          </a:r>
        </a:p>
      </xdr:txBody>
    </xdr:sp>
    <xdr:clientData/>
  </xdr:twoCellAnchor>
  <xdr:twoCellAnchor>
    <xdr:from>
      <xdr:col>0</xdr:col>
      <xdr:colOff>200025</xdr:colOff>
      <xdr:row>171</xdr:row>
      <xdr:rowOff>180975</xdr:rowOff>
    </xdr:from>
    <xdr:to>
      <xdr:col>7</xdr:col>
      <xdr:colOff>1019175</xdr:colOff>
      <xdr:row>173</xdr:row>
      <xdr:rowOff>133350</xdr:rowOff>
    </xdr:to>
    <xdr:sp>
      <xdr:nvSpPr>
        <xdr:cNvPr id="41" name="TextBox 45"/>
        <xdr:cNvSpPr txBox="1">
          <a:spLocks noChangeArrowheads="1"/>
        </xdr:cNvSpPr>
      </xdr:nvSpPr>
      <xdr:spPr>
        <a:xfrm>
          <a:off x="200025" y="29432250"/>
          <a:ext cx="7353300" cy="333375"/>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December 2004.
</a:t>
          </a:r>
        </a:p>
      </xdr:txBody>
    </xdr:sp>
    <xdr:clientData/>
  </xdr:twoCellAnchor>
  <xdr:twoCellAnchor>
    <xdr:from>
      <xdr:col>1</xdr:col>
      <xdr:colOff>9525</xdr:colOff>
      <xdr:row>196</xdr:row>
      <xdr:rowOff>152400</xdr:rowOff>
    </xdr:from>
    <xdr:to>
      <xdr:col>7</xdr:col>
      <xdr:colOff>1104900</xdr:colOff>
      <xdr:row>199</xdr:row>
      <xdr:rowOff>0</xdr:rowOff>
    </xdr:to>
    <xdr:sp>
      <xdr:nvSpPr>
        <xdr:cNvPr id="42" name="TextBox 46"/>
        <xdr:cNvSpPr txBox="1">
          <a:spLocks noChangeArrowheads="1"/>
        </xdr:cNvSpPr>
      </xdr:nvSpPr>
      <xdr:spPr>
        <a:xfrm>
          <a:off x="228600" y="33785175"/>
          <a:ext cx="7410450" cy="3333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201</xdr:row>
      <xdr:rowOff>0</xdr:rowOff>
    </xdr:from>
    <xdr:to>
      <xdr:col>8</xdr:col>
      <xdr:colOff>0</xdr:colOff>
      <xdr:row>201</xdr:row>
      <xdr:rowOff>0</xdr:rowOff>
    </xdr:to>
    <xdr:sp>
      <xdr:nvSpPr>
        <xdr:cNvPr id="43" name="TextBox 47"/>
        <xdr:cNvSpPr txBox="1">
          <a:spLocks noChangeArrowheads="1"/>
        </xdr:cNvSpPr>
      </xdr:nvSpPr>
      <xdr:spPr>
        <a:xfrm>
          <a:off x="485775" y="34442400"/>
          <a:ext cx="716280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231</xdr:row>
      <xdr:rowOff>0</xdr:rowOff>
    </xdr:from>
    <xdr:to>
      <xdr:col>8</xdr:col>
      <xdr:colOff>0</xdr:colOff>
      <xdr:row>232</xdr:row>
      <xdr:rowOff>200025</xdr:rowOff>
    </xdr:to>
    <xdr:sp>
      <xdr:nvSpPr>
        <xdr:cNvPr id="44" name="TextBox 48"/>
        <xdr:cNvSpPr txBox="1">
          <a:spLocks noChangeArrowheads="1"/>
        </xdr:cNvSpPr>
      </xdr:nvSpPr>
      <xdr:spPr>
        <a:xfrm>
          <a:off x="219075" y="39366825"/>
          <a:ext cx="7429500" cy="31432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237</xdr:row>
      <xdr:rowOff>0</xdr:rowOff>
    </xdr:from>
    <xdr:to>
      <xdr:col>8</xdr:col>
      <xdr:colOff>0</xdr:colOff>
      <xdr:row>238</xdr:row>
      <xdr:rowOff>142875</xdr:rowOff>
    </xdr:to>
    <xdr:sp>
      <xdr:nvSpPr>
        <xdr:cNvPr id="45" name="TextBox 49"/>
        <xdr:cNvSpPr txBox="1">
          <a:spLocks noChangeArrowheads="1"/>
        </xdr:cNvSpPr>
      </xdr:nvSpPr>
      <xdr:spPr>
        <a:xfrm>
          <a:off x="219075" y="40433625"/>
          <a:ext cx="7429500"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242</xdr:row>
      <xdr:rowOff>0</xdr:rowOff>
    </xdr:from>
    <xdr:to>
      <xdr:col>8</xdr:col>
      <xdr:colOff>0</xdr:colOff>
      <xdr:row>244</xdr:row>
      <xdr:rowOff>152400</xdr:rowOff>
    </xdr:to>
    <xdr:sp>
      <xdr:nvSpPr>
        <xdr:cNvPr id="46" name="TextBox 50"/>
        <xdr:cNvSpPr txBox="1">
          <a:spLocks noChangeArrowheads="1"/>
        </xdr:cNvSpPr>
      </xdr:nvSpPr>
      <xdr:spPr>
        <a:xfrm>
          <a:off x="219075" y="41262300"/>
          <a:ext cx="7429500" cy="495300"/>
        </a:xfrm>
        <a:prstGeom prst="rect">
          <a:avLst/>
        </a:prstGeom>
        <a:solidFill>
          <a:srgbClr val="FFFFFF"/>
        </a:solidFill>
        <a:ln w="9525" cmpd="sng">
          <a:noFill/>
        </a:ln>
      </xdr:spPr>
      <xdr:txBody>
        <a:bodyPr vertOverflow="clip" wrap="square"/>
        <a:p>
          <a:pPr algn="just">
            <a:defRPr/>
          </a:pPr>
          <a:r>
            <a:rPr lang="en-US" cap="none" sz="1000" b="0" i="0" u="none" baseline="0"/>
            <a:t>
No dividend was recommended for the current financial period under review.
</a:t>
          </a:r>
        </a:p>
      </xdr:txBody>
    </xdr:sp>
    <xdr:clientData/>
  </xdr:twoCellAnchor>
  <xdr:twoCellAnchor>
    <xdr:from>
      <xdr:col>1</xdr:col>
      <xdr:colOff>0</xdr:colOff>
      <xdr:row>261</xdr:row>
      <xdr:rowOff>0</xdr:rowOff>
    </xdr:from>
    <xdr:to>
      <xdr:col>8</xdr:col>
      <xdr:colOff>0</xdr:colOff>
      <xdr:row>261</xdr:row>
      <xdr:rowOff>0</xdr:rowOff>
    </xdr:to>
    <xdr:sp>
      <xdr:nvSpPr>
        <xdr:cNvPr id="47" name="TextBox 51"/>
        <xdr:cNvSpPr txBox="1">
          <a:spLocks noChangeArrowheads="1"/>
        </xdr:cNvSpPr>
      </xdr:nvSpPr>
      <xdr:spPr>
        <a:xfrm>
          <a:off x="219075" y="44519850"/>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295</xdr:row>
      <xdr:rowOff>0</xdr:rowOff>
    </xdr:from>
    <xdr:to>
      <xdr:col>8</xdr:col>
      <xdr:colOff>0</xdr:colOff>
      <xdr:row>298</xdr:row>
      <xdr:rowOff>0</xdr:rowOff>
    </xdr:to>
    <xdr:sp>
      <xdr:nvSpPr>
        <xdr:cNvPr id="48" name="TextBox 52"/>
        <xdr:cNvSpPr txBox="1">
          <a:spLocks noChangeArrowheads="1"/>
        </xdr:cNvSpPr>
      </xdr:nvSpPr>
      <xdr:spPr>
        <a:xfrm>
          <a:off x="219075" y="50349150"/>
          <a:ext cx="7429500"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28 November 2005.</a:t>
          </a:r>
        </a:p>
      </xdr:txBody>
    </xdr:sp>
    <xdr:clientData/>
  </xdr:twoCellAnchor>
  <xdr:twoCellAnchor>
    <xdr:from>
      <xdr:col>1</xdr:col>
      <xdr:colOff>0</xdr:colOff>
      <xdr:row>104</xdr:row>
      <xdr:rowOff>104775</xdr:rowOff>
    </xdr:from>
    <xdr:to>
      <xdr:col>8</xdr:col>
      <xdr:colOff>0</xdr:colOff>
      <xdr:row>107</xdr:row>
      <xdr:rowOff>133350</xdr:rowOff>
    </xdr:to>
    <xdr:sp>
      <xdr:nvSpPr>
        <xdr:cNvPr id="49" name="TextBox 53"/>
        <xdr:cNvSpPr txBox="1">
          <a:spLocks noChangeArrowheads="1"/>
        </xdr:cNvSpPr>
      </xdr:nvSpPr>
      <xdr:spPr>
        <a:xfrm>
          <a:off x="219075" y="17907000"/>
          <a:ext cx="7429500" cy="5429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amount of commitments  not provided for in the financial statements  as at 30 September 2005 were as follows:
                                     Approved and contracted for                                                        </a:t>
          </a:r>
          <a:r>
            <a:rPr lang="en-US" cap="none" sz="1000" b="0" i="0" u="sng" baseline="0">
              <a:latin typeface="Times New Roman"/>
              <a:ea typeface="Times New Roman"/>
              <a:cs typeface="Times New Roman"/>
            </a:rPr>
            <a:t> RM972,918</a:t>
          </a:r>
        </a:p>
      </xdr:txBody>
    </xdr:sp>
    <xdr:clientData/>
  </xdr:twoCellAnchor>
  <xdr:twoCellAnchor>
    <xdr:from>
      <xdr:col>1</xdr:col>
      <xdr:colOff>0</xdr:colOff>
      <xdr:row>275</xdr:row>
      <xdr:rowOff>0</xdr:rowOff>
    </xdr:from>
    <xdr:to>
      <xdr:col>8</xdr:col>
      <xdr:colOff>0</xdr:colOff>
      <xdr:row>275</xdr:row>
      <xdr:rowOff>0</xdr:rowOff>
    </xdr:to>
    <xdr:sp>
      <xdr:nvSpPr>
        <xdr:cNvPr id="50" name="TextBox 54"/>
        <xdr:cNvSpPr txBox="1">
          <a:spLocks noChangeArrowheads="1"/>
        </xdr:cNvSpPr>
      </xdr:nvSpPr>
      <xdr:spPr>
        <a:xfrm>
          <a:off x="219075" y="46958250"/>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76</xdr:row>
      <xdr:rowOff>0</xdr:rowOff>
    </xdr:from>
    <xdr:to>
      <xdr:col>8</xdr:col>
      <xdr:colOff>0</xdr:colOff>
      <xdr:row>78</xdr:row>
      <xdr:rowOff>142875</xdr:rowOff>
    </xdr:to>
    <xdr:sp>
      <xdr:nvSpPr>
        <xdr:cNvPr id="51" name="TextBox 55"/>
        <xdr:cNvSpPr txBox="1">
          <a:spLocks noChangeArrowheads="1"/>
        </xdr:cNvSpPr>
      </xdr:nvSpPr>
      <xdr:spPr>
        <a:xfrm>
          <a:off x="219075" y="13096875"/>
          <a:ext cx="7429500" cy="51435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2004.
</a:t>
          </a:r>
        </a:p>
      </xdr:txBody>
    </xdr:sp>
    <xdr:clientData/>
  </xdr:twoCellAnchor>
  <xdr:twoCellAnchor>
    <xdr:from>
      <xdr:col>1</xdr:col>
      <xdr:colOff>0</xdr:colOff>
      <xdr:row>261</xdr:row>
      <xdr:rowOff>0</xdr:rowOff>
    </xdr:from>
    <xdr:to>
      <xdr:col>8</xdr:col>
      <xdr:colOff>0</xdr:colOff>
      <xdr:row>261</xdr:row>
      <xdr:rowOff>0</xdr:rowOff>
    </xdr:to>
    <xdr:sp>
      <xdr:nvSpPr>
        <xdr:cNvPr id="52" name="TextBox 56"/>
        <xdr:cNvSpPr txBox="1">
          <a:spLocks noChangeArrowheads="1"/>
        </xdr:cNvSpPr>
      </xdr:nvSpPr>
      <xdr:spPr>
        <a:xfrm>
          <a:off x="219075" y="44472225"/>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275</xdr:row>
      <xdr:rowOff>0</xdr:rowOff>
    </xdr:from>
    <xdr:to>
      <xdr:col>8</xdr:col>
      <xdr:colOff>0</xdr:colOff>
      <xdr:row>275</xdr:row>
      <xdr:rowOff>0</xdr:rowOff>
    </xdr:to>
    <xdr:sp>
      <xdr:nvSpPr>
        <xdr:cNvPr id="53" name="TextBox 57"/>
        <xdr:cNvSpPr txBox="1">
          <a:spLocks noChangeArrowheads="1"/>
        </xdr:cNvSpPr>
      </xdr:nvSpPr>
      <xdr:spPr>
        <a:xfrm>
          <a:off x="219075" y="46910625"/>
          <a:ext cx="74295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DOWS\Desktop\SYT\Announcement\31.12.04\31.12.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Desktop\8.6.05\SYT-2005\Announcement\31.3.2005\31.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atement"/>
      <sheetName val="balance sheet"/>
      <sheetName val="statement of changes in equ"/>
      <sheetName val="cash flows statements"/>
      <sheetName val="explanatory notes"/>
    </sheetNames>
    <sheetDataSet>
      <sheetData sheetId="1">
        <row r="39">
          <cell r="J39">
            <v>15639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statement"/>
      <sheetName val="balance sheet"/>
      <sheetName val="statement of changes in equ"/>
      <sheetName val="cash flows statements"/>
      <sheetName val="explanatory notes"/>
    </sheetNames>
    <sheetDataSet>
      <sheetData sheetId="4">
        <row r="273">
          <cell r="G273">
            <v>3.1883592788744446</v>
          </cell>
        </row>
        <row r="290">
          <cell r="G290">
            <v>56590.879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75" zoomScaleNormal="75" workbookViewId="0" topLeftCell="A17">
      <selection activeCell="D33" sqref="D33"/>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204</v>
      </c>
      <c r="C3" s="3"/>
    </row>
    <row r="4" spans="1:3" s="2" customFormat="1" ht="15">
      <c r="A4" s="1"/>
      <c r="C4" s="3"/>
    </row>
    <row r="5" spans="1:8" s="2" customFormat="1" ht="15">
      <c r="A5" s="4"/>
      <c r="B5" s="4"/>
      <c r="C5" s="4"/>
      <c r="D5" s="4"/>
      <c r="E5" s="4"/>
      <c r="F5" s="4"/>
      <c r="G5" s="4"/>
      <c r="H5" s="4"/>
    </row>
    <row r="6" spans="3:8" s="2" customFormat="1" ht="15">
      <c r="C6" s="3"/>
      <c r="D6" s="112" t="s">
        <v>140</v>
      </c>
      <c r="E6" s="112"/>
      <c r="G6" s="112" t="s">
        <v>205</v>
      </c>
      <c r="H6" s="112"/>
    </row>
    <row r="7" spans="3:8" s="3" customFormat="1" ht="15">
      <c r="C7" s="5" t="s">
        <v>2</v>
      </c>
      <c r="D7" s="6">
        <v>38625</v>
      </c>
      <c r="E7" s="6">
        <v>38260</v>
      </c>
      <c r="F7" s="7"/>
      <c r="G7" s="6">
        <f>D7</f>
        <v>38625</v>
      </c>
      <c r="H7" s="6">
        <f>E7</f>
        <v>38260</v>
      </c>
    </row>
    <row r="8" spans="4:8" s="3" customFormat="1" ht="15">
      <c r="D8" s="5" t="s">
        <v>3</v>
      </c>
      <c r="E8" s="5" t="s">
        <v>3</v>
      </c>
      <c r="G8" s="5" t="s">
        <v>3</v>
      </c>
      <c r="H8" s="5" t="s">
        <v>3</v>
      </c>
    </row>
    <row r="10" spans="1:10" ht="12.75">
      <c r="A10" s="8" t="s">
        <v>4</v>
      </c>
      <c r="D10" s="10">
        <v>78075</v>
      </c>
      <c r="E10" s="10">
        <v>59987</v>
      </c>
      <c r="F10" s="10"/>
      <c r="G10" s="10">
        <f>130913+D10</f>
        <v>208988</v>
      </c>
      <c r="H10" s="10">
        <v>176976</v>
      </c>
      <c r="J10" s="96"/>
    </row>
    <row r="11" spans="4:8" ht="12.75">
      <c r="D11" s="10"/>
      <c r="E11" s="10"/>
      <c r="F11" s="10"/>
      <c r="G11" s="11"/>
      <c r="H11" s="11"/>
    </row>
    <row r="12" spans="1:10" ht="12.75">
      <c r="A12" s="8" t="s">
        <v>5</v>
      </c>
      <c r="C12" s="97"/>
      <c r="D12" s="11">
        <f>-72841-36-1442-1273-89</f>
        <v>-75681</v>
      </c>
      <c r="E12" s="11">
        <v>-58796</v>
      </c>
      <c r="F12" s="10"/>
      <c r="G12" s="11">
        <f>-126016+D12</f>
        <v>-201697</v>
      </c>
      <c r="H12" s="11">
        <v>-166990</v>
      </c>
      <c r="I12" s="98"/>
      <c r="J12" s="96"/>
    </row>
    <row r="13" spans="3:8" ht="12.75">
      <c r="C13" s="97"/>
      <c r="D13" s="10"/>
      <c r="E13" s="10"/>
      <c r="F13" s="10"/>
      <c r="G13" s="10"/>
      <c r="H13" s="10"/>
    </row>
    <row r="14" spans="1:10" ht="12.75">
      <c r="A14" s="8" t="s">
        <v>6</v>
      </c>
      <c r="C14" s="97"/>
      <c r="D14" s="12">
        <f>83</f>
        <v>83</v>
      </c>
      <c r="E14" s="12">
        <v>80</v>
      </c>
      <c r="F14" s="10"/>
      <c r="G14" s="12">
        <f>694+D14</f>
        <v>777</v>
      </c>
      <c r="H14" s="12">
        <v>205</v>
      </c>
      <c r="I14" s="61"/>
      <c r="J14" s="96"/>
    </row>
    <row r="15" spans="4:8" ht="12.75">
      <c r="D15" s="10"/>
      <c r="E15" s="10"/>
      <c r="F15" s="10"/>
      <c r="G15" s="10"/>
      <c r="H15" s="10"/>
    </row>
    <row r="16" spans="1:10" ht="12.75">
      <c r="A16" s="8" t="s">
        <v>7</v>
      </c>
      <c r="C16" s="97"/>
      <c r="D16" s="10">
        <f>D12+D10+D14</f>
        <v>2477</v>
      </c>
      <c r="E16" s="10">
        <f>E12+E10+E14</f>
        <v>1271</v>
      </c>
      <c r="F16" s="10"/>
      <c r="G16" s="10">
        <f>G12+G10+G14</f>
        <v>8068</v>
      </c>
      <c r="H16" s="10">
        <f>H12+H10+H14</f>
        <v>10191</v>
      </c>
      <c r="I16" s="109"/>
      <c r="J16" s="96"/>
    </row>
    <row r="17" spans="4:9" ht="12.75">
      <c r="D17" s="10"/>
      <c r="E17" s="10"/>
      <c r="F17" s="10"/>
      <c r="G17" s="10"/>
      <c r="H17" s="10"/>
      <c r="I17" s="109"/>
    </row>
    <row r="18" spans="1:10" ht="12.75">
      <c r="A18" s="8" t="s">
        <v>8</v>
      </c>
      <c r="D18" s="11">
        <f>3-883</f>
        <v>-880</v>
      </c>
      <c r="E18" s="11">
        <v>-846</v>
      </c>
      <c r="F18" s="10"/>
      <c r="G18" s="11">
        <f>-1186+D18</f>
        <v>-2066</v>
      </c>
      <c r="H18" s="11">
        <v>-2180</v>
      </c>
      <c r="I18" s="109"/>
      <c r="J18" s="96"/>
    </row>
    <row r="19" spans="4:10" ht="12.75">
      <c r="D19" s="12"/>
      <c r="E19" s="12"/>
      <c r="F19" s="10"/>
      <c r="G19" s="12"/>
      <c r="H19" s="12"/>
      <c r="I19" s="109"/>
      <c r="J19" s="13"/>
    </row>
    <row r="20" spans="1:10" ht="12.75">
      <c r="A20" s="8" t="s">
        <v>9</v>
      </c>
      <c r="C20" s="9">
        <v>8</v>
      </c>
      <c r="D20" s="10">
        <f>+D16+D18</f>
        <v>1597</v>
      </c>
      <c r="E20" s="10">
        <f>+E16+E18</f>
        <v>425</v>
      </c>
      <c r="F20" s="10"/>
      <c r="G20" s="10">
        <f>+G16+G18</f>
        <v>6002</v>
      </c>
      <c r="H20" s="10">
        <f>+H16+H18</f>
        <v>8011</v>
      </c>
      <c r="I20" s="109"/>
      <c r="J20" s="96"/>
    </row>
    <row r="21" spans="4:10" ht="12.75">
      <c r="D21" s="10"/>
      <c r="E21" s="10"/>
      <c r="F21" s="10"/>
      <c r="G21" s="10"/>
      <c r="H21" s="10"/>
      <c r="I21" s="109"/>
      <c r="J21" s="13"/>
    </row>
    <row r="22" spans="1:9" ht="12.75">
      <c r="A22" s="8" t="s">
        <v>10</v>
      </c>
      <c r="C22" s="9">
        <v>18</v>
      </c>
      <c r="D22" s="12">
        <f>-57+313</f>
        <v>256</v>
      </c>
      <c r="E22" s="12">
        <v>-35</v>
      </c>
      <c r="F22" s="10"/>
      <c r="G22" s="12">
        <f>-504+D22</f>
        <v>-248</v>
      </c>
      <c r="H22" s="12">
        <v>-701</v>
      </c>
      <c r="I22" s="109"/>
    </row>
    <row r="23" spans="4:10" ht="12.75">
      <c r="D23" s="10"/>
      <c r="E23" s="10"/>
      <c r="F23" s="10"/>
      <c r="G23" s="10"/>
      <c r="H23" s="10"/>
      <c r="I23" s="109"/>
      <c r="J23" s="13"/>
    </row>
    <row r="24" spans="1:9" ht="12.75">
      <c r="A24" s="8" t="s">
        <v>112</v>
      </c>
      <c r="D24" s="10">
        <f>D20+D22</f>
        <v>1853</v>
      </c>
      <c r="E24" s="10">
        <f>E20+E22</f>
        <v>390</v>
      </c>
      <c r="F24" s="10"/>
      <c r="G24" s="10">
        <f>G20+G22</f>
        <v>5754</v>
      </c>
      <c r="H24" s="10">
        <f>H20+H22</f>
        <v>7310</v>
      </c>
      <c r="I24" s="109"/>
    </row>
    <row r="25" spans="4:8" ht="13.5" thickBot="1">
      <c r="D25" s="14"/>
      <c r="E25" s="14"/>
      <c r="F25" s="10"/>
      <c r="G25" s="14"/>
      <c r="H25" s="14"/>
    </row>
    <row r="26" spans="4:8" ht="13.5" thickTop="1">
      <c r="D26" s="11"/>
      <c r="E26" s="11"/>
      <c r="F26" s="10"/>
      <c r="G26" s="11"/>
      <c r="H26" s="11"/>
    </row>
    <row r="27" spans="4:8" ht="12.75">
      <c r="D27" s="10"/>
      <c r="E27" s="10"/>
      <c r="F27" s="10"/>
      <c r="G27" s="10"/>
      <c r="H27" s="10"/>
    </row>
    <row r="28" spans="1:8" ht="12.75">
      <c r="A28" s="8" t="s">
        <v>198</v>
      </c>
      <c r="D28" s="10"/>
      <c r="E28" s="10"/>
      <c r="F28" s="10"/>
      <c r="G28" s="10"/>
      <c r="H28" s="10"/>
    </row>
    <row r="29" spans="1:8" ht="12.75">
      <c r="A29" s="8" t="s">
        <v>199</v>
      </c>
      <c r="D29" s="99">
        <f>'explanatory notes'!E272</f>
        <v>3.2970650249548497</v>
      </c>
      <c r="E29" s="99">
        <f>'explanatory notes'!F272</f>
        <v>0.6960308395202741</v>
      </c>
      <c r="F29" s="10">
        <f>'[7]explanatory notes'!G273</f>
        <v>3.1883592788744446</v>
      </c>
      <c r="G29" s="99">
        <f>'explanatory notes'!G272</f>
        <v>10.25019416404465</v>
      </c>
      <c r="H29" s="99">
        <f>'explanatory notes'!H272</f>
        <v>13.051240849848242</v>
      </c>
    </row>
    <row r="30" spans="1:8" ht="13.5" thickBot="1">
      <c r="A30" s="8" t="s">
        <v>200</v>
      </c>
      <c r="D30" s="76">
        <f>'explanatory notes'!E291</f>
        <v>3.2970650249548497</v>
      </c>
      <c r="E30" s="76">
        <f>'explanatory notes'!F291</f>
        <v>0.6883891693437356</v>
      </c>
      <c r="F30" s="73">
        <f>'[7]explanatory notes'!G290</f>
        <v>56590.879</v>
      </c>
      <c r="G30" s="76">
        <f>'explanatory notes'!G291</f>
        <v>10.198959110611062</v>
      </c>
      <c r="H30" s="76">
        <f>'explanatory notes'!H291</f>
        <v>12.907896595564344</v>
      </c>
    </row>
    <row r="31" spans="4:8" ht="13.5" thickTop="1">
      <c r="D31" s="73"/>
      <c r="E31" s="73"/>
      <c r="F31" s="73"/>
      <c r="G31" s="73"/>
      <c r="H31" s="73"/>
    </row>
    <row r="32" spans="4:8" ht="12.75">
      <c r="D32" s="73"/>
      <c r="E32" s="73"/>
      <c r="F32" s="73"/>
      <c r="G32" s="73"/>
      <c r="H32" s="73"/>
    </row>
    <row r="33" spans="4:8" ht="12.75">
      <c r="D33" s="73"/>
      <c r="E33" s="73"/>
      <c r="F33" s="73"/>
      <c r="G33" s="73"/>
      <c r="H33" s="73"/>
    </row>
    <row r="34" spans="4:8" ht="12.75">
      <c r="D34" s="73"/>
      <c r="E34" s="73"/>
      <c r="F34" s="73"/>
      <c r="G34" s="73"/>
      <c r="H34" s="73"/>
    </row>
    <row r="35" spans="4:8" ht="12.75">
      <c r="D35" s="73"/>
      <c r="E35" s="73"/>
      <c r="F35" s="73"/>
      <c r="G35" s="73"/>
      <c r="H35" s="73"/>
    </row>
    <row r="36" spans="4:8" ht="12.75">
      <c r="D36" s="73"/>
      <c r="E36" s="73"/>
      <c r="F36" s="73"/>
      <c r="G36" s="73"/>
      <c r="H36" s="73"/>
    </row>
    <row r="37" spans="1:8" ht="12.75">
      <c r="A37" s="8" t="s">
        <v>115</v>
      </c>
      <c r="D37" s="10"/>
      <c r="E37" s="10"/>
      <c r="F37" s="10"/>
      <c r="G37" s="10"/>
      <c r="H37" s="10"/>
    </row>
    <row r="38" spans="1:8" ht="12.75">
      <c r="A38" s="8" t="s">
        <v>165</v>
      </c>
      <c r="D38" s="10"/>
      <c r="E38" s="10"/>
      <c r="F38" s="10"/>
      <c r="G38" s="10"/>
      <c r="H38" s="10"/>
    </row>
    <row r="52" spans="3:5" ht="12.75">
      <c r="C52" s="15"/>
      <c r="D52" s="16"/>
      <c r="E52" s="17"/>
    </row>
    <row r="55" spans="1:8" ht="15.75" customHeight="1">
      <c r="A55" s="113">
        <v>1</v>
      </c>
      <c r="B55" s="113"/>
      <c r="C55" s="113"/>
      <c r="D55" s="113"/>
      <c r="E55" s="113"/>
      <c r="F55" s="113"/>
      <c r="G55" s="113"/>
      <c r="H55" s="113"/>
    </row>
  </sheetData>
  <mergeCells count="3">
    <mergeCell ref="D6:E6"/>
    <mergeCell ref="G6:H6"/>
    <mergeCell ref="A55:H5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75" zoomScaleNormal="75" workbookViewId="0" topLeftCell="A1">
      <selection activeCell="G17" sqref="G17"/>
    </sheetView>
  </sheetViews>
  <sheetFormatPr defaultColWidth="9.00390625" defaultRowHeight="16.5"/>
  <cols>
    <col min="1" max="1" width="4.625" style="21" customWidth="1"/>
    <col min="2" max="2" width="8.625" style="19" customWidth="1"/>
    <col min="3" max="5" width="9.00390625" style="20" customWidth="1"/>
    <col min="6" max="6" width="7.625" style="20" customWidth="1"/>
    <col min="7" max="7" width="7.125" style="21" customWidth="1"/>
    <col min="8" max="8" width="13.625" style="2" customWidth="1"/>
    <col min="9" max="9" width="2.00390625" style="20" customWidth="1"/>
    <col min="10" max="10" width="13.625" style="20" customWidth="1"/>
    <col min="11" max="16384" width="9.00390625" style="20" customWidth="1"/>
  </cols>
  <sheetData>
    <row r="1" spans="1:10" ht="15">
      <c r="A1" s="18" t="s">
        <v>0</v>
      </c>
      <c r="J1" s="21"/>
    </row>
    <row r="2" spans="1:10" ht="15">
      <c r="A2" s="18" t="s">
        <v>11</v>
      </c>
      <c r="H2" s="5"/>
      <c r="J2" s="22" t="s">
        <v>12</v>
      </c>
    </row>
    <row r="3" spans="1:10" ht="15">
      <c r="A3" s="18" t="s">
        <v>206</v>
      </c>
      <c r="H3" s="5" t="s">
        <v>13</v>
      </c>
      <c r="J3" s="22" t="s">
        <v>14</v>
      </c>
    </row>
    <row r="4" spans="8:10" ht="15">
      <c r="H4" s="5" t="s">
        <v>15</v>
      </c>
      <c r="J4" s="22" t="s">
        <v>16</v>
      </c>
    </row>
    <row r="5" spans="8:10" ht="15">
      <c r="H5" s="5" t="s">
        <v>17</v>
      </c>
      <c r="J5" s="22" t="s">
        <v>18</v>
      </c>
    </row>
    <row r="6" spans="7:10" ht="15">
      <c r="G6" s="22" t="s">
        <v>2</v>
      </c>
      <c r="H6" s="6">
        <v>38625</v>
      </c>
      <c r="J6" s="6">
        <v>38352</v>
      </c>
    </row>
    <row r="7" spans="8:10" ht="15">
      <c r="H7" s="5" t="s">
        <v>3</v>
      </c>
      <c r="J7" s="22" t="s">
        <v>3</v>
      </c>
    </row>
    <row r="8" spans="8:10" ht="15">
      <c r="H8" s="3"/>
      <c r="J8" s="21"/>
    </row>
    <row r="9" spans="2:10" ht="15">
      <c r="B9" s="19" t="s">
        <v>19</v>
      </c>
      <c r="G9" s="23" t="s">
        <v>20</v>
      </c>
      <c r="H9" s="2">
        <v>55818</v>
      </c>
      <c r="J9" s="79">
        <v>44859</v>
      </c>
    </row>
    <row r="10" spans="2:10" ht="15">
      <c r="B10" s="19" t="s">
        <v>21</v>
      </c>
      <c r="G10" s="23" t="s">
        <v>145</v>
      </c>
      <c r="H10" s="2">
        <v>20</v>
      </c>
      <c r="J10" s="65">
        <v>44</v>
      </c>
    </row>
    <row r="11" ht="8.25" customHeight="1">
      <c r="J11" s="65"/>
    </row>
    <row r="12" spans="2:10" ht="15">
      <c r="B12" s="19" t="s">
        <v>22</v>
      </c>
      <c r="J12" s="65"/>
    </row>
    <row r="13" spans="3:10" ht="15">
      <c r="C13" s="20" t="s">
        <v>23</v>
      </c>
      <c r="H13" s="24">
        <v>36671</v>
      </c>
      <c r="J13" s="66">
        <v>40668</v>
      </c>
    </row>
    <row r="14" spans="3:10" ht="15">
      <c r="C14" s="20" t="s">
        <v>24</v>
      </c>
      <c r="H14" s="25">
        <f>66397+7396</f>
        <v>73793</v>
      </c>
      <c r="J14" s="67">
        <v>52563</v>
      </c>
    </row>
    <row r="15" spans="3:10" ht="15">
      <c r="C15" s="20" t="s">
        <v>25</v>
      </c>
      <c r="H15" s="25"/>
      <c r="J15" s="68"/>
    </row>
    <row r="16" spans="3:10" ht="15">
      <c r="C16" s="20" t="s">
        <v>26</v>
      </c>
      <c r="H16" s="25">
        <f>4054+306+8</f>
        <v>4368</v>
      </c>
      <c r="J16" s="67">
        <v>1529</v>
      </c>
    </row>
    <row r="17" spans="3:10" ht="15">
      <c r="C17" s="20" t="s">
        <v>27</v>
      </c>
      <c r="H17" s="25">
        <v>7992</v>
      </c>
      <c r="J17" s="67">
        <v>14832</v>
      </c>
    </row>
    <row r="18" spans="8:10" ht="15">
      <c r="H18" s="26">
        <f>SUM(H13:H17)</f>
        <v>122824</v>
      </c>
      <c r="J18" s="26">
        <f>SUM(J13:J17)</f>
        <v>109592</v>
      </c>
    </row>
    <row r="20" ht="7.5" customHeight="1">
      <c r="J20" s="65"/>
    </row>
    <row r="21" spans="2:10" ht="15">
      <c r="B21" s="19" t="s">
        <v>28</v>
      </c>
      <c r="H21" s="27"/>
      <c r="J21" s="69"/>
    </row>
    <row r="22" spans="3:10" ht="15">
      <c r="C22" s="20" t="s">
        <v>29</v>
      </c>
      <c r="G22" s="23" t="s">
        <v>135</v>
      </c>
      <c r="H22" s="24">
        <f>77850+1736+185</f>
        <v>79771</v>
      </c>
      <c r="J22" s="66">
        <v>63043</v>
      </c>
    </row>
    <row r="23" spans="3:10" ht="15">
      <c r="C23" s="20" t="s">
        <v>30</v>
      </c>
      <c r="H23" s="25">
        <v>8700</v>
      </c>
      <c r="J23" s="67">
        <v>8234</v>
      </c>
    </row>
    <row r="24" spans="3:10" ht="15">
      <c r="C24" s="20" t="s">
        <v>31</v>
      </c>
      <c r="H24" s="25">
        <f>3369</f>
        <v>3369</v>
      </c>
      <c r="J24" s="67">
        <v>2055</v>
      </c>
    </row>
    <row r="25" spans="3:10" ht="15">
      <c r="C25" s="20" t="s">
        <v>32</v>
      </c>
      <c r="H25" s="25">
        <v>0</v>
      </c>
      <c r="J25" s="67">
        <v>66</v>
      </c>
    </row>
    <row r="26" spans="8:10" ht="15">
      <c r="H26" s="26">
        <f>SUM(H22:H25)</f>
        <v>91840</v>
      </c>
      <c r="J26" s="26">
        <f>SUM(J22:J25)</f>
        <v>73398</v>
      </c>
    </row>
    <row r="27" ht="9" customHeight="1">
      <c r="J27" s="65"/>
    </row>
    <row r="28" spans="2:10" ht="15">
      <c r="B28" s="19" t="s">
        <v>33</v>
      </c>
      <c r="H28" s="27">
        <f>H18-H26</f>
        <v>30984</v>
      </c>
      <c r="J28" s="27">
        <f>J18-J26</f>
        <v>36194</v>
      </c>
    </row>
    <row r="29" ht="11.25" customHeight="1">
      <c r="J29" s="65"/>
    </row>
    <row r="30" spans="8:10" ht="15.75" thickBot="1">
      <c r="H30" s="28">
        <f>SUM(H9:H10)+H28</f>
        <v>86822</v>
      </c>
      <c r="I30" s="29"/>
      <c r="J30" s="28">
        <f>SUM(J9:J10)+J28</f>
        <v>81097</v>
      </c>
    </row>
    <row r="31" spans="2:10" ht="15">
      <c r="B31" s="19" t="s">
        <v>34</v>
      </c>
      <c r="J31" s="65"/>
    </row>
    <row r="32" spans="2:10" ht="15">
      <c r="B32" s="19" t="s">
        <v>35</v>
      </c>
      <c r="H32" s="2">
        <v>56202</v>
      </c>
      <c r="J32" s="2">
        <v>56075</v>
      </c>
    </row>
    <row r="33" spans="2:10" ht="15">
      <c r="B33" s="19" t="s">
        <v>36</v>
      </c>
      <c r="J33" s="65"/>
    </row>
    <row r="34" spans="3:10" ht="15">
      <c r="C34" s="20" t="s">
        <v>37</v>
      </c>
      <c r="H34" s="2">
        <v>3</v>
      </c>
      <c r="J34" s="65">
        <v>2</v>
      </c>
    </row>
    <row r="35" spans="3:10" ht="15">
      <c r="C35" s="20" t="s">
        <v>159</v>
      </c>
      <c r="H35" s="2">
        <v>248</v>
      </c>
      <c r="J35" s="65">
        <v>-91</v>
      </c>
    </row>
    <row r="36" spans="3:10" ht="15">
      <c r="C36" s="20" t="s">
        <v>167</v>
      </c>
      <c r="H36" s="2">
        <v>2562</v>
      </c>
      <c r="J36" s="65">
        <v>2562</v>
      </c>
    </row>
    <row r="37" spans="3:10" ht="15">
      <c r="C37" s="20" t="s">
        <v>38</v>
      </c>
      <c r="H37" s="27">
        <f>'statement of changes in equ'!M25</f>
        <v>15802</v>
      </c>
      <c r="I37" s="29"/>
      <c r="J37" s="69">
        <v>12858</v>
      </c>
    </row>
    <row r="38" spans="8:10" ht="15">
      <c r="H38" s="2">
        <f>SUM(H32:H37)</f>
        <v>74817</v>
      </c>
      <c r="I38" s="20">
        <f>SUM(I32:I37)</f>
        <v>0</v>
      </c>
      <c r="J38" s="2">
        <f>SUM(J32:J37)</f>
        <v>71406</v>
      </c>
    </row>
    <row r="39" spans="2:10" ht="15">
      <c r="B39" s="19" t="s">
        <v>39</v>
      </c>
      <c r="H39" s="2">
        <v>6652</v>
      </c>
      <c r="J39" s="2">
        <v>6764</v>
      </c>
    </row>
    <row r="40" spans="2:10" ht="15">
      <c r="B40" s="19" t="s">
        <v>40</v>
      </c>
      <c r="G40" s="23" t="s">
        <v>135</v>
      </c>
      <c r="H40" s="27">
        <f>454+4899</f>
        <v>5353</v>
      </c>
      <c r="J40" s="69">
        <v>2927</v>
      </c>
    </row>
    <row r="41" ht="9.75" customHeight="1">
      <c r="J41" s="20" t="s">
        <v>168</v>
      </c>
    </row>
    <row r="42" spans="8:10" ht="15.75" thickBot="1">
      <c r="H42" s="28">
        <f>SUM(H38:H40)</f>
        <v>86822</v>
      </c>
      <c r="I42" s="29">
        <f>SUM(I38:I40)</f>
        <v>0</v>
      </c>
      <c r="J42" s="28">
        <f>SUM(J38:J40)</f>
        <v>81097</v>
      </c>
    </row>
    <row r="43" spans="2:10" ht="15">
      <c r="B43" s="19" t="s">
        <v>41</v>
      </c>
      <c r="H43" s="30">
        <f>H38/H32</f>
        <v>1.3312159709618874</v>
      </c>
      <c r="I43" s="31"/>
      <c r="J43" s="30">
        <f>J38/J32</f>
        <v>1.2734016941596076</v>
      </c>
    </row>
    <row r="44" ht="15">
      <c r="J44" s="30"/>
    </row>
    <row r="45" ht="15">
      <c r="J45" s="30"/>
    </row>
    <row r="46" ht="15">
      <c r="J46" s="30"/>
    </row>
    <row r="47" ht="15">
      <c r="J47" s="30"/>
    </row>
    <row r="48" ht="15">
      <c r="J48" s="30"/>
    </row>
    <row r="49" ht="15">
      <c r="J49" s="30"/>
    </row>
    <row r="50" spans="1:11" s="8" customFormat="1" ht="12.75">
      <c r="A50" s="8" t="s">
        <v>116</v>
      </c>
      <c r="D50" s="10"/>
      <c r="E50" s="10"/>
      <c r="F50" s="10"/>
      <c r="G50" s="16"/>
      <c r="H50" s="10"/>
      <c r="J50" s="32"/>
      <c r="K50" s="32"/>
    </row>
    <row r="51" spans="1:11" s="8" customFormat="1" ht="12.75">
      <c r="A51" s="8" t="s">
        <v>166</v>
      </c>
      <c r="G51" s="9"/>
      <c r="H51" s="10"/>
      <c r="J51" s="32"/>
      <c r="K51" s="32"/>
    </row>
    <row r="53" spans="1:10" ht="15.75" customHeight="1">
      <c r="A53" s="114" t="s">
        <v>218</v>
      </c>
      <c r="B53" s="115"/>
      <c r="C53" s="115"/>
      <c r="D53" s="115"/>
      <c r="E53" s="115"/>
      <c r="F53" s="115"/>
      <c r="G53" s="115"/>
      <c r="H53" s="115"/>
      <c r="I53" s="115"/>
      <c r="J53" s="115"/>
    </row>
  </sheetData>
  <mergeCells count="1">
    <mergeCell ref="A53:J53"/>
  </mergeCells>
  <printOptions/>
  <pageMargins left="0.75" right="0.7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P63"/>
  <sheetViews>
    <sheetView zoomScale="75" zoomScaleNormal="75" workbookViewId="0" topLeftCell="A17">
      <selection activeCell="M24" sqref="M24"/>
    </sheetView>
  </sheetViews>
  <sheetFormatPr defaultColWidth="9.00390625" defaultRowHeight="16.5"/>
  <cols>
    <col min="1" max="1" width="9.875" style="33" customWidth="1"/>
    <col min="2" max="2" width="9.00390625" style="33" customWidth="1"/>
    <col min="3" max="3" width="5.625" style="33" customWidth="1"/>
    <col min="4" max="4" width="4.625" style="34" customWidth="1"/>
    <col min="5" max="5" width="7.125" style="33" customWidth="1"/>
    <col min="6" max="6" width="1.12109375" style="33" customWidth="1"/>
    <col min="7" max="7" width="8.00390625" style="33" customWidth="1"/>
    <col min="8" max="8" width="1.12109375" style="33" customWidth="1"/>
    <col min="9" max="9" width="10.00390625" style="33" customWidth="1"/>
    <col min="10" max="10" width="1.12109375" style="33" customWidth="1"/>
    <col min="11" max="11" width="10.375" style="33" customWidth="1"/>
    <col min="12" max="12" width="1.25" style="33" customWidth="1"/>
    <col min="13" max="13" width="13.125" style="33" customWidth="1"/>
    <col min="14" max="14" width="1.25" style="33" customWidth="1"/>
    <col min="15" max="15" width="7.625" style="33" customWidth="1"/>
    <col min="16" max="16384" width="9.00390625" style="33" customWidth="1"/>
  </cols>
  <sheetData>
    <row r="1" ht="15.75">
      <c r="A1" s="18" t="s">
        <v>0</v>
      </c>
    </row>
    <row r="2" ht="15.75">
      <c r="A2" s="18" t="s">
        <v>42</v>
      </c>
    </row>
    <row r="3" ht="15.75">
      <c r="A3" s="1" t="s">
        <v>204</v>
      </c>
    </row>
    <row r="4" ht="15.75">
      <c r="A4" s="35"/>
    </row>
    <row r="5" spans="1:11" ht="15.75">
      <c r="A5" s="35"/>
      <c r="E5" s="116" t="s">
        <v>143</v>
      </c>
      <c r="F5" s="116"/>
      <c r="G5" s="116"/>
      <c r="H5" s="116"/>
      <c r="I5" s="116"/>
      <c r="J5" s="116"/>
      <c r="K5" s="116"/>
    </row>
    <row r="6" spans="1:11" ht="15.75">
      <c r="A6" s="35"/>
      <c r="E6" s="34"/>
      <c r="G6" s="37"/>
      <c r="H6" s="37"/>
      <c r="I6" s="37"/>
      <c r="J6" s="37"/>
      <c r="K6" s="37" t="s">
        <v>155</v>
      </c>
    </row>
    <row r="7" spans="4:15" s="8" customFormat="1" ht="12.75">
      <c r="D7" s="9"/>
      <c r="E7" s="37" t="s">
        <v>43</v>
      </c>
      <c r="F7" s="36"/>
      <c r="G7" s="37" t="s">
        <v>44</v>
      </c>
      <c r="H7" s="37"/>
      <c r="I7" s="37" t="s">
        <v>169</v>
      </c>
      <c r="J7" s="37"/>
      <c r="K7" s="37" t="s">
        <v>156</v>
      </c>
      <c r="L7" s="36"/>
      <c r="M7" s="37" t="s">
        <v>45</v>
      </c>
      <c r="N7" s="36"/>
      <c r="O7" s="36"/>
    </row>
    <row r="8" spans="4:15" s="8" customFormat="1" ht="12.75">
      <c r="D8" s="37"/>
      <c r="E8" s="37" t="s">
        <v>46</v>
      </c>
      <c r="F8" s="36"/>
      <c r="G8" s="37" t="s">
        <v>47</v>
      </c>
      <c r="H8" s="37"/>
      <c r="I8" s="37" t="s">
        <v>157</v>
      </c>
      <c r="J8" s="37"/>
      <c r="K8" s="37" t="s">
        <v>157</v>
      </c>
      <c r="L8" s="36"/>
      <c r="M8" s="37" t="s">
        <v>48</v>
      </c>
      <c r="N8" s="36"/>
      <c r="O8" s="37" t="s">
        <v>49</v>
      </c>
    </row>
    <row r="9" spans="4:15" s="8" customFormat="1" ht="12.75">
      <c r="D9" s="9"/>
      <c r="E9" s="37" t="s">
        <v>3</v>
      </c>
      <c r="F9" s="36"/>
      <c r="G9" s="37" t="str">
        <f>E9</f>
        <v>RM'000</v>
      </c>
      <c r="H9" s="37"/>
      <c r="I9" s="37" t="s">
        <v>3</v>
      </c>
      <c r="J9" s="37"/>
      <c r="K9" s="37" t="s">
        <v>3</v>
      </c>
      <c r="L9" s="36"/>
      <c r="M9" s="37" t="str">
        <f>G9</f>
        <v>RM'000</v>
      </c>
      <c r="N9" s="36"/>
      <c r="O9" s="37" t="str">
        <f>M9</f>
        <v>RM'000</v>
      </c>
    </row>
    <row r="10" spans="4:15" s="8" customFormat="1" ht="12.75">
      <c r="D10" s="9"/>
      <c r="E10" s="36"/>
      <c r="F10" s="36"/>
      <c r="G10" s="36"/>
      <c r="H10" s="36"/>
      <c r="I10" s="36"/>
      <c r="J10" s="36"/>
      <c r="K10" s="36"/>
      <c r="L10" s="36"/>
      <c r="M10" s="36"/>
      <c r="N10" s="36"/>
      <c r="O10" s="36"/>
    </row>
    <row r="11" spans="1:16" s="8" customFormat="1" ht="12.75">
      <c r="A11" s="39" t="s">
        <v>170</v>
      </c>
      <c r="D11" s="9"/>
      <c r="E11" s="41">
        <v>56075</v>
      </c>
      <c r="F11" s="41">
        <f aca="true" t="shared" si="0" ref="F11:L11">F45</f>
        <v>0</v>
      </c>
      <c r="G11" s="16">
        <v>2</v>
      </c>
      <c r="H11" s="41">
        <f t="shared" si="0"/>
        <v>0</v>
      </c>
      <c r="I11" s="41">
        <v>2562</v>
      </c>
      <c r="J11" s="41">
        <f t="shared" si="0"/>
        <v>0</v>
      </c>
      <c r="K11" s="41">
        <v>-91</v>
      </c>
      <c r="L11" s="41">
        <f t="shared" si="0"/>
        <v>0</v>
      </c>
      <c r="M11" s="41">
        <v>12858</v>
      </c>
      <c r="N11" s="10"/>
      <c r="O11" s="41">
        <f>SUM(E11:M11)</f>
        <v>71406</v>
      </c>
      <c r="P11" s="10"/>
    </row>
    <row r="12" spans="4:16" s="8" customFormat="1" ht="12.75">
      <c r="D12" s="9"/>
      <c r="E12" s="41"/>
      <c r="F12" s="10"/>
      <c r="G12" s="41"/>
      <c r="H12" s="41"/>
      <c r="I12" s="41"/>
      <c r="J12" s="41"/>
      <c r="K12" s="41"/>
      <c r="L12" s="41"/>
      <c r="M12" s="41"/>
      <c r="N12" s="10"/>
      <c r="O12" s="41"/>
      <c r="P12" s="10"/>
    </row>
    <row r="13" spans="1:6" s="8" customFormat="1" ht="12.75">
      <c r="A13" s="47" t="s">
        <v>171</v>
      </c>
      <c r="D13" s="9"/>
      <c r="E13" s="10"/>
      <c r="F13" s="10"/>
    </row>
    <row r="14" spans="1:15" s="8" customFormat="1" ht="12.75">
      <c r="A14" s="47" t="s">
        <v>172</v>
      </c>
      <c r="D14" s="9"/>
      <c r="E14" s="10"/>
      <c r="F14" s="10"/>
      <c r="G14" s="10"/>
      <c r="H14" s="10"/>
      <c r="I14" s="10"/>
      <c r="J14" s="10"/>
      <c r="K14" s="10"/>
      <c r="L14" s="10"/>
      <c r="M14" s="10"/>
      <c r="N14" s="10"/>
      <c r="O14" s="10"/>
    </row>
    <row r="15" spans="1:15" s="8" customFormat="1" ht="12.75">
      <c r="A15" s="47" t="s">
        <v>173</v>
      </c>
      <c r="D15" s="9"/>
      <c r="E15" s="10">
        <v>127</v>
      </c>
      <c r="F15" s="10"/>
      <c r="G15" s="80">
        <v>1</v>
      </c>
      <c r="H15" s="41"/>
      <c r="I15" s="41">
        <v>0</v>
      </c>
      <c r="J15" s="41"/>
      <c r="K15" s="41">
        <v>0</v>
      </c>
      <c r="L15" s="41"/>
      <c r="M15" s="41">
        <v>0</v>
      </c>
      <c r="N15" s="10"/>
      <c r="O15" s="10">
        <f>SUM(E15:M15)</f>
        <v>128</v>
      </c>
    </row>
    <row r="16" spans="1:15" s="8" customFormat="1" ht="12.75">
      <c r="A16" s="47"/>
      <c r="D16" s="9"/>
      <c r="E16" s="10"/>
      <c r="F16" s="10"/>
      <c r="G16" s="10"/>
      <c r="H16" s="10"/>
      <c r="I16" s="10"/>
      <c r="J16" s="10"/>
      <c r="K16" s="10"/>
      <c r="L16" s="10"/>
      <c r="M16" s="10"/>
      <c r="N16" s="10"/>
      <c r="O16" s="10"/>
    </row>
    <row r="17" spans="1:15" s="8" customFormat="1" ht="12.75">
      <c r="A17" s="47" t="s">
        <v>174</v>
      </c>
      <c r="D17" s="9"/>
      <c r="E17" s="10"/>
      <c r="F17" s="10"/>
      <c r="G17" s="10"/>
      <c r="H17" s="10"/>
      <c r="I17" s="10"/>
      <c r="J17" s="10"/>
      <c r="K17" s="10"/>
      <c r="L17" s="10"/>
      <c r="M17" s="10"/>
      <c r="N17" s="10"/>
      <c r="O17" s="10"/>
    </row>
    <row r="18" spans="1:15" s="8" customFormat="1" ht="12.75">
      <c r="A18" s="47" t="s">
        <v>175</v>
      </c>
      <c r="D18" s="9"/>
      <c r="E18" s="10">
        <v>0</v>
      </c>
      <c r="F18" s="10"/>
      <c r="G18" s="10">
        <v>0</v>
      </c>
      <c r="H18" s="10"/>
      <c r="I18" s="10">
        <v>0</v>
      </c>
      <c r="J18" s="10"/>
      <c r="K18" s="10">
        <v>339</v>
      </c>
      <c r="L18" s="10"/>
      <c r="M18" s="10">
        <v>0</v>
      </c>
      <c r="N18" s="10"/>
      <c r="O18" s="10">
        <f>SUM(E18:M18)</f>
        <v>339</v>
      </c>
    </row>
    <row r="19" spans="4:16" s="8" customFormat="1" ht="12.75">
      <c r="D19" s="9"/>
      <c r="E19" s="41"/>
      <c r="F19" s="10"/>
      <c r="G19" s="10"/>
      <c r="H19" s="10"/>
      <c r="I19" s="10"/>
      <c r="J19" s="10"/>
      <c r="K19" s="10"/>
      <c r="L19" s="10"/>
      <c r="M19" s="10"/>
      <c r="N19" s="10"/>
      <c r="O19" s="41"/>
      <c r="P19" s="10"/>
    </row>
    <row r="20" spans="1:16" s="8" customFormat="1" ht="12.75">
      <c r="A20" s="8" t="s">
        <v>112</v>
      </c>
      <c r="D20" s="9"/>
      <c r="E20" s="10">
        <v>0</v>
      </c>
      <c r="F20" s="10"/>
      <c r="G20" s="10">
        <v>0</v>
      </c>
      <c r="H20" s="10"/>
      <c r="I20" s="10">
        <v>0</v>
      </c>
      <c r="J20" s="10"/>
      <c r="K20" s="10">
        <v>0</v>
      </c>
      <c r="L20" s="10"/>
      <c r="M20" s="10">
        <f>'income statement'!G24</f>
        <v>5754</v>
      </c>
      <c r="N20" s="10"/>
      <c r="O20" s="10">
        <f>SUM(E20:M20)</f>
        <v>5754</v>
      </c>
      <c r="P20" s="10"/>
    </row>
    <row r="21" spans="4:16" s="8" customFormat="1" ht="12.75">
      <c r="D21" s="9"/>
      <c r="E21" s="10"/>
      <c r="F21" s="10"/>
      <c r="G21" s="10"/>
      <c r="H21" s="10"/>
      <c r="I21" s="10"/>
      <c r="J21" s="10"/>
      <c r="K21" s="10"/>
      <c r="L21" s="10"/>
      <c r="M21" s="10"/>
      <c r="N21" s="10"/>
      <c r="O21" s="10"/>
      <c r="P21" s="10"/>
    </row>
    <row r="22" spans="1:16" s="8" customFormat="1" ht="12.75">
      <c r="A22" s="8" t="s">
        <v>222</v>
      </c>
      <c r="D22" s="9"/>
      <c r="E22" s="10"/>
      <c r="F22" s="10"/>
      <c r="G22" s="10"/>
      <c r="H22" s="10"/>
      <c r="I22" s="10"/>
      <c r="J22" s="10"/>
      <c r="K22" s="10"/>
      <c r="L22" s="10"/>
      <c r="M22" s="10"/>
      <c r="N22" s="10"/>
      <c r="O22" s="10"/>
      <c r="P22" s="10"/>
    </row>
    <row r="23" spans="1:16" s="8" customFormat="1" ht="12.75">
      <c r="A23" s="110" t="s">
        <v>217</v>
      </c>
      <c r="D23" s="9"/>
      <c r="E23" s="10">
        <v>0</v>
      </c>
      <c r="F23" s="10"/>
      <c r="G23" s="10">
        <v>0</v>
      </c>
      <c r="H23" s="10"/>
      <c r="I23" s="10">
        <v>0</v>
      </c>
      <c r="J23" s="10"/>
      <c r="K23" s="10">
        <v>0</v>
      </c>
      <c r="L23" s="10"/>
      <c r="M23" s="10">
        <v>-2810</v>
      </c>
      <c r="N23" s="10"/>
      <c r="O23" s="10">
        <f>SUM(E23:M23)</f>
        <v>-2810</v>
      </c>
      <c r="P23" s="10"/>
    </row>
    <row r="24" spans="4:16" s="8" customFormat="1" ht="12.75">
      <c r="D24" s="9"/>
      <c r="E24" s="10"/>
      <c r="F24" s="10"/>
      <c r="G24" s="10"/>
      <c r="H24" s="10"/>
      <c r="I24" s="10"/>
      <c r="J24" s="10"/>
      <c r="K24" s="10"/>
      <c r="L24" s="10"/>
      <c r="M24" s="10"/>
      <c r="N24" s="10"/>
      <c r="O24" s="10"/>
      <c r="P24" s="10"/>
    </row>
    <row r="25" spans="1:16" s="8" customFormat="1" ht="13.5" thickBot="1">
      <c r="A25" s="39" t="s">
        <v>207</v>
      </c>
      <c r="D25" s="9"/>
      <c r="E25" s="40">
        <f aca="true" t="shared" si="1" ref="E25:L25">SUM(E11:E23)</f>
        <v>56202</v>
      </c>
      <c r="F25" s="40">
        <f t="shared" si="1"/>
        <v>0</v>
      </c>
      <c r="G25" s="40">
        <f t="shared" si="1"/>
        <v>3</v>
      </c>
      <c r="H25" s="40">
        <f t="shared" si="1"/>
        <v>0</v>
      </c>
      <c r="I25" s="40">
        <f t="shared" si="1"/>
        <v>2562</v>
      </c>
      <c r="J25" s="40">
        <f t="shared" si="1"/>
        <v>0</v>
      </c>
      <c r="K25" s="40">
        <f t="shared" si="1"/>
        <v>248</v>
      </c>
      <c r="L25" s="40">
        <f t="shared" si="1"/>
        <v>0</v>
      </c>
      <c r="M25" s="40">
        <f>SUM(M11:M23)</f>
        <v>15802</v>
      </c>
      <c r="N25" s="40">
        <f>SUM(N11:N23)</f>
        <v>0</v>
      </c>
      <c r="O25" s="40">
        <f>SUM(O11:O23)</f>
        <v>74817</v>
      </c>
      <c r="P25" s="10"/>
    </row>
    <row r="26" spans="4:15" s="8" customFormat="1" ht="13.5" thickTop="1">
      <c r="D26" s="9"/>
      <c r="E26" s="36"/>
      <c r="F26" s="36"/>
      <c r="G26" s="36"/>
      <c r="H26" s="36"/>
      <c r="I26" s="36"/>
      <c r="J26" s="36"/>
      <c r="K26" s="36"/>
      <c r="L26" s="36"/>
      <c r="M26" s="36"/>
      <c r="N26" s="36"/>
      <c r="O26" s="36"/>
    </row>
    <row r="27" spans="4:15" s="8" customFormat="1" ht="12.75">
      <c r="D27" s="9"/>
      <c r="E27" s="36"/>
      <c r="F27" s="36"/>
      <c r="G27" s="36"/>
      <c r="H27" s="36"/>
      <c r="I27" s="36"/>
      <c r="J27" s="36"/>
      <c r="K27" s="36"/>
      <c r="L27" s="36"/>
      <c r="M27" s="36"/>
      <c r="N27" s="36"/>
      <c r="O27" s="36"/>
    </row>
    <row r="28" spans="4:15" s="8" customFormat="1" ht="12.75">
      <c r="D28" s="9"/>
      <c r="E28" s="36"/>
      <c r="F28" s="36"/>
      <c r="G28" s="36"/>
      <c r="H28" s="36"/>
      <c r="I28" s="36"/>
      <c r="J28" s="36"/>
      <c r="K28" s="36"/>
      <c r="L28" s="36"/>
      <c r="M28" s="36"/>
      <c r="N28" s="36"/>
      <c r="O28" s="36"/>
    </row>
    <row r="29" spans="1:15" s="8" customFormat="1" ht="12.75">
      <c r="A29" s="38" t="s">
        <v>146</v>
      </c>
      <c r="D29" s="9"/>
      <c r="E29" s="10">
        <v>40000</v>
      </c>
      <c r="F29" s="10"/>
      <c r="G29" s="10">
        <v>3544</v>
      </c>
      <c r="H29" s="10"/>
      <c r="I29" s="10">
        <v>0</v>
      </c>
      <c r="J29" s="10"/>
      <c r="K29" s="10">
        <v>0</v>
      </c>
      <c r="L29" s="10"/>
      <c r="M29" s="10">
        <f>'[6]balance sheet'!J39</f>
        <v>15639</v>
      </c>
      <c r="N29" s="10"/>
      <c r="O29" s="10">
        <f>SUM(E29:M29)</f>
        <v>59183</v>
      </c>
    </row>
    <row r="30" spans="4:16" s="8" customFormat="1" ht="12.75">
      <c r="D30" s="9"/>
      <c r="E30" s="10"/>
      <c r="F30" s="10"/>
      <c r="G30" s="10"/>
      <c r="H30" s="10"/>
      <c r="I30" s="10"/>
      <c r="J30" s="10"/>
      <c r="K30" s="10"/>
      <c r="L30" s="10"/>
      <c r="M30" s="10"/>
      <c r="N30" s="10"/>
      <c r="O30" s="10"/>
      <c r="P30" s="10"/>
    </row>
    <row r="31" spans="1:16" s="8" customFormat="1" ht="12.75">
      <c r="A31" s="8" t="s">
        <v>158</v>
      </c>
      <c r="D31" s="9"/>
      <c r="E31" s="10">
        <v>16000</v>
      </c>
      <c r="F31" s="10"/>
      <c r="G31" s="10">
        <v>-3544</v>
      </c>
      <c r="H31" s="10"/>
      <c r="I31" s="10">
        <v>0</v>
      </c>
      <c r="J31" s="10"/>
      <c r="K31" s="10">
        <v>0</v>
      </c>
      <c r="L31" s="10"/>
      <c r="M31" s="10">
        <v>-12456</v>
      </c>
      <c r="N31" s="10"/>
      <c r="O31" s="10">
        <f>SUM(E31:M31)</f>
        <v>0</v>
      </c>
      <c r="P31" s="10"/>
    </row>
    <row r="32" spans="4:16" s="8" customFormat="1" ht="12.75">
      <c r="D32" s="9"/>
      <c r="E32" s="10"/>
      <c r="F32" s="10"/>
      <c r="G32" s="10"/>
      <c r="H32" s="10"/>
      <c r="I32" s="10"/>
      <c r="J32" s="10"/>
      <c r="K32" s="10"/>
      <c r="L32" s="10"/>
      <c r="M32" s="10"/>
      <c r="N32" s="10"/>
      <c r="O32" s="10"/>
      <c r="P32" s="10"/>
    </row>
    <row r="33" spans="1:6" s="8" customFormat="1" ht="12.75">
      <c r="A33" s="47" t="s">
        <v>171</v>
      </c>
      <c r="D33" s="9"/>
      <c r="E33" s="10"/>
      <c r="F33" s="10"/>
    </row>
    <row r="34" spans="1:15" s="8" customFormat="1" ht="12.75">
      <c r="A34" s="47" t="s">
        <v>172</v>
      </c>
      <c r="D34" s="9"/>
      <c r="E34" s="10"/>
      <c r="F34" s="10"/>
      <c r="G34" s="10"/>
      <c r="H34" s="10"/>
      <c r="I34" s="10"/>
      <c r="J34" s="10"/>
      <c r="K34" s="10"/>
      <c r="L34" s="10"/>
      <c r="M34" s="10"/>
      <c r="N34" s="10"/>
      <c r="O34" s="10"/>
    </row>
    <row r="35" spans="1:15" s="8" customFormat="1" ht="12.75">
      <c r="A35" s="47" t="s">
        <v>173</v>
      </c>
      <c r="D35" s="9"/>
      <c r="E35" s="10">
        <v>58</v>
      </c>
      <c r="F35" s="10"/>
      <c r="G35" s="80">
        <v>2</v>
      </c>
      <c r="H35" s="41"/>
      <c r="I35" s="41">
        <v>0</v>
      </c>
      <c r="J35" s="41"/>
      <c r="K35" s="41">
        <v>0</v>
      </c>
      <c r="L35" s="41"/>
      <c r="M35" s="41">
        <v>0</v>
      </c>
      <c r="N35" s="10"/>
      <c r="O35" s="10">
        <f>SUM(E35:M35)</f>
        <v>60</v>
      </c>
    </row>
    <row r="36" spans="1:15" s="8" customFormat="1" ht="12.75">
      <c r="A36" s="47"/>
      <c r="D36" s="9"/>
      <c r="E36" s="10"/>
      <c r="F36" s="10"/>
      <c r="G36" s="80"/>
      <c r="H36" s="41"/>
      <c r="I36" s="41"/>
      <c r="J36" s="41"/>
      <c r="K36" s="41"/>
      <c r="L36" s="41"/>
      <c r="M36" s="41"/>
      <c r="N36" s="10"/>
      <c r="O36" s="10"/>
    </row>
    <row r="37" spans="1:16" s="8" customFormat="1" ht="12.75">
      <c r="A37" s="8" t="s">
        <v>201</v>
      </c>
      <c r="D37" s="9"/>
      <c r="P37" s="10"/>
    </row>
    <row r="38" spans="1:16" s="8" customFormat="1" ht="12.75">
      <c r="A38" s="8" t="s">
        <v>213</v>
      </c>
      <c r="D38" s="9"/>
      <c r="E38" s="10">
        <v>0</v>
      </c>
      <c r="F38" s="10"/>
      <c r="G38" s="10">
        <v>0</v>
      </c>
      <c r="H38" s="10"/>
      <c r="I38" s="10">
        <v>0</v>
      </c>
      <c r="J38" s="10"/>
      <c r="K38" s="10">
        <v>-91</v>
      </c>
      <c r="L38" s="10"/>
      <c r="M38" s="10">
        <v>0</v>
      </c>
      <c r="N38" s="10"/>
      <c r="O38" s="10">
        <f>SUM(E38:M38)</f>
        <v>-91</v>
      </c>
      <c r="P38" s="10"/>
    </row>
    <row r="39" spans="4:16" s="8" customFormat="1" ht="12.75">
      <c r="D39" s="9"/>
      <c r="E39" s="10"/>
      <c r="F39" s="10"/>
      <c r="G39" s="10"/>
      <c r="H39" s="10"/>
      <c r="I39" s="10"/>
      <c r="J39" s="10"/>
      <c r="K39" s="10"/>
      <c r="L39" s="10"/>
      <c r="M39" s="10"/>
      <c r="N39" s="10"/>
      <c r="O39" s="10"/>
      <c r="P39" s="10"/>
    </row>
    <row r="40" spans="1:16" s="8" customFormat="1" ht="12.75">
      <c r="A40" s="8" t="s">
        <v>212</v>
      </c>
      <c r="D40" s="9"/>
      <c r="P40" s="10"/>
    </row>
    <row r="41" spans="1:16" s="8" customFormat="1" ht="12.75">
      <c r="A41" s="8" t="s">
        <v>214</v>
      </c>
      <c r="D41" s="9"/>
      <c r="E41" s="10">
        <v>0</v>
      </c>
      <c r="F41" s="10"/>
      <c r="G41" s="10">
        <v>0</v>
      </c>
      <c r="H41" s="10"/>
      <c r="I41" s="10">
        <v>2856</v>
      </c>
      <c r="J41" s="10"/>
      <c r="K41" s="10">
        <v>0</v>
      </c>
      <c r="L41" s="10"/>
      <c r="M41" s="10">
        <v>0</v>
      </c>
      <c r="N41" s="10"/>
      <c r="O41" s="10">
        <f>SUM(E41:M41)</f>
        <v>2856</v>
      </c>
      <c r="P41" s="10"/>
    </row>
    <row r="42" spans="4:16" s="8" customFormat="1" ht="12.75">
      <c r="D42" s="9"/>
      <c r="E42" s="10"/>
      <c r="F42" s="10"/>
      <c r="G42" s="10"/>
      <c r="H42" s="10"/>
      <c r="I42" s="10"/>
      <c r="J42" s="10"/>
      <c r="K42" s="10"/>
      <c r="L42" s="10"/>
      <c r="M42" s="10"/>
      <c r="N42" s="10"/>
      <c r="O42" s="10"/>
      <c r="P42" s="10"/>
    </row>
    <row r="43" spans="1:16" s="8" customFormat="1" ht="12.75">
      <c r="A43" s="8" t="s">
        <v>112</v>
      </c>
      <c r="D43" s="9"/>
      <c r="E43" s="10">
        <v>0</v>
      </c>
      <c r="F43" s="10"/>
      <c r="G43" s="10">
        <v>0</v>
      </c>
      <c r="H43" s="10"/>
      <c r="I43" s="10">
        <v>0</v>
      </c>
      <c r="J43" s="10"/>
      <c r="K43" s="10">
        <v>0</v>
      </c>
      <c r="L43" s="10"/>
      <c r="M43" s="10">
        <v>7310</v>
      </c>
      <c r="N43" s="10"/>
      <c r="O43" s="10">
        <f>SUM(E43:M43)</f>
        <v>7310</v>
      </c>
      <c r="P43" s="10"/>
    </row>
    <row r="44" spans="4:16" s="8" customFormat="1" ht="12.75">
      <c r="D44" s="9"/>
      <c r="E44" s="10"/>
      <c r="F44" s="10"/>
      <c r="G44" s="10"/>
      <c r="H44" s="10"/>
      <c r="I44" s="10"/>
      <c r="J44" s="10"/>
      <c r="K44" s="10"/>
      <c r="L44" s="10"/>
      <c r="M44" s="10"/>
      <c r="N44" s="10"/>
      <c r="O44" s="10"/>
      <c r="P44" s="10"/>
    </row>
    <row r="45" spans="1:16" s="8" customFormat="1" ht="13.5" thickBot="1">
      <c r="A45" s="39" t="s">
        <v>208</v>
      </c>
      <c r="D45" s="9"/>
      <c r="E45" s="40">
        <f>SUM(E29:E43)</f>
        <v>56058</v>
      </c>
      <c r="F45" s="40">
        <f aca="true" t="shared" si="2" ref="F45:O45">SUM(F29:F43)</f>
        <v>0</v>
      </c>
      <c r="G45" s="40">
        <f t="shared" si="2"/>
        <v>2</v>
      </c>
      <c r="H45" s="40">
        <f t="shared" si="2"/>
        <v>0</v>
      </c>
      <c r="I45" s="40">
        <f t="shared" si="2"/>
        <v>2856</v>
      </c>
      <c r="J45" s="40">
        <f t="shared" si="2"/>
        <v>0</v>
      </c>
      <c r="K45" s="40">
        <f t="shared" si="2"/>
        <v>-91</v>
      </c>
      <c r="L45" s="40">
        <f t="shared" si="2"/>
        <v>0</v>
      </c>
      <c r="M45" s="40">
        <f t="shared" si="2"/>
        <v>10493</v>
      </c>
      <c r="N45" s="40">
        <f t="shared" si="2"/>
        <v>0</v>
      </c>
      <c r="O45" s="40">
        <f t="shared" si="2"/>
        <v>69318</v>
      </c>
      <c r="P45" s="10"/>
    </row>
    <row r="46" spans="4:16" s="8" customFormat="1" ht="13.5" thickTop="1">
      <c r="D46" s="9"/>
      <c r="E46" s="10"/>
      <c r="F46" s="10"/>
      <c r="G46" s="10"/>
      <c r="H46" s="10"/>
      <c r="I46" s="10"/>
      <c r="J46" s="10"/>
      <c r="K46" s="10"/>
      <c r="L46" s="10"/>
      <c r="M46" s="10"/>
      <c r="N46" s="10"/>
      <c r="O46" s="10"/>
      <c r="P46" s="10"/>
    </row>
    <row r="47" spans="4:16" s="8" customFormat="1" ht="12.75">
      <c r="D47" s="9"/>
      <c r="E47" s="10"/>
      <c r="F47" s="10"/>
      <c r="G47" s="10"/>
      <c r="H47" s="10"/>
      <c r="I47" s="10"/>
      <c r="J47" s="10"/>
      <c r="K47" s="10"/>
      <c r="L47" s="10"/>
      <c r="M47" s="10"/>
      <c r="N47" s="10"/>
      <c r="O47" s="10"/>
      <c r="P47" s="10"/>
    </row>
    <row r="48" spans="4:16" s="8" customFormat="1" ht="12.75">
      <c r="D48" s="9"/>
      <c r="E48" s="10"/>
      <c r="F48" s="10"/>
      <c r="G48" s="10"/>
      <c r="H48" s="10"/>
      <c r="I48" s="10"/>
      <c r="J48" s="10"/>
      <c r="K48" s="10"/>
      <c r="L48" s="10"/>
      <c r="M48" s="10"/>
      <c r="N48" s="10"/>
      <c r="O48" s="10"/>
      <c r="P48" s="10"/>
    </row>
    <row r="49" spans="4:16" s="8" customFormat="1" ht="12.75">
      <c r="D49" s="9"/>
      <c r="E49" s="10"/>
      <c r="F49" s="10"/>
      <c r="G49" s="10"/>
      <c r="H49" s="10"/>
      <c r="I49" s="10"/>
      <c r="J49" s="10"/>
      <c r="K49" s="10"/>
      <c r="L49" s="10"/>
      <c r="M49" s="10"/>
      <c r="N49" s="10"/>
      <c r="O49" s="10"/>
      <c r="P49" s="10"/>
    </row>
    <row r="50" spans="1:16" s="8" customFormat="1" ht="12.75">
      <c r="A50" s="39"/>
      <c r="D50" s="9"/>
      <c r="E50" s="11"/>
      <c r="F50" s="11"/>
      <c r="G50" s="11"/>
      <c r="H50" s="11"/>
      <c r="I50" s="11"/>
      <c r="J50" s="11"/>
      <c r="K50" s="11"/>
      <c r="L50" s="11"/>
      <c r="M50" s="11"/>
      <c r="N50" s="11"/>
      <c r="O50" s="11"/>
      <c r="P50" s="10"/>
    </row>
    <row r="51" spans="4:16" s="8" customFormat="1" ht="12.75">
      <c r="D51" s="9"/>
      <c r="E51" s="10"/>
      <c r="F51" s="10"/>
      <c r="G51" s="10"/>
      <c r="H51" s="10"/>
      <c r="I51" s="10"/>
      <c r="J51" s="10"/>
      <c r="K51" s="10"/>
      <c r="L51" s="10"/>
      <c r="M51" s="10"/>
      <c r="N51" s="10"/>
      <c r="O51" s="10"/>
      <c r="P51" s="10"/>
    </row>
    <row r="52" spans="1:4" s="8" customFormat="1" ht="12.75">
      <c r="A52" s="8" t="s">
        <v>117</v>
      </c>
      <c r="D52" s="9"/>
    </row>
    <row r="53" spans="1:4" s="8" customFormat="1" ht="12.75">
      <c r="A53" s="8" t="s">
        <v>176</v>
      </c>
      <c r="D53" s="9"/>
    </row>
    <row r="54" spans="1:4" s="8" customFormat="1" ht="12.75">
      <c r="A54" s="8" t="s">
        <v>50</v>
      </c>
      <c r="D54" s="9"/>
    </row>
    <row r="63" spans="1:15" ht="15.75">
      <c r="A63" s="117">
        <v>3</v>
      </c>
      <c r="B63" s="117"/>
      <c r="C63" s="117"/>
      <c r="D63" s="117"/>
      <c r="E63" s="117"/>
      <c r="F63" s="117"/>
      <c r="G63" s="117"/>
      <c r="H63" s="117"/>
      <c r="I63" s="117"/>
      <c r="J63" s="117"/>
      <c r="K63" s="117"/>
      <c r="L63" s="117"/>
      <c r="M63" s="117"/>
      <c r="N63" s="117"/>
      <c r="O63" s="117"/>
    </row>
  </sheetData>
  <mergeCells count="2">
    <mergeCell ref="E5:K5"/>
    <mergeCell ref="A63:O63"/>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G48"/>
  <sheetViews>
    <sheetView zoomScale="75" zoomScaleNormal="75" workbookViewId="0" topLeftCell="A1">
      <selection activeCell="F4" sqref="F4"/>
    </sheetView>
  </sheetViews>
  <sheetFormatPr defaultColWidth="9.00390625" defaultRowHeight="16.5"/>
  <cols>
    <col min="1" max="1" width="5.50390625" style="42" customWidth="1"/>
    <col min="2" max="2" width="7.125" style="42" customWidth="1"/>
    <col min="3" max="3" width="14.375" style="42" customWidth="1"/>
    <col min="4" max="4" width="16.625" style="42" customWidth="1"/>
    <col min="5" max="5" width="15.625" style="42" customWidth="1"/>
    <col min="6" max="6" width="5.625" style="42" customWidth="1"/>
    <col min="7" max="7" width="15.625" style="42" customWidth="1"/>
    <col min="8" max="8" width="10.625" style="42" customWidth="1"/>
    <col min="9" max="16384" width="9.00390625" style="42" customWidth="1"/>
  </cols>
  <sheetData>
    <row r="1" ht="15">
      <c r="A1" s="18" t="s">
        <v>0</v>
      </c>
    </row>
    <row r="2" ht="15">
      <c r="A2" s="18" t="s">
        <v>177</v>
      </c>
    </row>
    <row r="3" ht="15">
      <c r="A3" s="18" t="s">
        <v>204</v>
      </c>
    </row>
    <row r="5" spans="5:7" ht="15">
      <c r="E5" s="70" t="s">
        <v>205</v>
      </c>
      <c r="F5" s="78"/>
      <c r="G5" s="70" t="str">
        <f>E5</f>
        <v>9 months ended</v>
      </c>
    </row>
    <row r="6" spans="5:7" ht="15">
      <c r="E6" s="71">
        <v>38625</v>
      </c>
      <c r="F6" s="78"/>
      <c r="G6" s="71">
        <v>38260</v>
      </c>
    </row>
    <row r="7" spans="5:7" ht="15">
      <c r="E7" s="72" t="s">
        <v>3</v>
      </c>
      <c r="F7" s="78"/>
      <c r="G7" s="72" t="s">
        <v>3</v>
      </c>
    </row>
    <row r="8" spans="1:7" ht="15">
      <c r="A8" s="4"/>
      <c r="B8" s="2"/>
      <c r="C8" s="20"/>
      <c r="D8" s="20"/>
      <c r="E8" s="62"/>
      <c r="F8" s="63"/>
      <c r="G8" s="63"/>
    </row>
    <row r="9" spans="1:7" ht="15">
      <c r="A9" s="2" t="s">
        <v>147</v>
      </c>
      <c r="B9" s="2"/>
      <c r="C9" s="20"/>
      <c r="D9" s="20"/>
      <c r="E9" s="62">
        <v>-8477</v>
      </c>
      <c r="F9" s="63"/>
      <c r="G9" s="62">
        <v>-25026</v>
      </c>
    </row>
    <row r="10" spans="1:7" ht="15">
      <c r="A10" s="4"/>
      <c r="B10" s="2"/>
      <c r="C10" s="20"/>
      <c r="D10" s="20"/>
      <c r="E10" s="62"/>
      <c r="F10" s="63"/>
      <c r="G10" s="62"/>
    </row>
    <row r="11" spans="1:7" ht="15">
      <c r="A11" s="2" t="s">
        <v>51</v>
      </c>
      <c r="B11" s="2"/>
      <c r="C11" s="20"/>
      <c r="D11" s="20"/>
      <c r="E11" s="62">
        <v>-15144</v>
      </c>
      <c r="F11" s="63"/>
      <c r="G11" s="62">
        <v>-1957</v>
      </c>
    </row>
    <row r="12" spans="1:7" ht="15">
      <c r="A12" s="4"/>
      <c r="B12" s="2"/>
      <c r="C12" s="20"/>
      <c r="D12" s="20"/>
      <c r="E12" s="62"/>
      <c r="F12" s="63"/>
      <c r="G12" s="62"/>
    </row>
    <row r="13" spans="1:7" ht="15">
      <c r="A13" s="2" t="s">
        <v>178</v>
      </c>
      <c r="B13" s="2"/>
      <c r="C13" s="20"/>
      <c r="D13" s="20"/>
      <c r="E13" s="27">
        <v>14475</v>
      </c>
      <c r="F13" s="63"/>
      <c r="G13" s="27">
        <v>31105</v>
      </c>
    </row>
    <row r="14" spans="1:7" ht="15">
      <c r="A14" s="4"/>
      <c r="B14" s="2"/>
      <c r="C14" s="20"/>
      <c r="D14" s="20"/>
      <c r="E14" s="62"/>
      <c r="F14" s="63"/>
      <c r="G14" s="62"/>
    </row>
    <row r="15" spans="1:7" ht="15">
      <c r="A15" s="2" t="s">
        <v>221</v>
      </c>
      <c r="B15" s="2"/>
      <c r="C15" s="20"/>
      <c r="D15" s="20"/>
      <c r="E15" s="2">
        <f>E9+E11+E13</f>
        <v>-9146</v>
      </c>
      <c r="G15" s="2">
        <f>G9+G11+G13</f>
        <v>4122</v>
      </c>
    </row>
    <row r="16" spans="1:7" ht="15">
      <c r="A16" s="2" t="s">
        <v>148</v>
      </c>
      <c r="B16" s="2"/>
      <c r="C16" s="20"/>
      <c r="D16" s="20"/>
      <c r="E16" s="2">
        <f>'balance sheet'!J17</f>
        <v>14832</v>
      </c>
      <c r="G16" s="2">
        <v>3876</v>
      </c>
    </row>
    <row r="17" spans="1:7" ht="15">
      <c r="A17" s="2" t="s">
        <v>203</v>
      </c>
      <c r="B17" s="2"/>
      <c r="C17" s="20"/>
      <c r="D17" s="20"/>
      <c r="E17" s="2">
        <v>310</v>
      </c>
      <c r="G17" s="2">
        <v>0</v>
      </c>
    </row>
    <row r="18" spans="1:7" ht="15">
      <c r="A18" s="2" t="s">
        <v>149</v>
      </c>
      <c r="B18" s="2"/>
      <c r="C18" s="20"/>
      <c r="D18" s="20"/>
      <c r="E18" s="43">
        <f>SUM(E15:E17)</f>
        <v>5996</v>
      </c>
      <c r="G18" s="43">
        <f>SUM(G15:G17)</f>
        <v>7998</v>
      </c>
    </row>
    <row r="19" spans="1:7" ht="15">
      <c r="A19" s="2"/>
      <c r="B19" s="2"/>
      <c r="C19" s="20"/>
      <c r="D19" s="20"/>
      <c r="E19" s="2"/>
      <c r="G19" s="2"/>
    </row>
    <row r="20" spans="1:7" ht="15">
      <c r="A20" s="2" t="s">
        <v>52</v>
      </c>
      <c r="B20" s="2"/>
      <c r="C20" s="20"/>
      <c r="D20" s="20"/>
      <c r="E20" s="2"/>
      <c r="G20" s="2"/>
    </row>
    <row r="21" spans="1:7" ht="15">
      <c r="A21" s="2" t="s">
        <v>53</v>
      </c>
      <c r="B21" s="2"/>
      <c r="C21" s="20"/>
      <c r="D21" s="20"/>
      <c r="E21" s="62">
        <f>'balance sheet'!H17</f>
        <v>7992</v>
      </c>
      <c r="F21" s="63"/>
      <c r="G21" s="62">
        <v>7998</v>
      </c>
    </row>
    <row r="22" spans="1:7" ht="15">
      <c r="A22" s="2" t="s">
        <v>220</v>
      </c>
      <c r="B22" s="2"/>
      <c r="C22" s="20"/>
      <c r="D22" s="20"/>
      <c r="E22" s="62"/>
      <c r="F22" s="63"/>
      <c r="G22" s="62"/>
    </row>
    <row r="23" spans="1:7" ht="15">
      <c r="A23" s="2" t="s">
        <v>219</v>
      </c>
      <c r="B23" s="2"/>
      <c r="C23" s="20"/>
      <c r="D23" s="20"/>
      <c r="E23" s="2">
        <f>-'explanatory notes'!G212</f>
        <v>-1996.0436100000002</v>
      </c>
      <c r="G23" s="2">
        <v>0</v>
      </c>
    </row>
    <row r="24" spans="1:7" ht="15">
      <c r="A24" s="2"/>
      <c r="B24" s="2"/>
      <c r="C24" s="20"/>
      <c r="D24" s="20"/>
      <c r="E24" s="2"/>
      <c r="G24" s="2"/>
    </row>
    <row r="25" spans="1:7" ht="15.75" thickBot="1">
      <c r="A25" s="2"/>
      <c r="B25" s="2"/>
      <c r="C25" s="20"/>
      <c r="D25" s="20"/>
      <c r="E25" s="111">
        <f>SUM(E21:E23)</f>
        <v>5995.956389999999</v>
      </c>
      <c r="G25" s="111">
        <f>SUM(G21:G23)</f>
        <v>7998</v>
      </c>
    </row>
    <row r="26" ht="15.75" thickTop="1"/>
    <row r="28" ht="15">
      <c r="A28" s="44" t="s">
        <v>118</v>
      </c>
    </row>
    <row r="29" ht="15">
      <c r="A29" s="44" t="s">
        <v>179</v>
      </c>
    </row>
    <row r="30" ht="15">
      <c r="A30" s="44" t="s">
        <v>54</v>
      </c>
    </row>
    <row r="31" ht="15">
      <c r="A31" s="44"/>
    </row>
    <row r="32" ht="15">
      <c r="A32" s="44"/>
    </row>
    <row r="33" ht="15">
      <c r="A33" s="44"/>
    </row>
    <row r="34" ht="15">
      <c r="A34" s="44"/>
    </row>
    <row r="35" ht="15">
      <c r="A35" s="44"/>
    </row>
    <row r="36" ht="15">
      <c r="A36" s="44"/>
    </row>
    <row r="37" ht="15">
      <c r="A37" s="44"/>
    </row>
    <row r="38" ht="15">
      <c r="A38" s="44"/>
    </row>
    <row r="39" ht="15">
      <c r="A39" s="44"/>
    </row>
    <row r="40" ht="15">
      <c r="A40" s="44"/>
    </row>
    <row r="41" ht="15">
      <c r="A41" s="44"/>
    </row>
    <row r="42" ht="15">
      <c r="A42" s="44"/>
    </row>
    <row r="43" ht="15">
      <c r="A43" s="44"/>
    </row>
    <row r="44" ht="15">
      <c r="A44" s="44"/>
    </row>
    <row r="45" ht="15">
      <c r="A45" s="44"/>
    </row>
    <row r="46" ht="15">
      <c r="A46" s="44"/>
    </row>
    <row r="47" ht="15">
      <c r="A47" s="44"/>
    </row>
    <row r="48" ht="15">
      <c r="D48" s="42">
        <v>4</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92"/>
  <sheetViews>
    <sheetView tabSelected="1" zoomScale="70" zoomScaleNormal="70" workbookViewId="0" topLeftCell="A130">
      <selection activeCell="D142" sqref="D142"/>
    </sheetView>
  </sheetViews>
  <sheetFormatPr defaultColWidth="9.00390625" defaultRowHeight="16.5"/>
  <cols>
    <col min="1" max="1" width="2.875" style="83" customWidth="1"/>
    <col min="2" max="2" width="3.50390625" style="8" customWidth="1"/>
    <col min="3" max="3" width="3.00390625" style="8" customWidth="1"/>
    <col min="4" max="4" width="40.875" style="8" customWidth="1"/>
    <col min="5" max="5" width="12.625" style="8" customWidth="1"/>
    <col min="6" max="6" width="10.625" style="8" customWidth="1"/>
    <col min="7" max="7" width="12.25390625" style="10" customWidth="1"/>
    <col min="8" max="8" width="14.625" style="8" customWidth="1"/>
    <col min="9" max="9" width="11.875" style="8" customWidth="1"/>
    <col min="10" max="10" width="11.50390625" style="10" customWidth="1"/>
    <col min="11" max="16384" width="9.00390625" style="8" customWidth="1"/>
  </cols>
  <sheetData>
    <row r="1" ht="14.25">
      <c r="A1" s="100" t="s">
        <v>55</v>
      </c>
    </row>
    <row r="2" ht="14.25">
      <c r="A2" s="100" t="s">
        <v>209</v>
      </c>
    </row>
    <row r="3" ht="14.25">
      <c r="A3" s="100"/>
    </row>
    <row r="4" ht="14.25">
      <c r="A4" s="101" t="s">
        <v>180</v>
      </c>
    </row>
    <row r="5" ht="14.25">
      <c r="A5" s="101"/>
    </row>
    <row r="6" spans="1:5" ht="12.75">
      <c r="A6" s="102" t="s">
        <v>56</v>
      </c>
      <c r="B6" s="39" t="s">
        <v>57</v>
      </c>
      <c r="E6" s="81"/>
    </row>
    <row r="7" ht="12.75">
      <c r="A7" s="82"/>
    </row>
    <row r="8" ht="12.75">
      <c r="A8" s="82"/>
    </row>
    <row r="9" ht="12.75">
      <c r="A9" s="82"/>
    </row>
    <row r="10" ht="12.75">
      <c r="A10" s="82"/>
    </row>
    <row r="11" ht="12.75">
      <c r="A11" s="82"/>
    </row>
    <row r="12" ht="12.75">
      <c r="A12" s="82"/>
    </row>
    <row r="13" ht="12.75">
      <c r="A13" s="82"/>
    </row>
    <row r="14" ht="12.75">
      <c r="A14" s="82"/>
    </row>
    <row r="15" ht="12.75">
      <c r="A15" s="82"/>
    </row>
    <row r="16" ht="12.75">
      <c r="A16" s="82"/>
    </row>
    <row r="17" ht="12.75">
      <c r="A17" s="82"/>
    </row>
    <row r="18" ht="12.75">
      <c r="A18" s="82"/>
    </row>
    <row r="19" ht="12.75">
      <c r="A19" s="82"/>
    </row>
    <row r="20" spans="1:2" ht="12.75">
      <c r="A20" s="102" t="s">
        <v>59</v>
      </c>
      <c r="B20" s="39" t="s">
        <v>60</v>
      </c>
    </row>
    <row r="21" ht="12.75">
      <c r="A21" s="82"/>
    </row>
    <row r="22" ht="12.75">
      <c r="A22" s="82"/>
    </row>
    <row r="23" ht="12.75">
      <c r="A23" s="82"/>
    </row>
    <row r="24" ht="12.75">
      <c r="A24" s="82"/>
    </row>
    <row r="25" spans="1:2" ht="12.75">
      <c r="A25" s="103" t="s">
        <v>61</v>
      </c>
      <c r="B25" s="39" t="s">
        <v>62</v>
      </c>
    </row>
    <row r="26" ht="12.75">
      <c r="A26" s="104"/>
    </row>
    <row r="27" ht="14.25">
      <c r="A27" s="101"/>
    </row>
    <row r="28" ht="14.25">
      <c r="A28" s="101"/>
    </row>
    <row r="29" ht="14.25">
      <c r="A29" s="101"/>
    </row>
    <row r="30" spans="1:2" ht="14.25">
      <c r="A30" s="105" t="s">
        <v>63</v>
      </c>
      <c r="B30" s="39" t="s">
        <v>64</v>
      </c>
    </row>
    <row r="36" spans="1:2" ht="12.75">
      <c r="A36" s="102" t="s">
        <v>65</v>
      </c>
      <c r="B36" s="39" t="s">
        <v>66</v>
      </c>
    </row>
    <row r="41" spans="1:2" ht="12.75">
      <c r="A41" s="102" t="s">
        <v>67</v>
      </c>
      <c r="B41" s="39" t="s">
        <v>68</v>
      </c>
    </row>
    <row r="42" ht="12.75">
      <c r="A42" s="82"/>
    </row>
    <row r="43" ht="12.75">
      <c r="A43" s="82"/>
    </row>
    <row r="44" ht="12.75">
      <c r="A44" s="82"/>
    </row>
    <row r="45" ht="12.75">
      <c r="A45" s="82"/>
    </row>
    <row r="46" ht="12.75">
      <c r="A46" s="82"/>
    </row>
    <row r="47" ht="12.75" customHeight="1"/>
    <row r="48" spans="1:2" ht="12.75">
      <c r="A48" s="102" t="s">
        <v>69</v>
      </c>
      <c r="B48" s="39" t="s">
        <v>223</v>
      </c>
    </row>
    <row r="51" ht="12.75">
      <c r="E51" s="8" t="s">
        <v>164</v>
      </c>
    </row>
    <row r="53" ht="15">
      <c r="F53" s="44"/>
    </row>
    <row r="54" ht="15">
      <c r="F54" s="44"/>
    </row>
    <row r="55" ht="15">
      <c r="F55" s="44"/>
    </row>
    <row r="56" ht="15">
      <c r="F56" s="44"/>
    </row>
    <row r="57" ht="15">
      <c r="F57" s="44"/>
    </row>
    <row r="58" ht="15">
      <c r="F58" s="44"/>
    </row>
    <row r="59" ht="15">
      <c r="F59" s="44"/>
    </row>
    <row r="60" ht="15">
      <c r="F60" s="44"/>
    </row>
    <row r="61" ht="15">
      <c r="F61" s="44"/>
    </row>
    <row r="62" ht="15">
      <c r="F62" s="44"/>
    </row>
    <row r="63" spans="1:8" ht="15.75" customHeight="1">
      <c r="A63" s="118">
        <v>5</v>
      </c>
      <c r="B63" s="118"/>
      <c r="C63" s="118"/>
      <c r="D63" s="118"/>
      <c r="E63" s="118"/>
      <c r="F63" s="118"/>
      <c r="G63" s="118"/>
      <c r="H63" s="118"/>
    </row>
    <row r="64" spans="1:10" ht="12.75">
      <c r="A64" s="102" t="s">
        <v>70</v>
      </c>
      <c r="B64" s="39" t="s">
        <v>71</v>
      </c>
      <c r="E64" s="39"/>
      <c r="G64" s="8"/>
      <c r="J64" s="8"/>
    </row>
    <row r="65" spans="1:10" ht="15.75" customHeight="1">
      <c r="A65" s="102"/>
      <c r="B65" s="39"/>
      <c r="E65" s="116" t="s">
        <v>4</v>
      </c>
      <c r="F65" s="116"/>
      <c r="G65" s="116" t="s">
        <v>181</v>
      </c>
      <c r="H65" s="116"/>
      <c r="J65" s="8"/>
    </row>
    <row r="66" spans="2:10" ht="12.75">
      <c r="B66" s="39" t="s">
        <v>72</v>
      </c>
      <c r="E66" s="37" t="s">
        <v>210</v>
      </c>
      <c r="F66" s="37" t="s">
        <v>211</v>
      </c>
      <c r="G66" s="37" t="s">
        <v>210</v>
      </c>
      <c r="H66" s="37" t="s">
        <v>211</v>
      </c>
      <c r="J66" s="8"/>
    </row>
    <row r="67" spans="5:10" ht="12.75">
      <c r="E67" s="37" t="s">
        <v>73</v>
      </c>
      <c r="F67" s="37" t="s">
        <v>73</v>
      </c>
      <c r="G67" s="37" t="s">
        <v>73</v>
      </c>
      <c r="H67" s="37" t="str">
        <f>G67</f>
        <v>Year to date</v>
      </c>
      <c r="J67" s="8"/>
    </row>
    <row r="68" spans="5:10" ht="12.75">
      <c r="E68" s="37" t="str">
        <f>F68</f>
        <v>RM'000</v>
      </c>
      <c r="F68" s="37" t="s">
        <v>3</v>
      </c>
      <c r="G68" s="37" t="s">
        <v>3</v>
      </c>
      <c r="H68" s="37" t="s">
        <v>3</v>
      </c>
      <c r="J68" s="8"/>
    </row>
    <row r="69" spans="2:10" ht="12.75">
      <c r="B69" s="8" t="s">
        <v>74</v>
      </c>
      <c r="E69" s="64">
        <f>56946+93035</f>
        <v>149981</v>
      </c>
      <c r="F69" s="64">
        <v>121309</v>
      </c>
      <c r="G69" s="64">
        <f>1452+3978</f>
        <v>5430</v>
      </c>
      <c r="H69" s="64">
        <v>7597</v>
      </c>
      <c r="J69" s="8"/>
    </row>
    <row r="70" spans="2:10" ht="12.75">
      <c r="B70" s="8" t="s">
        <v>150</v>
      </c>
      <c r="E70" s="64">
        <v>0</v>
      </c>
      <c r="F70" s="64">
        <v>0</v>
      </c>
      <c r="G70" s="64">
        <f>-134-80</f>
        <v>-214</v>
      </c>
      <c r="H70" s="64">
        <v>-106</v>
      </c>
      <c r="J70" s="8"/>
    </row>
    <row r="71" spans="2:10" ht="12.75">
      <c r="B71" s="8" t="s">
        <v>153</v>
      </c>
      <c r="E71" s="64">
        <v>0</v>
      </c>
      <c r="F71" s="64">
        <v>0</v>
      </c>
      <c r="G71" s="64">
        <f>-59-84</f>
        <v>-143</v>
      </c>
      <c r="H71" s="64">
        <v>-127</v>
      </c>
      <c r="J71" s="8"/>
    </row>
    <row r="72" spans="2:10" ht="12.75">
      <c r="B72" s="8" t="s">
        <v>75</v>
      </c>
      <c r="E72" s="12">
        <f>21129+37878</f>
        <v>59007</v>
      </c>
      <c r="F72" s="12">
        <v>55667</v>
      </c>
      <c r="G72" s="12">
        <f>338+591</f>
        <v>929</v>
      </c>
      <c r="H72" s="12">
        <v>647</v>
      </c>
      <c r="J72" s="8"/>
    </row>
    <row r="73" spans="5:10" ht="13.5" thickBot="1">
      <c r="E73" s="40">
        <f>SUM(E69:E72)</f>
        <v>208988</v>
      </c>
      <c r="F73" s="40">
        <f>SUM(F69:F72)</f>
        <v>176976</v>
      </c>
      <c r="G73" s="40">
        <f>SUM(G69:G72)</f>
        <v>6002</v>
      </c>
      <c r="H73" s="40">
        <f>SUM(H69:H72)</f>
        <v>8011</v>
      </c>
      <c r="J73" s="8"/>
    </row>
    <row r="74" ht="13.5" thickTop="1"/>
    <row r="75" spans="1:2" ht="12.75">
      <c r="A75" s="102" t="s">
        <v>76</v>
      </c>
      <c r="B75" s="39" t="s">
        <v>77</v>
      </c>
    </row>
    <row r="76" spans="1:2" ht="12.75">
      <c r="A76" s="102"/>
      <c r="B76" s="39"/>
    </row>
    <row r="79" spans="1:2" ht="12.75">
      <c r="A79" s="102"/>
      <c r="B79" s="39"/>
    </row>
    <row r="80" spans="1:2" ht="12.75">
      <c r="A80" s="102"/>
      <c r="B80" s="39"/>
    </row>
    <row r="81" spans="1:2" ht="12.75">
      <c r="A81" s="102" t="s">
        <v>78</v>
      </c>
      <c r="B81" s="39" t="s">
        <v>79</v>
      </c>
    </row>
    <row r="82" ht="12.75">
      <c r="A82" s="82"/>
    </row>
    <row r="83" ht="12.75">
      <c r="A83" s="82"/>
    </row>
    <row r="84" ht="12.75">
      <c r="A84" s="82"/>
    </row>
    <row r="85" ht="12.75">
      <c r="A85" s="82"/>
    </row>
    <row r="86" spans="1:2" ht="12.75">
      <c r="A86" s="102" t="s">
        <v>80</v>
      </c>
      <c r="B86" s="39" t="s">
        <v>81</v>
      </c>
    </row>
    <row r="87" ht="12.75">
      <c r="A87" s="82"/>
    </row>
    <row r="88" ht="12.75">
      <c r="A88" s="82"/>
    </row>
    <row r="89" ht="12.75">
      <c r="A89" s="82"/>
    </row>
    <row r="90" ht="12.75">
      <c r="A90" s="82"/>
    </row>
    <row r="91" ht="12.75">
      <c r="A91" s="82"/>
    </row>
    <row r="92" ht="12.75">
      <c r="A92" s="82"/>
    </row>
    <row r="93" ht="12.75">
      <c r="A93" s="82"/>
    </row>
    <row r="94" ht="12.75">
      <c r="A94" s="82"/>
    </row>
    <row r="95" ht="12.75">
      <c r="A95" s="82"/>
    </row>
    <row r="96" ht="12.75">
      <c r="A96" s="82"/>
    </row>
    <row r="97" spans="1:2" ht="12.75">
      <c r="A97" s="102" t="s">
        <v>82</v>
      </c>
      <c r="B97" s="39" t="s">
        <v>154</v>
      </c>
    </row>
    <row r="102" ht="13.5" customHeight="1"/>
    <row r="103" spans="1:2" ht="13.5" customHeight="1">
      <c r="A103" s="102" t="s">
        <v>119</v>
      </c>
      <c r="B103" s="39" t="s">
        <v>120</v>
      </c>
    </row>
    <row r="104" spans="1:2" ht="13.5" customHeight="1">
      <c r="A104" s="102"/>
      <c r="B104" s="39"/>
    </row>
    <row r="105" spans="1:2" ht="13.5" customHeight="1">
      <c r="A105" s="102"/>
      <c r="B105" s="39"/>
    </row>
    <row r="106" ht="13.5" customHeight="1"/>
    <row r="107" ht="13.5" customHeight="1"/>
    <row r="108" ht="13.5" customHeight="1"/>
    <row r="109" ht="13.5" customHeight="1"/>
    <row r="110" ht="13.5" customHeight="1"/>
    <row r="111" ht="13.5" customHeight="1">
      <c r="A111" s="101" t="s">
        <v>182</v>
      </c>
    </row>
    <row r="112" ht="13.5" customHeight="1">
      <c r="A112" s="101" t="s">
        <v>183</v>
      </c>
    </row>
    <row r="113" ht="13.5" customHeight="1">
      <c r="A113" s="101"/>
    </row>
    <row r="114" spans="1:2" ht="12.75">
      <c r="A114" s="102" t="s">
        <v>121</v>
      </c>
      <c r="B114" s="39" t="s">
        <v>83</v>
      </c>
    </row>
    <row r="115" spans="7:8" ht="12.75">
      <c r="G115" s="36" t="s">
        <v>84</v>
      </c>
      <c r="H115" s="36" t="s">
        <v>184</v>
      </c>
    </row>
    <row r="116" spans="1:8" ht="12.75">
      <c r="A116" s="82"/>
      <c r="G116" s="36" t="s">
        <v>210</v>
      </c>
      <c r="H116" s="36" t="str">
        <f>G116</f>
        <v>30.9.2005</v>
      </c>
    </row>
    <row r="117" spans="7:8" ht="12.75">
      <c r="G117" s="36" t="s">
        <v>85</v>
      </c>
      <c r="H117" s="36" t="s">
        <v>86</v>
      </c>
    </row>
    <row r="118" spans="2:8" ht="12.75">
      <c r="B118" s="8" t="s">
        <v>87</v>
      </c>
      <c r="G118" s="10">
        <f>'income statement'!D10</f>
        <v>78075</v>
      </c>
      <c r="H118" s="10">
        <f>'income statement'!G10</f>
        <v>208988</v>
      </c>
    </row>
    <row r="119" spans="2:8" ht="12.75">
      <c r="B119" s="8" t="s">
        <v>160</v>
      </c>
      <c r="G119" s="10">
        <f>'income statement'!D16</f>
        <v>2477</v>
      </c>
      <c r="H119" s="10">
        <f>'income statement'!G16</f>
        <v>8068</v>
      </c>
    </row>
    <row r="120" spans="2:8" ht="12.75">
      <c r="B120" s="8" t="s">
        <v>114</v>
      </c>
      <c r="G120" s="10">
        <f>'income statement'!D20</f>
        <v>1597</v>
      </c>
      <c r="H120" s="10">
        <f>'income statement'!G20</f>
        <v>6002</v>
      </c>
    </row>
    <row r="121" spans="2:8" ht="12.75">
      <c r="B121" s="8" t="s">
        <v>113</v>
      </c>
      <c r="G121" s="10">
        <f>'income statement'!D24</f>
        <v>1853</v>
      </c>
      <c r="H121" s="10">
        <f>'income statement'!G24</f>
        <v>5754</v>
      </c>
    </row>
    <row r="122" spans="5:6" ht="12.75">
      <c r="E122" s="10"/>
      <c r="F122" s="10"/>
    </row>
    <row r="123" spans="5:6" ht="12.75">
      <c r="E123" s="10"/>
      <c r="F123" s="10"/>
    </row>
    <row r="124" spans="5:6" ht="12.75">
      <c r="E124" s="10"/>
      <c r="F124" s="10"/>
    </row>
    <row r="125" spans="5:6" ht="12.75">
      <c r="E125" s="10"/>
      <c r="F125" s="10"/>
    </row>
    <row r="126" spans="5:6" ht="12.75">
      <c r="E126" s="10"/>
      <c r="F126" s="10"/>
    </row>
    <row r="127" ht="14.25" customHeight="1">
      <c r="E127" s="44"/>
    </row>
    <row r="128" spans="1:8" ht="14.25" customHeight="1">
      <c r="A128" s="118">
        <v>6</v>
      </c>
      <c r="B128" s="118"/>
      <c r="C128" s="118"/>
      <c r="D128" s="118"/>
      <c r="E128" s="118"/>
      <c r="F128" s="118"/>
      <c r="G128" s="118"/>
      <c r="H128" s="118"/>
    </row>
    <row r="129" spans="1:2" ht="14.25" customHeight="1">
      <c r="A129" s="102" t="s">
        <v>122</v>
      </c>
      <c r="B129" s="39" t="s">
        <v>88</v>
      </c>
    </row>
    <row r="130" ht="14.25" customHeight="1"/>
    <row r="131" spans="6:8" ht="12.75">
      <c r="F131" s="36" t="s">
        <v>210</v>
      </c>
      <c r="G131" s="36" t="s">
        <v>202</v>
      </c>
      <c r="H131" s="36" t="s">
        <v>89</v>
      </c>
    </row>
    <row r="132" spans="6:8" ht="12.75">
      <c r="F132" s="36" t="s">
        <v>3</v>
      </c>
      <c r="G132" s="36" t="s">
        <v>3</v>
      </c>
      <c r="H132" s="36" t="s">
        <v>90</v>
      </c>
    </row>
    <row r="133" spans="2:8" ht="12.75">
      <c r="B133" s="8" t="s">
        <v>4</v>
      </c>
      <c r="F133" s="49">
        <f>'income statement'!D10</f>
        <v>78075</v>
      </c>
      <c r="G133" s="49">
        <v>74328</v>
      </c>
      <c r="H133" s="41">
        <f>(F133-G133)/G133*100</f>
        <v>5.041168873103003</v>
      </c>
    </row>
    <row r="134" spans="2:8" ht="12.75">
      <c r="B134" s="8" t="s">
        <v>9</v>
      </c>
      <c r="F134" s="49">
        <f>'income statement'!D20</f>
        <v>1597</v>
      </c>
      <c r="G134" s="49">
        <v>2328</v>
      </c>
      <c r="H134" s="48">
        <f>(F134-G134)/G134*100</f>
        <v>-31.400343642611684</v>
      </c>
    </row>
    <row r="143" spans="1:2" ht="12.75">
      <c r="A143" s="102" t="s">
        <v>123</v>
      </c>
      <c r="B143" s="39" t="s">
        <v>91</v>
      </c>
    </row>
    <row r="144" spans="1:10" s="83" customFormat="1" ht="12.75">
      <c r="A144" s="82"/>
      <c r="G144" s="84"/>
      <c r="J144" s="84"/>
    </row>
    <row r="145" spans="1:10" s="83" customFormat="1" ht="12.75">
      <c r="A145" s="82"/>
      <c r="G145" s="84"/>
      <c r="J145" s="84"/>
    </row>
    <row r="146" spans="1:10" s="83" customFormat="1" ht="12.75">
      <c r="A146" s="82"/>
      <c r="G146" s="84"/>
      <c r="J146" s="84"/>
    </row>
    <row r="147" spans="1:10" s="83" customFormat="1" ht="12.75">
      <c r="A147" s="82"/>
      <c r="G147" s="84"/>
      <c r="J147" s="84"/>
    </row>
    <row r="148" spans="7:10" s="83" customFormat="1" ht="12.75">
      <c r="G148" s="84"/>
      <c r="J148" s="84"/>
    </row>
    <row r="149" spans="7:10" s="83" customFormat="1" ht="12.75">
      <c r="G149" s="84"/>
      <c r="J149" s="84"/>
    </row>
    <row r="150" spans="7:10" s="83" customFormat="1" ht="12.75">
      <c r="G150" s="84"/>
      <c r="J150" s="84"/>
    </row>
    <row r="154" spans="1:2" ht="12.75">
      <c r="A154" s="102" t="s">
        <v>124</v>
      </c>
      <c r="B154" s="39" t="s">
        <v>92</v>
      </c>
    </row>
    <row r="156" ht="12" customHeight="1"/>
    <row r="159" spans="1:8" ht="12.75">
      <c r="A159" s="102" t="s">
        <v>125</v>
      </c>
      <c r="B159" s="39" t="s">
        <v>10</v>
      </c>
      <c r="G159" s="37" t="s">
        <v>140</v>
      </c>
      <c r="H159" s="37" t="s">
        <v>205</v>
      </c>
    </row>
    <row r="160" spans="1:8" ht="12.75">
      <c r="A160" s="82"/>
      <c r="G160" s="37" t="s">
        <v>210</v>
      </c>
      <c r="H160" s="37" t="str">
        <f>G160</f>
        <v>30.9.2005</v>
      </c>
    </row>
    <row r="161" spans="7:8" ht="12.75">
      <c r="G161" s="37" t="s">
        <v>3</v>
      </c>
      <c r="H161" s="37" t="s">
        <v>3</v>
      </c>
    </row>
    <row r="162" spans="2:8" ht="12.75">
      <c r="B162" s="8" t="s">
        <v>93</v>
      </c>
      <c r="G162" s="50"/>
      <c r="H162" s="11"/>
    </row>
    <row r="163" spans="2:8" ht="12.75">
      <c r="B163" s="8" t="s">
        <v>94</v>
      </c>
      <c r="G163" s="11">
        <v>57</v>
      </c>
      <c r="H163" s="11">
        <f>303+G163</f>
        <v>360</v>
      </c>
    </row>
    <row r="164" spans="2:8" ht="12.75">
      <c r="B164" s="8" t="s">
        <v>95</v>
      </c>
      <c r="G164" s="11">
        <v>-313</v>
      </c>
      <c r="H164" s="11">
        <f>201+G164</f>
        <v>-112</v>
      </c>
    </row>
    <row r="165" spans="7:8" ht="13.5" thickBot="1">
      <c r="G165" s="46">
        <f>SUM(G163:G164)</f>
        <v>-256</v>
      </c>
      <c r="H165" s="46">
        <f>SUM(H163:H164)</f>
        <v>248</v>
      </c>
    </row>
    <row r="166" spans="7:8" ht="12.75">
      <c r="G166" s="50"/>
      <c r="H166" s="11"/>
    </row>
    <row r="167" spans="7:8" ht="12.75">
      <c r="G167" s="50"/>
      <c r="H167" s="11"/>
    </row>
    <row r="168" spans="7:8" ht="12.75">
      <c r="G168" s="50"/>
      <c r="H168" s="11"/>
    </row>
    <row r="169" spans="7:8" ht="12.75">
      <c r="G169" s="50"/>
      <c r="H169" s="11"/>
    </row>
    <row r="170" spans="7:8" ht="12.75">
      <c r="G170" s="50"/>
      <c r="H170" s="11"/>
    </row>
    <row r="171" spans="1:2" ht="12.75">
      <c r="A171" s="102" t="s">
        <v>126</v>
      </c>
      <c r="B171" s="39" t="s">
        <v>96</v>
      </c>
    </row>
    <row r="175" spans="1:2" ht="12.75">
      <c r="A175" s="102" t="s">
        <v>127</v>
      </c>
      <c r="B175" s="39" t="s">
        <v>97</v>
      </c>
    </row>
    <row r="176" spans="7:8" ht="12.75">
      <c r="G176" s="37" t="s">
        <v>140</v>
      </c>
      <c r="H176" s="37" t="s">
        <v>205</v>
      </c>
    </row>
    <row r="177" spans="7:8" ht="12.75">
      <c r="G177" s="37" t="s">
        <v>210</v>
      </c>
      <c r="H177" s="37" t="s">
        <v>210</v>
      </c>
    </row>
    <row r="178" spans="7:8" ht="12.75">
      <c r="G178" s="37" t="s">
        <v>3</v>
      </c>
      <c r="H178" s="37" t="s">
        <v>3</v>
      </c>
    </row>
    <row r="180" spans="2:8" ht="12.75">
      <c r="B180" s="8" t="s">
        <v>136</v>
      </c>
      <c r="G180" s="10">
        <v>48</v>
      </c>
      <c r="H180" s="8">
        <v>48</v>
      </c>
    </row>
    <row r="181" spans="2:8" ht="12.75">
      <c r="B181" s="8" t="s">
        <v>137</v>
      </c>
      <c r="G181" s="10">
        <v>-28</v>
      </c>
      <c r="H181" s="10">
        <f>G181</f>
        <v>-28</v>
      </c>
    </row>
    <row r="182" spans="7:8" ht="13.5" thickBot="1">
      <c r="G182" s="46">
        <f>SUM(G180:G181)</f>
        <v>20</v>
      </c>
      <c r="H182" s="46">
        <f>SUM(H180:H181)</f>
        <v>20</v>
      </c>
    </row>
    <row r="184" ht="12.75">
      <c r="H184" s="36" t="s">
        <v>210</v>
      </c>
    </row>
    <row r="185" ht="12.75">
      <c r="H185" s="36" t="s">
        <v>3</v>
      </c>
    </row>
    <row r="186" ht="12.75">
      <c r="B186" s="8" t="s">
        <v>138</v>
      </c>
    </row>
    <row r="187" spans="2:8" ht="12.75">
      <c r="B187" s="8" t="s">
        <v>139</v>
      </c>
      <c r="H187" s="8">
        <v>48</v>
      </c>
    </row>
    <row r="188" spans="2:8" ht="12.75">
      <c r="B188" s="8" t="s">
        <v>141</v>
      </c>
      <c r="H188" s="8">
        <f>H189</f>
        <v>20</v>
      </c>
    </row>
    <row r="189" spans="2:8" ht="15">
      <c r="B189" s="8" t="s">
        <v>142</v>
      </c>
      <c r="E189" s="44"/>
      <c r="H189" s="8">
        <v>20</v>
      </c>
    </row>
    <row r="190" ht="15">
      <c r="E190" s="44"/>
    </row>
    <row r="191" ht="15">
      <c r="E191" s="44"/>
    </row>
    <row r="192" ht="15">
      <c r="E192" s="44"/>
    </row>
    <row r="193" spans="1:8" ht="15" customHeight="1">
      <c r="A193" s="118">
        <v>7</v>
      </c>
      <c r="B193" s="118"/>
      <c r="C193" s="118"/>
      <c r="D193" s="118"/>
      <c r="E193" s="118"/>
      <c r="F193" s="118"/>
      <c r="G193" s="118"/>
      <c r="H193" s="118"/>
    </row>
    <row r="194" spans="1:2" ht="12.75">
      <c r="A194" s="102" t="s">
        <v>128</v>
      </c>
      <c r="B194" s="39" t="s">
        <v>98</v>
      </c>
    </row>
    <row r="195" spans="1:2" ht="12.75">
      <c r="A195" s="102"/>
      <c r="B195" s="39"/>
    </row>
    <row r="196" spans="1:2" ht="12.75">
      <c r="A196" s="82"/>
      <c r="B196" s="39" t="s">
        <v>99</v>
      </c>
    </row>
    <row r="197" spans="1:3" ht="12.75">
      <c r="A197" s="82"/>
      <c r="B197" s="45"/>
      <c r="C197" s="39"/>
    </row>
    <row r="198" ht="12.75">
      <c r="A198" s="82"/>
    </row>
    <row r="199" ht="12.75">
      <c r="A199" s="82"/>
    </row>
    <row r="200" ht="12.75">
      <c r="A200" s="82"/>
    </row>
    <row r="201" ht="12.75">
      <c r="A201" s="82"/>
    </row>
    <row r="202" spans="1:2" ht="12.75">
      <c r="A202" s="102" t="s">
        <v>129</v>
      </c>
      <c r="B202" s="39" t="s">
        <v>100</v>
      </c>
    </row>
    <row r="203" spans="1:2" ht="12.75">
      <c r="A203" s="102"/>
      <c r="B203" s="39"/>
    </row>
    <row r="204" spans="2:7" ht="12.75">
      <c r="B204" s="8" t="s">
        <v>162</v>
      </c>
      <c r="G204" s="8"/>
    </row>
    <row r="205" ht="12.75">
      <c r="G205" s="8"/>
    </row>
    <row r="206" spans="2:7" ht="12.75">
      <c r="B206" s="8" t="s">
        <v>101</v>
      </c>
      <c r="G206" s="8"/>
    </row>
    <row r="207" spans="6:8" ht="12.75">
      <c r="F207" s="85" t="s">
        <v>102</v>
      </c>
      <c r="G207" s="85" t="s">
        <v>103</v>
      </c>
      <c r="H207" s="85" t="s">
        <v>49</v>
      </c>
    </row>
    <row r="208" spans="6:8" ht="12.75">
      <c r="F208" s="85" t="s">
        <v>3</v>
      </c>
      <c r="G208" s="85" t="s">
        <v>3</v>
      </c>
      <c r="H208" s="85" t="s">
        <v>3</v>
      </c>
    </row>
    <row r="209" spans="2:8" ht="12.75">
      <c r="B209" s="51" t="s">
        <v>104</v>
      </c>
      <c r="F209" s="16">
        <v>0</v>
      </c>
      <c r="G209" s="16">
        <f>25387000/1000</f>
        <v>25387</v>
      </c>
      <c r="H209" s="15">
        <f>G209+F209</f>
        <v>25387</v>
      </c>
    </row>
    <row r="210" spans="2:8" ht="12.75">
      <c r="B210" s="51" t="s">
        <v>216</v>
      </c>
      <c r="F210" s="16">
        <v>0</v>
      </c>
      <c r="G210" s="16">
        <f>4000000/1000</f>
        <v>4000</v>
      </c>
      <c r="H210" s="15">
        <f>G210+F210</f>
        <v>4000</v>
      </c>
    </row>
    <row r="211" spans="2:8" ht="12.75">
      <c r="B211" s="51" t="s">
        <v>105</v>
      </c>
      <c r="F211" s="16">
        <v>0</v>
      </c>
      <c r="G211" s="16">
        <f>46467000/1000</f>
        <v>46467</v>
      </c>
      <c r="H211" s="15">
        <f>G211+F211</f>
        <v>46467</v>
      </c>
    </row>
    <row r="212" spans="2:8" ht="12.75">
      <c r="B212" s="51" t="s">
        <v>215</v>
      </c>
      <c r="F212" s="16">
        <v>0</v>
      </c>
      <c r="G212" s="16">
        <f>1996043.61/1000</f>
        <v>1996.0436100000002</v>
      </c>
      <c r="H212" s="15">
        <f>G212+F212</f>
        <v>1996.0436100000002</v>
      </c>
    </row>
    <row r="213" spans="2:8" ht="12.75">
      <c r="B213" s="51" t="s">
        <v>151</v>
      </c>
      <c r="F213" s="86">
        <v>185</v>
      </c>
      <c r="G213" s="86">
        <v>0</v>
      </c>
      <c r="H213" s="87">
        <f>G213+F213</f>
        <v>185</v>
      </c>
    </row>
    <row r="214" spans="2:9" ht="12.75">
      <c r="B214" s="51"/>
      <c r="F214" s="16">
        <f>SUM(F209:F213)</f>
        <v>185</v>
      </c>
      <c r="G214" s="16">
        <f>SUM(G209:G213)</f>
        <v>77850.04361</v>
      </c>
      <c r="H214" s="16">
        <f>SUM(H209:H213)</f>
        <v>78035.04361</v>
      </c>
      <c r="I214" s="13"/>
    </row>
    <row r="215" spans="2:8" ht="12.75">
      <c r="B215" s="51" t="s">
        <v>106</v>
      </c>
      <c r="F215" s="88">
        <v>1736</v>
      </c>
      <c r="G215" s="16">
        <v>0</v>
      </c>
      <c r="H215" s="86">
        <f>F215+G215</f>
        <v>1736</v>
      </c>
    </row>
    <row r="216" spans="6:8" ht="12.75">
      <c r="F216" s="89">
        <f>SUM(F214:F215)</f>
        <v>1921</v>
      </c>
      <c r="G216" s="90">
        <f>SUM(G214:G215)</f>
        <v>77850.04361</v>
      </c>
      <c r="H216" s="89">
        <f>SUM(H214:H215)</f>
        <v>79771.04361</v>
      </c>
    </row>
    <row r="217" spans="6:8" ht="12.75">
      <c r="F217" s="17"/>
      <c r="G217" s="91"/>
      <c r="H217" s="17"/>
    </row>
    <row r="218" spans="2:8" ht="12.75">
      <c r="B218" s="8" t="s">
        <v>107</v>
      </c>
      <c r="F218" s="91"/>
      <c r="G218" s="9"/>
      <c r="H218" s="9"/>
    </row>
    <row r="219" spans="6:8" ht="12.75">
      <c r="F219" s="91"/>
      <c r="G219" s="9"/>
      <c r="H219" s="9"/>
    </row>
    <row r="220" spans="2:8" ht="12.75">
      <c r="B220" s="51" t="str">
        <f>B215</f>
        <v>Term loan</v>
      </c>
      <c r="F220" s="91">
        <v>4899</v>
      </c>
      <c r="G220" s="92">
        <v>0</v>
      </c>
      <c r="H220" s="91">
        <f>F220+G220</f>
        <v>4899</v>
      </c>
    </row>
    <row r="221" spans="2:8" ht="12.75">
      <c r="B221" s="51" t="s">
        <v>152</v>
      </c>
      <c r="F221" s="87">
        <v>454</v>
      </c>
      <c r="G221" s="93">
        <v>0</v>
      </c>
      <c r="H221" s="87">
        <f>F221+G221</f>
        <v>454</v>
      </c>
    </row>
    <row r="222" spans="2:8" ht="12.75">
      <c r="B222" s="51"/>
      <c r="F222" s="90">
        <f>SUM(F220:F221)</f>
        <v>5353</v>
      </c>
      <c r="G222" s="90">
        <f>SUM(G220:G221)</f>
        <v>0</v>
      </c>
      <c r="H222" s="90">
        <f>SUM(H220:H221)</f>
        <v>5353</v>
      </c>
    </row>
    <row r="223" spans="2:8" ht="12.75">
      <c r="B223" s="51"/>
      <c r="F223" s="48"/>
      <c r="G223" s="94"/>
      <c r="H223" s="48"/>
    </row>
    <row r="224" spans="2:8" ht="13.5" thickBot="1">
      <c r="B224" s="8" t="s">
        <v>49</v>
      </c>
      <c r="F224" s="53">
        <f>F216+F222</f>
        <v>7274</v>
      </c>
      <c r="G224" s="53">
        <f>G216+G222</f>
        <v>77850.04361</v>
      </c>
      <c r="H224" s="53">
        <f>H216+H222</f>
        <v>85124.04361</v>
      </c>
    </row>
    <row r="225" spans="6:8" ht="13.5" thickTop="1">
      <c r="F225" s="48"/>
      <c r="G225" s="48"/>
      <c r="H225" s="48"/>
    </row>
    <row r="226" spans="6:8" ht="12.75">
      <c r="F226" s="48"/>
      <c r="G226" s="48"/>
      <c r="H226" s="48"/>
    </row>
    <row r="227" spans="2:7" ht="12.75">
      <c r="B227" s="8" t="s">
        <v>163</v>
      </c>
      <c r="G227" s="48"/>
    </row>
    <row r="228" ht="12.75">
      <c r="G228" s="48"/>
    </row>
    <row r="229" ht="12.75">
      <c r="G229" s="48"/>
    </row>
    <row r="230" spans="1:2" ht="12.75">
      <c r="A230" s="102" t="s">
        <v>130</v>
      </c>
      <c r="B230" s="39" t="s">
        <v>108</v>
      </c>
    </row>
    <row r="236" spans="1:2" ht="12.75">
      <c r="A236" s="102" t="s">
        <v>131</v>
      </c>
      <c r="B236" s="39" t="s">
        <v>109</v>
      </c>
    </row>
    <row r="237" ht="12.75">
      <c r="A237" s="82"/>
    </row>
    <row r="238" ht="12.75">
      <c r="A238" s="82"/>
    </row>
    <row r="239" ht="12.75">
      <c r="A239" s="82"/>
    </row>
    <row r="240" ht="12.75">
      <c r="A240" s="82"/>
    </row>
    <row r="241" spans="1:2" ht="13.5" customHeight="1">
      <c r="A241" s="102" t="s">
        <v>132</v>
      </c>
      <c r="B241" s="39" t="s">
        <v>110</v>
      </c>
    </row>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spans="1:8" ht="13.5" customHeight="1">
      <c r="A258" s="118">
        <v>8</v>
      </c>
      <c r="B258" s="118"/>
      <c r="C258" s="118"/>
      <c r="D258" s="118"/>
      <c r="E258" s="118"/>
      <c r="F258" s="118"/>
      <c r="G258" s="118"/>
      <c r="H258" s="118"/>
    </row>
    <row r="259" spans="1:2" ht="13.5" customHeight="1">
      <c r="A259" s="102" t="s">
        <v>133</v>
      </c>
      <c r="B259" s="39" t="s">
        <v>185</v>
      </c>
    </row>
    <row r="260" spans="5:9" ht="13.5" customHeight="1">
      <c r="E260" s="2"/>
      <c r="F260" s="2"/>
      <c r="G260" s="2"/>
      <c r="H260" s="4"/>
      <c r="I260" s="2"/>
    </row>
    <row r="261" spans="2:8" ht="13.5" customHeight="1">
      <c r="B261" s="39" t="s">
        <v>58</v>
      </c>
      <c r="C261" s="39" t="s">
        <v>186</v>
      </c>
      <c r="G261" s="36"/>
      <c r="H261" s="36"/>
    </row>
    <row r="262" spans="3:8" ht="13.5" customHeight="1">
      <c r="C262" s="8" t="s">
        <v>187</v>
      </c>
      <c r="G262" s="77"/>
      <c r="H262" s="77"/>
    </row>
    <row r="263" spans="3:8" ht="13.5" customHeight="1">
      <c r="C263" s="8" t="s">
        <v>188</v>
      </c>
      <c r="G263" s="77"/>
      <c r="H263" s="77"/>
    </row>
    <row r="264" spans="7:8" ht="13.5" customHeight="1">
      <c r="G264" s="36"/>
      <c r="H264" s="36"/>
    </row>
    <row r="265" spans="5:8" ht="13.5" customHeight="1">
      <c r="E265" s="119" t="s">
        <v>140</v>
      </c>
      <c r="F265" s="119"/>
      <c r="G265" s="119" t="s">
        <v>205</v>
      </c>
      <c r="H265" s="119"/>
    </row>
    <row r="266" spans="5:8" ht="13.5" customHeight="1">
      <c r="E266" s="74">
        <v>38625</v>
      </c>
      <c r="F266" s="74">
        <v>38260</v>
      </c>
      <c r="G266" s="74">
        <f>E266</f>
        <v>38625</v>
      </c>
      <c r="H266" s="74">
        <f>F266</f>
        <v>38260</v>
      </c>
    </row>
    <row r="267" spans="7:8" ht="13.5" customHeight="1">
      <c r="G267" s="36"/>
      <c r="H267" s="36"/>
    </row>
    <row r="268" spans="3:8" ht="13.5" customHeight="1">
      <c r="C268" s="8" t="s">
        <v>144</v>
      </c>
      <c r="E268" s="75">
        <f>'income statement'!D24</f>
        <v>1853</v>
      </c>
      <c r="F268" s="75">
        <f>'income statement'!E24</f>
        <v>390</v>
      </c>
      <c r="G268" s="75">
        <f>'income statement'!G24</f>
        <v>5754</v>
      </c>
      <c r="H268" s="75">
        <f>'income statement'!H24</f>
        <v>7310</v>
      </c>
    </row>
    <row r="269" spans="5:8" ht="13.5" customHeight="1">
      <c r="E269" s="75"/>
      <c r="F269" s="60"/>
      <c r="G269" s="60"/>
      <c r="H269" s="60"/>
    </row>
    <row r="270" spans="3:8" ht="13.5" customHeight="1">
      <c r="C270" s="8" t="s">
        <v>161</v>
      </c>
      <c r="E270" s="10">
        <f>56201500/1000</f>
        <v>56201.5</v>
      </c>
      <c r="F270" s="10">
        <v>56032</v>
      </c>
      <c r="G270" s="10">
        <f>56135522/1000</f>
        <v>56135.522</v>
      </c>
      <c r="H270" s="60">
        <v>56010</v>
      </c>
    </row>
    <row r="271" spans="5:8" ht="13.5" customHeight="1">
      <c r="E271" s="10"/>
      <c r="F271" s="10"/>
      <c r="H271" s="60"/>
    </row>
    <row r="272" spans="3:8" ht="13.5" customHeight="1" thickBot="1">
      <c r="C272" s="39" t="s">
        <v>189</v>
      </c>
      <c r="E272" s="76">
        <f>E268/E270*100</f>
        <v>3.2970650249548497</v>
      </c>
      <c r="F272" s="76">
        <f>F268/F270*100</f>
        <v>0.6960308395202741</v>
      </c>
      <c r="G272" s="76">
        <f>G268/G270*100</f>
        <v>10.25019416404465</v>
      </c>
      <c r="H272" s="76">
        <f>H268/H270*100</f>
        <v>13.051240849848242</v>
      </c>
    </row>
    <row r="273" spans="5:8" ht="13.5" customHeight="1" thickTop="1">
      <c r="E273" s="10"/>
      <c r="F273" s="10"/>
      <c r="H273" s="60"/>
    </row>
    <row r="275" spans="2:8" ht="13.5" customHeight="1">
      <c r="B275" s="39" t="s">
        <v>190</v>
      </c>
      <c r="C275" s="39" t="s">
        <v>191</v>
      </c>
      <c r="G275" s="36"/>
      <c r="H275" s="36"/>
    </row>
    <row r="276" spans="3:8" ht="13.5" customHeight="1">
      <c r="C276" s="8" t="s">
        <v>192</v>
      </c>
      <c r="G276" s="36"/>
      <c r="H276" s="36"/>
    </row>
    <row r="277" spans="3:8" ht="13.5" customHeight="1">
      <c r="C277" s="8" t="s">
        <v>193</v>
      </c>
      <c r="G277" s="36"/>
      <c r="H277" s="36"/>
    </row>
    <row r="278" spans="7:8" ht="12.75" customHeight="1">
      <c r="G278" s="36"/>
      <c r="H278" s="36"/>
    </row>
    <row r="279" spans="5:8" ht="12.75" customHeight="1">
      <c r="E279" s="119" t="s">
        <v>140</v>
      </c>
      <c r="F279" s="119"/>
      <c r="G279" s="119" t="s">
        <v>205</v>
      </c>
      <c r="H279" s="119"/>
    </row>
    <row r="280" spans="5:8" ht="12.75" customHeight="1">
      <c r="E280" s="74">
        <v>38625</v>
      </c>
      <c r="F280" s="74">
        <v>38260</v>
      </c>
      <c r="G280" s="74">
        <f>E280</f>
        <v>38625</v>
      </c>
      <c r="H280" s="74">
        <f>F280</f>
        <v>38260</v>
      </c>
    </row>
    <row r="281" spans="7:8" ht="12.75" customHeight="1">
      <c r="G281" s="36"/>
      <c r="H281" s="36"/>
    </row>
    <row r="282" spans="3:8" ht="13.5" customHeight="1">
      <c r="C282" s="8" t="s">
        <v>144</v>
      </c>
      <c r="E282" s="60">
        <f>'income statement'!D24</f>
        <v>1853</v>
      </c>
      <c r="F282" s="60">
        <f>'income statement'!E24</f>
        <v>390</v>
      </c>
      <c r="G282" s="60">
        <f>'income statement'!G24</f>
        <v>5754</v>
      </c>
      <c r="H282" s="60">
        <f>'income statement'!H24</f>
        <v>7310</v>
      </c>
    </row>
    <row r="283" spans="5:8" ht="13.5" customHeight="1">
      <c r="E283" s="75"/>
      <c r="F283" s="60"/>
      <c r="G283" s="60"/>
      <c r="H283" s="60"/>
    </row>
    <row r="284" spans="3:8" ht="13.5" customHeight="1">
      <c r="C284" s="8" t="s">
        <v>161</v>
      </c>
      <c r="E284" s="10">
        <f>E270</f>
        <v>56201.5</v>
      </c>
      <c r="F284" s="10">
        <v>56032</v>
      </c>
      <c r="G284" s="10">
        <f>G270</f>
        <v>56135.522</v>
      </c>
      <c r="H284" s="60">
        <v>56010</v>
      </c>
    </row>
    <row r="285" spans="5:8" ht="13.5" customHeight="1">
      <c r="E285" s="10"/>
      <c r="F285" s="10"/>
      <c r="H285" s="60"/>
    </row>
    <row r="286" spans="3:8" ht="13.5" customHeight="1">
      <c r="C286" s="8" t="s">
        <v>194</v>
      </c>
      <c r="E286" s="10">
        <v>0</v>
      </c>
      <c r="F286" s="10">
        <v>622</v>
      </c>
      <c r="G286" s="10">
        <v>282</v>
      </c>
      <c r="H286" s="60">
        <v>622</v>
      </c>
    </row>
    <row r="287" spans="5:8" ht="13.5" customHeight="1">
      <c r="E287" s="10"/>
      <c r="F287" s="10"/>
      <c r="H287" s="60"/>
    </row>
    <row r="288" spans="3:8" ht="13.5" customHeight="1">
      <c r="C288" s="8" t="s">
        <v>195</v>
      </c>
      <c r="E288" s="10"/>
      <c r="F288" s="10"/>
      <c r="H288" s="60"/>
    </row>
    <row r="289" spans="3:8" ht="13.5" customHeight="1">
      <c r="C289" s="8" t="s">
        <v>196</v>
      </c>
      <c r="E289" s="52">
        <f>SUM(E284:E288)</f>
        <v>56201.5</v>
      </c>
      <c r="F289" s="52">
        <f>SUM(F284:F288)</f>
        <v>56654</v>
      </c>
      <c r="G289" s="52">
        <f>SUM(G284:G288)</f>
        <v>56417.522</v>
      </c>
      <c r="H289" s="52">
        <f>SUM(H284:H288)</f>
        <v>56632</v>
      </c>
    </row>
    <row r="290" spans="5:8" ht="13.5" customHeight="1">
      <c r="E290" s="10"/>
      <c r="F290" s="10"/>
      <c r="H290" s="60"/>
    </row>
    <row r="291" spans="3:8" ht="13.5" customHeight="1" thickBot="1">
      <c r="C291" s="39" t="s">
        <v>197</v>
      </c>
      <c r="E291" s="76">
        <f>E282/E289*100</f>
        <v>3.2970650249548497</v>
      </c>
      <c r="F291" s="76">
        <f>F282/F289*100</f>
        <v>0.6883891693437356</v>
      </c>
      <c r="G291" s="76">
        <f>G282/G289*100</f>
        <v>10.198959110611062</v>
      </c>
      <c r="H291" s="76">
        <f>H282/H289*100</f>
        <v>12.907896595564344</v>
      </c>
    </row>
    <row r="292" spans="2:15" ht="13.5" customHeight="1" thickTop="1">
      <c r="B292"/>
      <c r="C292"/>
      <c r="D292"/>
      <c r="E292" s="95"/>
      <c r="F292"/>
      <c r="G292"/>
      <c r="H292"/>
      <c r="I292"/>
      <c r="J292"/>
      <c r="K292"/>
      <c r="L292"/>
      <c r="M292"/>
      <c r="N292"/>
      <c r="O292"/>
    </row>
    <row r="293" spans="5:8" ht="13.5" customHeight="1">
      <c r="E293" s="10"/>
      <c r="F293" s="10"/>
      <c r="H293" s="60"/>
    </row>
    <row r="294" spans="1:7" ht="13.5" customHeight="1">
      <c r="A294" s="102" t="s">
        <v>134</v>
      </c>
      <c r="B294" s="39" t="s">
        <v>111</v>
      </c>
      <c r="G294" s="54"/>
    </row>
    <row r="295" ht="13.5" customHeight="1"/>
    <row r="296" ht="13.5" customHeight="1"/>
    <row r="297" ht="13.5" customHeight="1"/>
    <row r="320" ht="15">
      <c r="E320" s="44"/>
    </row>
    <row r="322" spans="1:8" ht="12.75">
      <c r="A322" s="118">
        <v>9</v>
      </c>
      <c r="B322" s="118"/>
      <c r="C322" s="118"/>
      <c r="D322" s="118"/>
      <c r="E322" s="118"/>
      <c r="F322" s="118"/>
      <c r="G322" s="118"/>
      <c r="H322" s="118"/>
    </row>
    <row r="409" spans="1:10" s="32" customFormat="1" ht="12.75">
      <c r="A409" s="106"/>
      <c r="G409" s="11"/>
      <c r="J409" s="11"/>
    </row>
    <row r="410" spans="1:10" s="32" customFormat="1" ht="12.75">
      <c r="A410" s="107"/>
      <c r="G410" s="11"/>
      <c r="J410" s="11"/>
    </row>
    <row r="411" spans="1:10" s="32" customFormat="1" ht="12.75">
      <c r="A411" s="106"/>
      <c r="G411" s="11"/>
      <c r="J411" s="11"/>
    </row>
    <row r="412" spans="1:10" s="32" customFormat="1" ht="12.75">
      <c r="A412" s="106"/>
      <c r="G412" s="11"/>
      <c r="J412" s="11"/>
    </row>
    <row r="413" spans="1:10" s="32" customFormat="1" ht="12.75">
      <c r="A413" s="106"/>
      <c r="G413" s="11"/>
      <c r="J413" s="11"/>
    </row>
    <row r="414" spans="1:10" s="32" customFormat="1" ht="12.75">
      <c r="A414" s="106"/>
      <c r="G414" s="11"/>
      <c r="J414" s="11"/>
    </row>
    <row r="415" spans="1:10" s="32" customFormat="1" ht="12.75">
      <c r="A415" s="107"/>
      <c r="G415" s="11"/>
      <c r="J415" s="11"/>
    </row>
    <row r="416" spans="1:10" s="32" customFormat="1" ht="12.75">
      <c r="A416" s="106"/>
      <c r="G416" s="11"/>
      <c r="J416" s="11"/>
    </row>
    <row r="417" spans="1:10" s="32" customFormat="1" ht="12.75">
      <c r="A417" s="106"/>
      <c r="G417" s="11"/>
      <c r="J417" s="11"/>
    </row>
    <row r="418" spans="1:10" s="32" customFormat="1" ht="12.75">
      <c r="A418" s="106"/>
      <c r="G418" s="11"/>
      <c r="J418" s="11"/>
    </row>
    <row r="419" spans="1:10" s="32" customFormat="1" ht="12.75">
      <c r="A419" s="107"/>
      <c r="G419" s="11"/>
      <c r="J419" s="11"/>
    </row>
    <row r="420" spans="1:10" s="32" customFormat="1" ht="12.75">
      <c r="A420" s="107"/>
      <c r="E420" s="55"/>
      <c r="F420" s="55"/>
      <c r="G420" s="11"/>
      <c r="J420" s="11"/>
    </row>
    <row r="421" spans="1:10" s="32" customFormat="1" ht="12.75">
      <c r="A421" s="106"/>
      <c r="E421" s="56"/>
      <c r="F421" s="56"/>
      <c r="G421" s="11"/>
      <c r="J421" s="11"/>
    </row>
    <row r="422" spans="1:10" s="32" customFormat="1" ht="12.75">
      <c r="A422" s="106"/>
      <c r="E422" s="50"/>
      <c r="F422" s="11"/>
      <c r="G422" s="11"/>
      <c r="J422" s="11"/>
    </row>
    <row r="423" spans="1:10" s="32" customFormat="1" ht="12.75">
      <c r="A423" s="106"/>
      <c r="G423" s="11"/>
      <c r="J423" s="11"/>
    </row>
    <row r="424" spans="1:10" s="32" customFormat="1" ht="12.75">
      <c r="A424" s="106"/>
      <c r="G424" s="11"/>
      <c r="J424" s="11"/>
    </row>
    <row r="425" spans="1:10" s="32" customFormat="1" ht="12.75">
      <c r="A425" s="106"/>
      <c r="G425" s="11"/>
      <c r="J425" s="11"/>
    </row>
    <row r="426" spans="1:10" s="32" customFormat="1" ht="12.75">
      <c r="A426" s="106"/>
      <c r="G426" s="11"/>
      <c r="J426" s="11"/>
    </row>
    <row r="427" spans="1:10" s="32" customFormat="1" ht="12.75">
      <c r="A427" s="106"/>
      <c r="G427" s="11"/>
      <c r="J427" s="11"/>
    </row>
    <row r="428" spans="1:10" s="32" customFormat="1" ht="12.75">
      <c r="A428" s="106"/>
      <c r="G428" s="11"/>
      <c r="J428" s="11"/>
    </row>
    <row r="429" spans="1:10" s="32" customFormat="1" ht="12.75">
      <c r="A429" s="106"/>
      <c r="G429" s="11"/>
      <c r="J429" s="11"/>
    </row>
    <row r="430" spans="1:10" s="32" customFormat="1" ht="12.75">
      <c r="A430" s="106"/>
      <c r="G430" s="11"/>
      <c r="J430" s="11"/>
    </row>
    <row r="431" spans="1:10" s="32" customFormat="1" ht="12.75">
      <c r="A431" s="106"/>
      <c r="G431" s="11"/>
      <c r="J431" s="11"/>
    </row>
    <row r="432" spans="1:10" s="32" customFormat="1" ht="12.75">
      <c r="A432" s="106"/>
      <c r="G432" s="11"/>
      <c r="J432" s="11"/>
    </row>
    <row r="433" spans="1:10" s="32" customFormat="1" ht="12.75">
      <c r="A433" s="106"/>
      <c r="G433" s="11"/>
      <c r="J433" s="11"/>
    </row>
    <row r="434" spans="1:10" s="32" customFormat="1" ht="12.75">
      <c r="A434" s="106"/>
      <c r="G434" s="11"/>
      <c r="J434" s="11"/>
    </row>
    <row r="435" spans="1:10" s="32" customFormat="1" ht="12.75">
      <c r="A435" s="106"/>
      <c r="G435" s="11"/>
      <c r="J435" s="11"/>
    </row>
    <row r="436" spans="1:10" s="32" customFormat="1" ht="12.75">
      <c r="A436" s="106"/>
      <c r="G436" s="11"/>
      <c r="J436" s="11"/>
    </row>
    <row r="437" spans="1:10" s="32" customFormat="1" ht="12.75">
      <c r="A437" s="106"/>
      <c r="G437" s="11"/>
      <c r="J437" s="11"/>
    </row>
    <row r="438" spans="1:10" s="32" customFormat="1" ht="12.75">
      <c r="A438" s="106"/>
      <c r="G438" s="11"/>
      <c r="J438" s="11"/>
    </row>
    <row r="439" spans="1:10" s="32" customFormat="1" ht="12.75">
      <c r="A439" s="106"/>
      <c r="G439" s="11"/>
      <c r="J439" s="11"/>
    </row>
    <row r="440" spans="1:10" s="32" customFormat="1" ht="12.75">
      <c r="A440" s="106"/>
      <c r="G440" s="11"/>
      <c r="J440" s="11"/>
    </row>
    <row r="441" spans="1:10" s="32" customFormat="1" ht="12.75">
      <c r="A441" s="106"/>
      <c r="G441" s="11"/>
      <c r="J441" s="11"/>
    </row>
    <row r="442" spans="1:10" s="32" customFormat="1" ht="12.75">
      <c r="A442" s="107"/>
      <c r="G442" s="11"/>
      <c r="J442" s="11"/>
    </row>
    <row r="443" spans="1:10" s="32" customFormat="1" ht="12.75">
      <c r="A443" s="106"/>
      <c r="G443" s="11"/>
      <c r="J443" s="11"/>
    </row>
    <row r="444" spans="1:10" s="32" customFormat="1" ht="12.75">
      <c r="A444" s="107"/>
      <c r="G444" s="11"/>
      <c r="J444" s="11"/>
    </row>
    <row r="445" spans="1:10" s="32" customFormat="1" ht="12.75">
      <c r="A445" s="107"/>
      <c r="G445" s="11"/>
      <c r="J445" s="11"/>
    </row>
    <row r="446" spans="1:10" s="32" customFormat="1" ht="12.75">
      <c r="A446" s="106"/>
      <c r="G446" s="11"/>
      <c r="J446" s="11"/>
    </row>
    <row r="447" spans="1:10" s="32" customFormat="1" ht="12.75">
      <c r="A447" s="106"/>
      <c r="G447" s="11"/>
      <c r="J447" s="11"/>
    </row>
    <row r="448" spans="1:10" s="32" customFormat="1" ht="12.75">
      <c r="A448" s="106"/>
      <c r="F448" s="56"/>
      <c r="G448" s="11"/>
      <c r="J448" s="11"/>
    </row>
    <row r="449" spans="1:10" s="32" customFormat="1" ht="12.75">
      <c r="A449" s="106"/>
      <c r="G449" s="11"/>
      <c r="J449" s="11"/>
    </row>
    <row r="450" spans="1:10" s="32" customFormat="1" ht="12.75">
      <c r="A450" s="107"/>
      <c r="G450" s="11"/>
      <c r="J450" s="11"/>
    </row>
    <row r="451" spans="1:10" s="32" customFormat="1" ht="12.75">
      <c r="A451" s="106"/>
      <c r="G451" s="11"/>
      <c r="J451" s="11"/>
    </row>
    <row r="452" spans="1:10" s="32" customFormat="1" ht="12.75">
      <c r="A452" s="106"/>
      <c r="G452" s="11"/>
      <c r="J452" s="11"/>
    </row>
    <row r="453" spans="1:10" s="32" customFormat="1" ht="12.75">
      <c r="A453" s="106"/>
      <c r="G453" s="11"/>
      <c r="J453" s="11"/>
    </row>
    <row r="454" spans="1:10" s="32" customFormat="1" ht="12.75">
      <c r="A454" s="106"/>
      <c r="G454" s="11"/>
      <c r="J454" s="11"/>
    </row>
    <row r="455" spans="1:10" s="32" customFormat="1" ht="12.75">
      <c r="A455" s="106"/>
      <c r="G455" s="11"/>
      <c r="J455" s="11"/>
    </row>
    <row r="456" spans="1:10" s="32" customFormat="1" ht="12.75">
      <c r="A456" s="106"/>
      <c r="G456" s="11"/>
      <c r="J456" s="11"/>
    </row>
    <row r="457" spans="1:10" s="32" customFormat="1" ht="12.75">
      <c r="A457" s="106"/>
      <c r="G457" s="11"/>
      <c r="J457" s="11"/>
    </row>
    <row r="458" spans="1:10" s="32" customFormat="1" ht="12.75">
      <c r="A458" s="106"/>
      <c r="G458" s="11"/>
      <c r="J458" s="11"/>
    </row>
    <row r="459" spans="1:10" s="32" customFormat="1" ht="12.75">
      <c r="A459" s="106"/>
      <c r="G459" s="11"/>
      <c r="J459" s="11"/>
    </row>
    <row r="460" spans="1:10" s="32" customFormat="1" ht="12.75">
      <c r="A460" s="106"/>
      <c r="G460" s="11"/>
      <c r="J460" s="11"/>
    </row>
    <row r="461" spans="1:10" s="32" customFormat="1" ht="12.75">
      <c r="A461" s="106"/>
      <c r="G461" s="11"/>
      <c r="J461" s="11"/>
    </row>
    <row r="462" spans="1:10" s="32" customFormat="1" ht="12.75">
      <c r="A462" s="106"/>
      <c r="G462" s="11"/>
      <c r="J462" s="11"/>
    </row>
    <row r="463" spans="1:10" s="32" customFormat="1" ht="12.75">
      <c r="A463" s="106"/>
      <c r="G463" s="11"/>
      <c r="J463" s="11"/>
    </row>
    <row r="464" spans="1:10" s="32" customFormat="1" ht="12.75">
      <c r="A464" s="106"/>
      <c r="G464" s="11"/>
      <c r="J464" s="11"/>
    </row>
    <row r="465" spans="1:10" s="32" customFormat="1" ht="12.75">
      <c r="A465" s="107"/>
      <c r="G465" s="11"/>
      <c r="J465" s="11"/>
    </row>
    <row r="466" spans="1:10" s="32" customFormat="1" ht="12.75">
      <c r="A466" s="106"/>
      <c r="F466" s="56"/>
      <c r="G466" s="11"/>
      <c r="J466" s="11"/>
    </row>
    <row r="467" spans="1:10" s="32" customFormat="1" ht="12.75">
      <c r="A467" s="106"/>
      <c r="G467" s="11"/>
      <c r="J467" s="11"/>
    </row>
    <row r="468" spans="1:10" s="32" customFormat="1" ht="12.75">
      <c r="A468" s="106"/>
      <c r="G468" s="11"/>
      <c r="J468" s="11"/>
    </row>
    <row r="469" spans="1:10" s="32" customFormat="1" ht="12.75">
      <c r="A469" s="106"/>
      <c r="G469" s="11"/>
      <c r="J469" s="11"/>
    </row>
    <row r="470" spans="1:10" s="32" customFormat="1" ht="12.75">
      <c r="A470" s="106"/>
      <c r="D470" s="55"/>
      <c r="E470" s="55"/>
      <c r="F470" s="55"/>
      <c r="G470" s="11"/>
      <c r="J470" s="11"/>
    </row>
    <row r="471" spans="1:10" s="32" customFormat="1" ht="12.75">
      <c r="A471" s="106"/>
      <c r="D471" s="55"/>
      <c r="E471" s="55"/>
      <c r="F471" s="55"/>
      <c r="G471" s="11"/>
      <c r="J471" s="11"/>
    </row>
    <row r="472" spans="1:10" s="32" customFormat="1" ht="12.75">
      <c r="A472" s="108"/>
      <c r="D472" s="11"/>
      <c r="E472" s="11"/>
      <c r="F472" s="48"/>
      <c r="G472" s="11"/>
      <c r="J472" s="11"/>
    </row>
    <row r="473" spans="1:10" s="32" customFormat="1" ht="12.75">
      <c r="A473" s="108"/>
      <c r="D473" s="11"/>
      <c r="E473" s="11"/>
      <c r="F473" s="48"/>
      <c r="G473" s="11"/>
      <c r="H473" s="48"/>
      <c r="J473" s="11"/>
    </row>
    <row r="474" spans="1:10" s="32" customFormat="1" ht="12.75">
      <c r="A474" s="108"/>
      <c r="D474" s="11"/>
      <c r="E474" s="11"/>
      <c r="F474" s="48"/>
      <c r="G474" s="11"/>
      <c r="H474" s="48"/>
      <c r="J474" s="11"/>
    </row>
    <row r="475" spans="1:10" s="32" customFormat="1" ht="12.75">
      <c r="A475" s="108"/>
      <c r="D475" s="11"/>
      <c r="E475" s="11"/>
      <c r="F475" s="48"/>
      <c r="G475" s="11"/>
      <c r="J475" s="11"/>
    </row>
    <row r="476" spans="1:10" s="32" customFormat="1" ht="12.75">
      <c r="A476" s="108"/>
      <c r="D476" s="11"/>
      <c r="E476" s="11"/>
      <c r="F476" s="11"/>
      <c r="G476" s="11"/>
      <c r="H476" s="48"/>
      <c r="I476" s="48"/>
      <c r="J476" s="11"/>
    </row>
    <row r="477" spans="1:10" s="32" customFormat="1" ht="12.75">
      <c r="A477" s="108"/>
      <c r="D477" s="57"/>
      <c r="E477" s="50"/>
      <c r="F477" s="11"/>
      <c r="G477" s="11"/>
      <c r="J477" s="11"/>
    </row>
    <row r="478" spans="1:10" s="32" customFormat="1" ht="12.75">
      <c r="A478" s="106"/>
      <c r="D478" s="11"/>
      <c r="E478" s="48"/>
      <c r="F478" s="11"/>
      <c r="G478" s="11"/>
      <c r="J478" s="11"/>
    </row>
    <row r="479" spans="1:10" s="32" customFormat="1" ht="12.75">
      <c r="A479" s="106"/>
      <c r="D479" s="48"/>
      <c r="G479" s="11"/>
      <c r="J479" s="11"/>
    </row>
    <row r="480" spans="1:10" s="32" customFormat="1" ht="12.75">
      <c r="A480" s="106"/>
      <c r="D480" s="48"/>
      <c r="G480" s="11"/>
      <c r="J480" s="11"/>
    </row>
    <row r="481" spans="1:10" s="32" customFormat="1" ht="12.75">
      <c r="A481" s="108"/>
      <c r="D481" s="48"/>
      <c r="F481" s="48"/>
      <c r="G481" s="11"/>
      <c r="J481" s="11"/>
    </row>
    <row r="482" spans="1:10" s="32" customFormat="1" ht="12.75">
      <c r="A482" s="106"/>
      <c r="D482" s="48"/>
      <c r="E482" s="48"/>
      <c r="F482" s="48"/>
      <c r="G482" s="11"/>
      <c r="J482" s="11"/>
    </row>
    <row r="483" spans="1:10" s="32" customFormat="1" ht="12.75">
      <c r="A483" s="106"/>
      <c r="D483" s="48"/>
      <c r="E483" s="48"/>
      <c r="F483" s="48"/>
      <c r="G483" s="11"/>
      <c r="J483" s="11"/>
    </row>
    <row r="484" spans="1:10" s="32" customFormat="1" ht="12.75">
      <c r="A484" s="106"/>
      <c r="F484" s="48"/>
      <c r="G484" s="11"/>
      <c r="J484" s="11"/>
    </row>
    <row r="485" spans="1:10" s="32" customFormat="1" ht="12.75">
      <c r="A485" s="106"/>
      <c r="F485" s="48"/>
      <c r="G485" s="11"/>
      <c r="J485" s="11"/>
    </row>
    <row r="486" spans="1:10" s="32" customFormat="1" ht="12.75">
      <c r="A486" s="106"/>
      <c r="F486" s="48"/>
      <c r="G486" s="11"/>
      <c r="J486" s="11"/>
    </row>
    <row r="487" spans="1:10" s="32" customFormat="1" ht="12.75">
      <c r="A487" s="106"/>
      <c r="F487" s="48"/>
      <c r="G487" s="11"/>
      <c r="J487" s="11"/>
    </row>
    <row r="488" spans="1:10" s="32" customFormat="1" ht="12.75">
      <c r="A488" s="106"/>
      <c r="G488" s="11"/>
      <c r="J488" s="11"/>
    </row>
    <row r="489" spans="1:10" s="32" customFormat="1" ht="12.75">
      <c r="A489" s="106"/>
      <c r="G489" s="11"/>
      <c r="J489" s="11"/>
    </row>
    <row r="490" spans="1:10" s="32" customFormat="1" ht="12.75">
      <c r="A490" s="106"/>
      <c r="G490" s="11"/>
      <c r="J490" s="11"/>
    </row>
    <row r="491" spans="1:10" s="32" customFormat="1" ht="12.75">
      <c r="A491" s="106"/>
      <c r="G491" s="11"/>
      <c r="J491" s="11"/>
    </row>
    <row r="492" spans="1:10" s="32" customFormat="1" ht="12.75">
      <c r="A492" s="106"/>
      <c r="G492" s="11"/>
      <c r="J492" s="11"/>
    </row>
    <row r="493" spans="1:10" s="32" customFormat="1" ht="12.75">
      <c r="A493" s="106"/>
      <c r="G493" s="11"/>
      <c r="J493" s="11"/>
    </row>
    <row r="494" spans="1:10" s="32" customFormat="1" ht="12.75">
      <c r="A494" s="106"/>
      <c r="G494" s="11"/>
      <c r="J494" s="11"/>
    </row>
    <row r="495" spans="1:10" s="32" customFormat="1" ht="12.75">
      <c r="A495" s="106"/>
      <c r="G495" s="11"/>
      <c r="J495" s="11"/>
    </row>
    <row r="496" spans="1:10" s="32" customFormat="1" ht="12.75">
      <c r="A496" s="106"/>
      <c r="G496" s="11"/>
      <c r="J496" s="11"/>
    </row>
    <row r="497" spans="1:10" s="32" customFormat="1" ht="12.75">
      <c r="A497" s="106"/>
      <c r="G497" s="11"/>
      <c r="J497" s="11"/>
    </row>
    <row r="498" spans="1:10" s="32" customFormat="1" ht="12.75">
      <c r="A498" s="106"/>
      <c r="G498" s="11"/>
      <c r="J498" s="11"/>
    </row>
    <row r="499" spans="1:10" s="32" customFormat="1" ht="12.75">
      <c r="A499" s="106"/>
      <c r="G499" s="11"/>
      <c r="J499" s="11"/>
    </row>
    <row r="500" spans="1:10" s="32" customFormat="1" ht="12.75">
      <c r="A500" s="106"/>
      <c r="G500" s="11"/>
      <c r="J500" s="11"/>
    </row>
    <row r="501" spans="1:10" s="32" customFormat="1" ht="12.75">
      <c r="A501" s="106"/>
      <c r="G501" s="11"/>
      <c r="J501" s="11"/>
    </row>
    <row r="502" spans="1:10" s="32" customFormat="1" ht="12.75">
      <c r="A502" s="106"/>
      <c r="G502" s="11"/>
      <c r="J502" s="11"/>
    </row>
    <row r="503" spans="1:10" s="32" customFormat="1" ht="12.75">
      <c r="A503" s="106"/>
      <c r="G503" s="11"/>
      <c r="J503" s="11"/>
    </row>
    <row r="504" spans="1:10" s="32" customFormat="1" ht="12.75">
      <c r="A504" s="106"/>
      <c r="G504" s="11"/>
      <c r="J504" s="11"/>
    </row>
    <row r="505" spans="1:10" s="32" customFormat="1" ht="12.75">
      <c r="A505" s="106"/>
      <c r="G505" s="11"/>
      <c r="J505" s="11"/>
    </row>
    <row r="506" spans="1:10" s="32" customFormat="1" ht="12.75">
      <c r="A506" s="106"/>
      <c r="G506" s="11"/>
      <c r="J506" s="11"/>
    </row>
    <row r="507" spans="1:10" s="32" customFormat="1" ht="12.75">
      <c r="A507" s="106"/>
      <c r="G507" s="11"/>
      <c r="J507" s="11"/>
    </row>
    <row r="508" spans="1:10" s="32" customFormat="1" ht="12.75">
      <c r="A508" s="106"/>
      <c r="G508" s="11"/>
      <c r="J508" s="11"/>
    </row>
    <row r="509" spans="1:10" s="32" customFormat="1" ht="12.75">
      <c r="A509" s="106"/>
      <c r="G509" s="11"/>
      <c r="J509" s="11"/>
    </row>
    <row r="510" spans="1:10" s="32" customFormat="1" ht="12.75">
      <c r="A510" s="106"/>
      <c r="G510" s="11"/>
      <c r="J510" s="11"/>
    </row>
    <row r="511" spans="1:10" s="32" customFormat="1" ht="12.75">
      <c r="A511" s="106"/>
      <c r="D511" s="11"/>
      <c r="E511" s="11"/>
      <c r="F511" s="11"/>
      <c r="G511" s="11"/>
      <c r="J511" s="11"/>
    </row>
    <row r="512" spans="1:10" s="32" customFormat="1" ht="12.75">
      <c r="A512" s="106"/>
      <c r="D512" s="11"/>
      <c r="E512" s="58"/>
      <c r="F512" s="11"/>
      <c r="G512" s="11"/>
      <c r="J512" s="11"/>
    </row>
    <row r="513" spans="1:10" s="32" customFormat="1" ht="12.75">
      <c r="A513" s="107"/>
      <c r="G513" s="11"/>
      <c r="J513" s="11"/>
    </row>
    <row r="514" spans="1:10" s="32" customFormat="1" ht="12.75">
      <c r="A514" s="106"/>
      <c r="G514" s="11"/>
      <c r="J514" s="11"/>
    </row>
    <row r="515" spans="1:10" s="32" customFormat="1" ht="12.75">
      <c r="A515" s="106"/>
      <c r="D515" s="56"/>
      <c r="E515" s="56"/>
      <c r="F515" s="56"/>
      <c r="G515" s="11"/>
      <c r="J515" s="11"/>
    </row>
    <row r="516" spans="1:10" s="32" customFormat="1" ht="12.75">
      <c r="A516" s="106"/>
      <c r="D516" s="56"/>
      <c r="E516" s="56"/>
      <c r="F516" s="56"/>
      <c r="G516" s="11"/>
      <c r="J516" s="11"/>
    </row>
    <row r="517" spans="1:10" s="32" customFormat="1" ht="12.75">
      <c r="A517" s="106"/>
      <c r="D517" s="11"/>
      <c r="E517" s="11"/>
      <c r="F517" s="59"/>
      <c r="G517" s="11"/>
      <c r="J517" s="11"/>
    </row>
    <row r="518" spans="1:10" s="32" customFormat="1" ht="12.75">
      <c r="A518" s="106"/>
      <c r="G518" s="11"/>
      <c r="J518" s="11"/>
    </row>
    <row r="519" spans="1:10" s="32" customFormat="1" ht="12.75">
      <c r="A519" s="106"/>
      <c r="G519" s="11"/>
      <c r="J519" s="11"/>
    </row>
    <row r="520" spans="1:10" s="32" customFormat="1" ht="12.75">
      <c r="A520" s="106"/>
      <c r="G520" s="11"/>
      <c r="J520" s="11"/>
    </row>
    <row r="521" spans="1:10" s="32" customFormat="1" ht="12.75">
      <c r="A521" s="106"/>
      <c r="G521" s="11"/>
      <c r="J521" s="11"/>
    </row>
    <row r="522" spans="1:10" s="32" customFormat="1" ht="12.75">
      <c r="A522" s="106"/>
      <c r="G522" s="11"/>
      <c r="J522" s="11"/>
    </row>
    <row r="523" spans="1:10" s="32" customFormat="1" ht="12.75">
      <c r="A523" s="106"/>
      <c r="G523" s="11"/>
      <c r="J523" s="11"/>
    </row>
    <row r="524" spans="1:10" s="32" customFormat="1" ht="12.75">
      <c r="A524" s="106"/>
      <c r="G524" s="11"/>
      <c r="J524" s="11"/>
    </row>
    <row r="525" spans="1:10" s="32" customFormat="1" ht="12.75">
      <c r="A525" s="106"/>
      <c r="G525" s="11"/>
      <c r="J525" s="11"/>
    </row>
    <row r="526" spans="1:10" s="32" customFormat="1" ht="12.75">
      <c r="A526" s="106"/>
      <c r="G526" s="11"/>
      <c r="J526" s="11"/>
    </row>
    <row r="527" spans="1:10" s="32" customFormat="1" ht="12.75">
      <c r="A527" s="106"/>
      <c r="G527" s="11"/>
      <c r="J527" s="11"/>
    </row>
    <row r="528" spans="1:10" s="32" customFormat="1" ht="12.75">
      <c r="A528" s="107"/>
      <c r="G528" s="11"/>
      <c r="J528" s="11"/>
    </row>
    <row r="529" spans="1:10" s="32" customFormat="1" ht="12.75">
      <c r="A529" s="106"/>
      <c r="E529" s="56"/>
      <c r="F529" s="56"/>
      <c r="G529" s="11"/>
      <c r="J529" s="11"/>
    </row>
    <row r="530" spans="1:10" s="32" customFormat="1" ht="12.75">
      <c r="A530" s="107"/>
      <c r="E530" s="56"/>
      <c r="F530" s="56"/>
      <c r="G530" s="11"/>
      <c r="J530" s="11"/>
    </row>
    <row r="531" spans="1:10" s="32" customFormat="1" ht="12.75">
      <c r="A531" s="106"/>
      <c r="E531" s="56"/>
      <c r="F531" s="56"/>
      <c r="G531" s="11"/>
      <c r="J531" s="11"/>
    </row>
    <row r="532" spans="1:10" s="32" customFormat="1" ht="12.75">
      <c r="A532" s="106"/>
      <c r="E532" s="11"/>
      <c r="F532" s="11"/>
      <c r="G532" s="11"/>
      <c r="J532" s="11"/>
    </row>
    <row r="533" spans="1:10" s="32" customFormat="1" ht="12.75">
      <c r="A533" s="106"/>
      <c r="G533" s="11"/>
      <c r="J533" s="11"/>
    </row>
    <row r="534" spans="1:10" s="32" customFormat="1" ht="12.75">
      <c r="A534" s="106"/>
      <c r="G534" s="11"/>
      <c r="J534" s="11"/>
    </row>
    <row r="535" spans="1:10" s="32" customFormat="1" ht="12.75">
      <c r="A535" s="106"/>
      <c r="E535" s="11"/>
      <c r="F535" s="11"/>
      <c r="G535" s="11"/>
      <c r="J535" s="11"/>
    </row>
    <row r="536" spans="1:10" s="32" customFormat="1" ht="12.75">
      <c r="A536" s="106"/>
      <c r="E536" s="11"/>
      <c r="F536" s="11"/>
      <c r="G536" s="11"/>
      <c r="J536" s="11"/>
    </row>
    <row r="537" spans="1:10" s="32" customFormat="1" ht="12.75">
      <c r="A537" s="106"/>
      <c r="E537" s="11"/>
      <c r="F537" s="11"/>
      <c r="G537" s="11"/>
      <c r="J537" s="11"/>
    </row>
    <row r="538" spans="1:10" s="32" customFormat="1" ht="12.75">
      <c r="A538" s="106"/>
      <c r="G538" s="11"/>
      <c r="J538" s="11"/>
    </row>
    <row r="539" spans="1:10" s="32" customFormat="1" ht="12.75">
      <c r="A539" s="106"/>
      <c r="G539" s="11"/>
      <c r="J539" s="11"/>
    </row>
    <row r="540" spans="1:10" s="32" customFormat="1" ht="12.75">
      <c r="A540" s="106"/>
      <c r="G540" s="11"/>
      <c r="J540" s="11"/>
    </row>
    <row r="541" spans="1:10" s="32" customFormat="1" ht="12.75">
      <c r="A541" s="106"/>
      <c r="G541" s="11"/>
      <c r="J541" s="11"/>
    </row>
    <row r="542" spans="1:10" s="32" customFormat="1" ht="12.75">
      <c r="A542" s="106"/>
      <c r="G542" s="11"/>
      <c r="J542" s="11"/>
    </row>
    <row r="543" spans="1:10" s="32" customFormat="1" ht="12.75">
      <c r="A543" s="106"/>
      <c r="G543" s="11"/>
      <c r="J543" s="11"/>
    </row>
    <row r="544" spans="1:10" s="32" customFormat="1" ht="12.75">
      <c r="A544" s="106"/>
      <c r="G544" s="11"/>
      <c r="J544" s="11"/>
    </row>
    <row r="545" spans="1:10" s="32" customFormat="1" ht="12.75">
      <c r="A545" s="106"/>
      <c r="G545" s="11"/>
      <c r="J545" s="11"/>
    </row>
    <row r="546" spans="1:10" s="32" customFormat="1" ht="12.75">
      <c r="A546" s="106"/>
      <c r="G546" s="11"/>
      <c r="J546" s="11"/>
    </row>
    <row r="547" spans="1:10" s="32" customFormat="1" ht="12.75">
      <c r="A547" s="107"/>
      <c r="G547" s="11"/>
      <c r="J547" s="11"/>
    </row>
    <row r="548" spans="1:10" s="32" customFormat="1" ht="12.75">
      <c r="A548" s="106"/>
      <c r="G548" s="11"/>
      <c r="J548" s="11"/>
    </row>
    <row r="549" spans="1:10" s="32" customFormat="1" ht="12.75">
      <c r="A549" s="106"/>
      <c r="G549" s="11"/>
      <c r="J549" s="11"/>
    </row>
    <row r="550" spans="1:10" s="32" customFormat="1" ht="12.75">
      <c r="A550" s="106"/>
      <c r="G550" s="11"/>
      <c r="J550" s="11"/>
    </row>
    <row r="551" spans="1:10" s="32" customFormat="1" ht="12.75">
      <c r="A551" s="106"/>
      <c r="G551" s="11"/>
      <c r="J551" s="11"/>
    </row>
    <row r="552" spans="1:10" s="32" customFormat="1" ht="12.75">
      <c r="A552" s="106"/>
      <c r="G552" s="11"/>
      <c r="J552" s="11"/>
    </row>
    <row r="553" spans="1:10" s="32" customFormat="1" ht="12.75">
      <c r="A553" s="107"/>
      <c r="G553" s="11"/>
      <c r="J553" s="11"/>
    </row>
    <row r="554" spans="1:10" s="32" customFormat="1" ht="12.75">
      <c r="A554" s="107"/>
      <c r="G554" s="11"/>
      <c r="J554" s="11"/>
    </row>
    <row r="555" spans="1:10" s="32" customFormat="1" ht="12.75">
      <c r="A555" s="106"/>
      <c r="G555" s="11"/>
      <c r="J555" s="11"/>
    </row>
    <row r="556" spans="1:10" s="32" customFormat="1" ht="12.75">
      <c r="A556" s="106"/>
      <c r="G556" s="11"/>
      <c r="J556" s="11"/>
    </row>
    <row r="557" spans="1:10" s="32" customFormat="1" ht="12.75">
      <c r="A557" s="106"/>
      <c r="G557" s="11"/>
      <c r="J557" s="11"/>
    </row>
    <row r="558" spans="1:10" s="32" customFormat="1" ht="12.75">
      <c r="A558" s="106"/>
      <c r="G558" s="11"/>
      <c r="J558" s="11"/>
    </row>
    <row r="559" spans="1:10" s="32" customFormat="1" ht="12.75">
      <c r="A559" s="106"/>
      <c r="G559" s="11"/>
      <c r="J559" s="11"/>
    </row>
    <row r="560" spans="1:10" s="32" customFormat="1" ht="12.75">
      <c r="A560" s="107"/>
      <c r="G560" s="11"/>
      <c r="J560" s="11"/>
    </row>
    <row r="561" spans="1:10" s="32" customFormat="1" ht="12.75">
      <c r="A561" s="106"/>
      <c r="G561" s="11"/>
      <c r="J561" s="11"/>
    </row>
    <row r="562" spans="1:10" s="32" customFormat="1" ht="12.75">
      <c r="A562" s="106"/>
      <c r="G562" s="11"/>
      <c r="J562" s="11"/>
    </row>
    <row r="563" spans="1:10" s="32" customFormat="1" ht="12.75">
      <c r="A563" s="106"/>
      <c r="G563" s="11"/>
      <c r="J563" s="11"/>
    </row>
    <row r="564" spans="1:10" s="32" customFormat="1" ht="12.75">
      <c r="A564" s="106"/>
      <c r="G564" s="11"/>
      <c r="J564" s="11"/>
    </row>
    <row r="565" spans="1:10" s="32" customFormat="1" ht="12.75">
      <c r="A565" s="106"/>
      <c r="G565" s="11"/>
      <c r="J565" s="11"/>
    </row>
    <row r="566" spans="1:10" s="32" customFormat="1" ht="12.75">
      <c r="A566" s="106"/>
      <c r="G566" s="11"/>
      <c r="J566" s="11"/>
    </row>
    <row r="567" spans="1:10" s="32" customFormat="1" ht="12.75">
      <c r="A567" s="106"/>
      <c r="G567" s="11"/>
      <c r="J567" s="11"/>
    </row>
    <row r="568" spans="1:10" s="32" customFormat="1" ht="12.75">
      <c r="A568" s="106"/>
      <c r="G568" s="11"/>
      <c r="J568" s="11"/>
    </row>
    <row r="569" spans="1:10" s="32" customFormat="1" ht="12.75">
      <c r="A569" s="107"/>
      <c r="G569" s="11"/>
      <c r="J569" s="11"/>
    </row>
    <row r="570" spans="1:10" s="32" customFormat="1" ht="12.75">
      <c r="A570" s="106"/>
      <c r="G570" s="11"/>
      <c r="J570" s="11"/>
    </row>
    <row r="571" spans="1:10" s="32" customFormat="1" ht="12.75">
      <c r="A571" s="106"/>
      <c r="G571" s="11"/>
      <c r="J571" s="11"/>
    </row>
    <row r="572" spans="1:10" s="32" customFormat="1" ht="12.75">
      <c r="A572" s="106"/>
      <c r="G572" s="11"/>
      <c r="J572" s="11"/>
    </row>
    <row r="573" spans="1:10" s="32" customFormat="1" ht="12.75">
      <c r="A573" s="106"/>
      <c r="G573" s="11"/>
      <c r="J573" s="11"/>
    </row>
    <row r="574" spans="1:10" s="32" customFormat="1" ht="12.75">
      <c r="A574" s="107"/>
      <c r="G574" s="11"/>
      <c r="J574" s="11"/>
    </row>
    <row r="575" spans="1:10" s="32" customFormat="1" ht="12.75">
      <c r="A575" s="107"/>
      <c r="G575" s="11"/>
      <c r="J575" s="11"/>
    </row>
    <row r="576" spans="1:10" s="32" customFormat="1" ht="12.75">
      <c r="A576" s="106"/>
      <c r="G576" s="11"/>
      <c r="J576" s="11"/>
    </row>
    <row r="577" spans="1:10" s="32" customFormat="1" ht="12.75">
      <c r="A577" s="106"/>
      <c r="G577" s="11"/>
      <c r="J577" s="11"/>
    </row>
    <row r="578" spans="1:10" s="32" customFormat="1" ht="12.75">
      <c r="A578" s="106"/>
      <c r="G578" s="11"/>
      <c r="J578" s="11"/>
    </row>
    <row r="579" spans="1:10" s="32" customFormat="1" ht="12.75">
      <c r="A579" s="106"/>
      <c r="G579" s="11"/>
      <c r="J579" s="11"/>
    </row>
    <row r="580" spans="1:10" s="32" customFormat="1" ht="12.75">
      <c r="A580" s="106"/>
      <c r="G580" s="11"/>
      <c r="J580" s="11"/>
    </row>
    <row r="581" spans="1:10" s="32" customFormat="1" ht="12.75">
      <c r="A581" s="106"/>
      <c r="G581" s="11"/>
      <c r="J581" s="11"/>
    </row>
    <row r="582" spans="1:10" s="32" customFormat="1" ht="12.75">
      <c r="A582" s="106"/>
      <c r="G582" s="11"/>
      <c r="J582" s="11"/>
    </row>
    <row r="583" spans="1:10" s="32" customFormat="1" ht="12.75">
      <c r="A583" s="106"/>
      <c r="G583" s="11"/>
      <c r="J583" s="11"/>
    </row>
    <row r="584" spans="1:10" s="32" customFormat="1" ht="12.75">
      <c r="A584" s="106"/>
      <c r="G584" s="11"/>
      <c r="J584" s="11"/>
    </row>
    <row r="585" spans="1:10" s="32" customFormat="1" ht="12.75">
      <c r="A585" s="106"/>
      <c r="G585" s="11"/>
      <c r="J585" s="11"/>
    </row>
    <row r="586" spans="1:10" s="32" customFormat="1" ht="12.75">
      <c r="A586" s="106"/>
      <c r="G586" s="11"/>
      <c r="J586" s="11"/>
    </row>
    <row r="587" spans="1:10" s="32" customFormat="1" ht="12.75">
      <c r="A587" s="106"/>
      <c r="G587" s="11"/>
      <c r="J587" s="11"/>
    </row>
    <row r="588" spans="1:10" s="32" customFormat="1" ht="12.75">
      <c r="A588" s="106"/>
      <c r="G588" s="11"/>
      <c r="J588" s="11"/>
    </row>
    <row r="589" spans="1:10" s="32" customFormat="1" ht="12.75">
      <c r="A589" s="106"/>
      <c r="G589" s="11"/>
      <c r="J589" s="11"/>
    </row>
    <row r="590" spans="1:10" s="32" customFormat="1" ht="12.75">
      <c r="A590" s="106"/>
      <c r="G590" s="11"/>
      <c r="J590" s="11"/>
    </row>
    <row r="591" spans="1:10" s="32" customFormat="1" ht="12.75">
      <c r="A591" s="107"/>
      <c r="G591" s="11"/>
      <c r="J591" s="11"/>
    </row>
    <row r="592" spans="1:10" s="32" customFormat="1" ht="12.75">
      <c r="A592" s="106"/>
      <c r="G592" s="11"/>
      <c r="J592" s="11"/>
    </row>
  </sheetData>
  <mergeCells count="11">
    <mergeCell ref="E265:F265"/>
    <mergeCell ref="G265:H265"/>
    <mergeCell ref="A322:H322"/>
    <mergeCell ref="E279:F279"/>
    <mergeCell ref="G279:H279"/>
    <mergeCell ref="A63:H63"/>
    <mergeCell ref="A128:H128"/>
    <mergeCell ref="A193:H193"/>
    <mergeCell ref="A258:H258"/>
    <mergeCell ref="E65:F65"/>
    <mergeCell ref="G65:H65"/>
  </mergeCells>
  <printOptions/>
  <pageMargins left="0.5" right="0.5" top="1" bottom="1" header="0.5" footer="0.5"/>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Soon Yen Ting</cp:lastModifiedBy>
  <cp:lastPrinted>2005-11-29T05:44:04Z</cp:lastPrinted>
  <dcterms:created xsi:type="dcterms:W3CDTF">2004-07-12T05:12:13Z</dcterms:created>
  <dcterms:modified xsi:type="dcterms:W3CDTF">2005-11-17T15:30:25Z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