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income statement" sheetId="1" r:id="rId1"/>
    <sheet name="balance sheet" sheetId="2" r:id="rId2"/>
    <sheet name="statement of changes in equ" sheetId="3" r:id="rId3"/>
    <sheet name="cash flows statements" sheetId="4" r:id="rId4"/>
    <sheet name="explanatory notes" sheetId="5" r:id="rId5"/>
    <sheet name="Sheet1" sheetId="6" r:id="rId6"/>
    <sheet name="Sheet2" sheetId="7" r:id="rId7"/>
    <sheet name="Sheet3"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0">'income statement'!$A$1:$H$32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4.xml><?xml version="1.0" encoding="utf-8"?>
<comments xmlns="http://schemas.openxmlformats.org/spreadsheetml/2006/main">
  <authors>
    <author>M</author>
  </authors>
  <commentList>
    <comment ref="G17" authorId="0">
      <text>
        <r>
          <rPr>
            <b/>
            <sz val="9"/>
            <rFont val="新細明體"/>
            <family val="1"/>
          </rPr>
          <t>M:</t>
        </r>
        <r>
          <rPr>
            <sz val="9"/>
            <rFont val="新細明體"/>
            <family val="1"/>
          </rPr>
          <t xml:space="preserve">
947 is due to Bank OD</t>
        </r>
      </text>
    </comment>
  </commentList>
</comments>
</file>

<file path=xl/sharedStrings.xml><?xml version="1.0" encoding="utf-8"?>
<sst xmlns="http://schemas.openxmlformats.org/spreadsheetml/2006/main" count="283" uniqueCount="234">
  <si>
    <t>TA WIN HOLDINGS BERHAD (Company No. 291592-U)</t>
  </si>
  <si>
    <t>CONDENSED CONSOLIDATED INCOME STATEMENT</t>
  </si>
  <si>
    <t>Note</t>
  </si>
  <si>
    <t>RM'000</t>
  </si>
  <si>
    <t>Revenue</t>
  </si>
  <si>
    <t>Operating expenses</t>
  </si>
  <si>
    <t>Other operating income</t>
  </si>
  <si>
    <t>Finance expenses</t>
  </si>
  <si>
    <t>Taxation</t>
  </si>
  <si>
    <t>ordinary shares</t>
  </si>
  <si>
    <t>the year ended 31 December 2002 and the accompanying explanatory notes attached to the</t>
  </si>
  <si>
    <t>interim financial statements.</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</si>
  <si>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</si>
  <si>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</si>
  <si>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</si>
  <si>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</si>
  <si>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</si>
  <si>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</si>
  <si>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</si>
  <si>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</si>
  <si>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</si>
  <si>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</si>
  <si>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</si>
  <si>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GOODWILL ON CONSOLIDATION</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</si>
  <si>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</si>
  <si>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</si>
  <si>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</si>
  <si>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</si>
  <si>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</si>
  <si>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</si>
  <si>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</si>
  <si>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</si>
  <si>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</si>
  <si>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</si>
  <si>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</si>
  <si>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</si>
  <si>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</si>
  <si>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</si>
  <si>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</si>
  <si>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</si>
  <si>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</si>
  <si>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</si>
  <si>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</si>
  <si>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</si>
  <si>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ended 31 December 2002 and the accompanying explanatory notes attached to the interim financial statements.</t>
  </si>
  <si>
    <t xml:space="preserve">CONDENSED CONSOLIDATED STATEMENTS OF  CHANGES IN EQUITY </t>
  </si>
  <si>
    <t>Share</t>
  </si>
  <si>
    <t xml:space="preserve">Share </t>
  </si>
  <si>
    <t xml:space="preserve">Distributable </t>
  </si>
  <si>
    <t>capital</t>
  </si>
  <si>
    <t>premium</t>
  </si>
  <si>
    <t>retained profits</t>
  </si>
  <si>
    <t>Total</t>
  </si>
  <si>
    <t>At 1 January 2003</t>
  </si>
  <si>
    <t>As previously stated</t>
  </si>
  <si>
    <t>1</t>
  </si>
  <si>
    <t>As restated</t>
  </si>
  <si>
    <t>At 1 January 2002</t>
  </si>
  <si>
    <t>financial statements.</t>
  </si>
  <si>
    <t>Net cash used in investing activities</t>
  </si>
  <si>
    <t xml:space="preserve">At 1 January </t>
  </si>
  <si>
    <t>Cash and cash equivalents comprise:</t>
  </si>
  <si>
    <t>Cash and bank balances</t>
  </si>
  <si>
    <t>to the interim financial statements.</t>
  </si>
  <si>
    <t>TA WIN HOLDINGS BERHAD (Company No.291592-U)</t>
  </si>
  <si>
    <t>1.</t>
  </si>
  <si>
    <t>Basis of Preparation</t>
  </si>
  <si>
    <t>(a)</t>
  </si>
  <si>
    <t>Change in Accounting Policies</t>
  </si>
  <si>
    <t>MASB 25: Income Taxes</t>
  </si>
  <si>
    <t>(b)</t>
  </si>
  <si>
    <t>Prior Year Adjustments</t>
  </si>
  <si>
    <t>2003</t>
  </si>
  <si>
    <t>2002</t>
  </si>
  <si>
    <t>Effects on retained profits:</t>
  </si>
  <si>
    <t>At 1 January, as previously stated</t>
  </si>
  <si>
    <t>Effects of adopting MASB 25</t>
  </si>
  <si>
    <t>At 1 January, as restated</t>
  </si>
  <si>
    <t>Effects on net profit for the period:</t>
  </si>
  <si>
    <t>Net profit before changes in accounting policies</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</si>
  <si>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</si>
  <si>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</si>
  <si>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</si>
  <si>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</si>
  <si>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</si>
  <si>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</si>
  <si>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</si>
  <si>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</si>
  <si>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</si>
  <si>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</si>
  <si>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</si>
  <si>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</si>
  <si>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</si>
  <si>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</si>
  <si>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</si>
  <si>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</si>
  <si>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</si>
  <si>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</si>
  <si>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</si>
  <si>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</si>
  <si>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</si>
  <si>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</si>
  <si>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</si>
  <si>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</si>
  <si>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</si>
  <si>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Part B - Explanatory Notes Pursuant to Appendix 9B of the Listing Requirements of KLSE</t>
  </si>
  <si>
    <t>Performance Review</t>
  </si>
  <si>
    <t xml:space="preserve">  Current Quarter</t>
  </si>
  <si>
    <t>Year -To-Date</t>
  </si>
  <si>
    <t xml:space="preserve">    (RM'000)</t>
  </si>
  <si>
    <t xml:space="preserve">      (RM'000)</t>
  </si>
  <si>
    <t xml:space="preserve">   Revenue</t>
  </si>
  <si>
    <t xml:space="preserve">   Profit from operation</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</si>
  <si>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</si>
  <si>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</si>
  <si>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</si>
  <si>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</si>
  <si>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</si>
  <si>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</si>
  <si>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</si>
  <si>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</si>
  <si>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</si>
  <si>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</si>
  <si>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</si>
  <si>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</si>
  <si>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Status of Utilisation of Proceeds</t>
  </si>
  <si>
    <t>Borrowings and Debt Securities</t>
  </si>
  <si>
    <t>Breakdown of group borrowings are as follow:</t>
  </si>
  <si>
    <t xml:space="preserve">a. Short term borrowings </t>
  </si>
  <si>
    <t>Secured</t>
  </si>
  <si>
    <t>Unsecured</t>
  </si>
  <si>
    <t xml:space="preserve">ECR </t>
  </si>
  <si>
    <t>Bankers' acceptance</t>
  </si>
  <si>
    <t>Overdraft</t>
  </si>
  <si>
    <t>Revolving credit</t>
  </si>
  <si>
    <t>Term loan</t>
  </si>
  <si>
    <t xml:space="preserve">b. Long term borrowings </t>
  </si>
  <si>
    <t>All the Group's borrowings are dominated in Ringgit Malaysia (RM).</t>
  </si>
  <si>
    <t>Off Balance Sheet Financial Instruments</t>
  </si>
  <si>
    <t>Changes in Material Litigation</t>
  </si>
  <si>
    <t>Dividend</t>
  </si>
  <si>
    <t>Earnings Per Share</t>
  </si>
  <si>
    <t>Authorisation for Issue</t>
  </si>
  <si>
    <t>Net profits for the period</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</si>
  <si>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</si>
  <si>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</si>
  <si>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</si>
  <si>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</si>
  <si>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</si>
  <si>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</si>
  <si>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statements for the year ended 31 December 2002 and the accompanying explanatory notes attached to the interim</t>
  </si>
  <si>
    <t xml:space="preserve">The condensed consolidated cash flow statement should be read in conjunction with the audited financial </t>
  </si>
  <si>
    <t>statements for the year ended 31 December 2002 and the accompanying explanatory notes attached</t>
  </si>
  <si>
    <t>13.</t>
  </si>
  <si>
    <t>Capital Commitments</t>
  </si>
  <si>
    <t>14.</t>
  </si>
  <si>
    <t>15.</t>
  </si>
  <si>
    <t>16.</t>
  </si>
  <si>
    <t>17.</t>
  </si>
  <si>
    <t>18.</t>
  </si>
  <si>
    <t>19.</t>
  </si>
  <si>
    <t>20.</t>
  </si>
  <si>
    <t>21.</t>
  </si>
  <si>
    <t>22.</t>
  </si>
  <si>
    <t>23.</t>
  </si>
  <si>
    <t>24.</t>
  </si>
  <si>
    <t>25.</t>
  </si>
  <si>
    <t>26.</t>
  </si>
  <si>
    <t>27.</t>
  </si>
  <si>
    <t>22</t>
  </si>
  <si>
    <t>Bank overdrafts (included within short term borrowings in Note 22)</t>
  </si>
  <si>
    <t>Purchase consideration</t>
  </si>
  <si>
    <t>Less: Provision for diminution in value</t>
  </si>
  <si>
    <t>Investment in quoted securities:</t>
  </si>
  <si>
    <t>At cost</t>
  </si>
  <si>
    <t>As at</t>
  </si>
  <si>
    <t>RM'000</t>
  </si>
  <si>
    <t>3 months ended</t>
  </si>
  <si>
    <t>At book value</t>
  </si>
  <si>
    <t>At market value</t>
  </si>
  <si>
    <t>Net (decrease)/ increase in cash and cash equivalents</t>
  </si>
  <si>
    <t xml:space="preserve">Non-Distributable </t>
  </si>
  <si>
    <t>Part A - Explanatory Notes Pursuant to MASB 26</t>
  </si>
  <si>
    <t xml:space="preserve">CONDENSED CONSOLIDATED CASH FLOW STATEMENT FOR THE </t>
  </si>
  <si>
    <t>3 months ended</t>
  </si>
  <si>
    <t>3 months ended</t>
  </si>
  <si>
    <t>RM'000</t>
  </si>
  <si>
    <t>Net profit for the period</t>
  </si>
  <si>
    <t>3 months ended</t>
  </si>
  <si>
    <t>Net profit for the period (RM'000)</t>
  </si>
  <si>
    <t>Number of ordinary shares in issue ('000)</t>
  </si>
  <si>
    <t>Basic earnings per share (sen)</t>
  </si>
  <si>
    <t>20</t>
  </si>
  <si>
    <t>Prior year adjustment</t>
  </si>
  <si>
    <t>Contingent Liabilities - Group</t>
  </si>
  <si>
    <t>9 months ended</t>
  </si>
  <si>
    <t>(ii)</t>
  </si>
  <si>
    <t>(i)</t>
  </si>
  <si>
    <t>1.</t>
  </si>
  <si>
    <t>Proposed Bonus Issue</t>
  </si>
  <si>
    <t>2.</t>
  </si>
  <si>
    <t>Proposed Establishment of Employees' Share Option Scheme (ESOS)</t>
  </si>
  <si>
    <t>3.</t>
  </si>
  <si>
    <t>Collectively, to be referred to as the "Proposals"</t>
  </si>
  <si>
    <t>Hire Purchase</t>
  </si>
  <si>
    <t>Net cash generated from operating activities</t>
  </si>
  <si>
    <t>Net cash generated from financing activities</t>
  </si>
  <si>
    <t xml:space="preserve">Status </t>
  </si>
  <si>
    <t>FOR THE QUARTER ENDED 31 DECEMBER 2003 (UNAUDITED)</t>
  </si>
  <si>
    <t>AS AT 31 DECEMBER 2003 (UNAUDITED)</t>
  </si>
  <si>
    <t>FOR THE QUARTER ENDED 31 DECEMBER 2003 (UNAUDITED)</t>
  </si>
  <si>
    <t>At 31 December 2003</t>
  </si>
  <si>
    <t>At 31 December 2002</t>
  </si>
  <si>
    <t>FOR THE QUARTER ENDED 31 DECEMBER 2003 (UNAUDITED)</t>
  </si>
  <si>
    <t>12 months ended</t>
  </si>
  <si>
    <t>NOTES TO INTERIM FINANCIAL REPORT ENDED 31 DECEMBER 2003</t>
  </si>
  <si>
    <t>12 months ended</t>
  </si>
  <si>
    <t>31.12.2003</t>
  </si>
  <si>
    <t>31.12.2002</t>
  </si>
  <si>
    <t>12 months ended</t>
  </si>
  <si>
    <t>Net profit/(loss) for the period / year</t>
  </si>
  <si>
    <t>Profit/(loss) before taxation</t>
  </si>
  <si>
    <t>Profit/(loss) from operations</t>
  </si>
  <si>
    <t>Basic earnings per share (sen)</t>
  </si>
  <si>
    <t>Profit/(loss) before taxation</t>
  </si>
  <si>
    <t xml:space="preserve"> 31.12.2003</t>
  </si>
  <si>
    <t>30.9.2003</t>
  </si>
  <si>
    <t>Profit before taxation</t>
  </si>
  <si>
    <t>31.12.2003</t>
  </si>
  <si>
    <t>31.12.2003</t>
  </si>
  <si>
    <t>12 months ended</t>
  </si>
  <si>
    <t>At 31 December</t>
  </si>
  <si>
    <t xml:space="preserve">Proposed Increase in the Authorised  Share Capital of the Company from RM50,000,000 comprising 50,000,000 </t>
  </si>
  <si>
    <t>Shares to RM100,000,000 comprising 100,000,000 Shares by the creation of 50,000,000 New Shares</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</si>
</sst>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00_);_(* \(#,##0.000\);_(* &quot;-&quot;??_);_(@_)"/>
    <numFmt numFmtId="191" formatCode="_(* #,##0.0_);_(* \(#,##0.0\);_(* &quot;-&quot;??_);_(@_)"/>
    <numFmt numFmtId="192" formatCode="_(* #,##0_);_(* \(#,##0\);_(* &quot;-&quot;??_);_(@_)"/>
    <numFmt numFmtId="193" formatCode="_(* #,##0.0000_);_(* \(#,##0.0000\);_(* &quot;-&quot;??_);_(@_)"/>
    <numFmt numFmtId="194" formatCode="_(* #,##0.00_);_(* \(#,##0.00\);_(* &quot;-&quot;_);_(@_)"/>
    <numFmt numFmtId="195" formatCode="0.0%"/>
    <numFmt numFmtId="196" formatCode="0.0000"/>
    <numFmt numFmtId="197" formatCode="_(* #,##0.0000_);_(* \(#,##0.0000\);_(* &quot;-&quot;_);_(@_)"/>
    <numFmt numFmtId="198" formatCode="_(* #,##0.0000000_);_(* \(#,##0.0000000\);_(* &quot;-&quot;??_);_(@_)"/>
    <numFmt numFmtId="199" formatCode="_-* #,##0_-;\-* #,##0_-;_-* &quot;-&quot;??_-;_-@_-"/>
    <numFmt numFmtId="200" formatCode="0_);\(0\)"/>
    <numFmt numFmtId="201" formatCode="0.0"/>
    <numFmt numFmtId="202" formatCode="0_);[Red]\(0\)"/>
    <numFmt numFmtId="203" formatCode="0.00_)"/>
    <numFmt numFmtId="204" formatCode="#,##0.000"/>
    <numFmt numFmtId="205" formatCode="0.000%"/>
    <numFmt numFmtId="206" formatCode="_(* #,##0.0_);_(* \(#,##0.0\);_(* &quot;-&quot;?_);_(@_)"/>
    <numFmt numFmtId="207" formatCode="#,##0.00000_);\(#,##0.00000\)"/>
    <numFmt numFmtId="208" formatCode="mmm\-yyyy"/>
    <numFmt numFmtId="209" formatCode="&quot;NT$&quot;#,##0;\-&quot;NT$&quot;#,##0"/>
    <numFmt numFmtId="210" formatCode="0.00%;\(0.00\)%"/>
    <numFmt numFmtId="211" formatCode="#,##0.000_);[Red]\(#,##0.000\)"/>
    <numFmt numFmtId="212" formatCode="&quot;RM&quot;#,##0_);[Red]\(&quot;RM&quot;#,##0\)"/>
    <numFmt numFmtId="213" formatCode="d/m/yyyy"/>
    <numFmt numFmtId="214" formatCode="&quot;$&quot;#,##0.00"/>
    <numFmt numFmtId="215" formatCode="General_)"/>
    <numFmt numFmtId="216" formatCode="0\ \ "/>
    <numFmt numFmtId="217" formatCode="mm&quot;月&quot;dd&quot;日&quot;"/>
    <numFmt numFmtId="218" formatCode="_(* #,##0.0_);_(* \(#,##0.0\);_(* &quot;-&quot;_);_(@_)"/>
    <numFmt numFmtId="219" formatCode="_(* #,##0.000_);_(* \(#,##0.000\);_(* &quot;-&quot;_);_(@_)"/>
    <numFmt numFmtId="220" formatCode="_-* #,##0.0_-;\-* #,##0.0_-;_-* &quot;-&quot;??_-;_-@_-"/>
  </numFmts>
  <fonts count="21">
    <font>
      <sz val="12"/>
      <name val="新細明體"/>
      <family val="1"/>
    </font>
    <font>
      <sz val="9"/>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b/>
      <sz val="9"/>
      <name val="新細明體"/>
      <family val="1"/>
    </font>
    <font>
      <b/>
      <sz val="8"/>
      <name val="新細明體"/>
      <family val="2"/>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1">
      <alignment horizontal="center"/>
      <protection/>
    </xf>
    <xf numFmtId="0" fontId="3" fillId="0" borderId="0">
      <alignment/>
      <protection/>
    </xf>
    <xf numFmtId="0" fontId="3" fillId="0" borderId="2" applyFill="0">
      <alignment horizontal="center"/>
      <protection locked="0"/>
    </xf>
    <xf numFmtId="0" fontId="2" fillId="0" borderId="0" applyFill="0">
      <alignment horizontal="center"/>
      <protection locked="0"/>
    </xf>
    <xf numFmtId="0" fontId="2" fillId="2" borderId="0">
      <alignment/>
      <protection/>
    </xf>
    <xf numFmtId="0" fontId="2" fillId="0" borderId="0">
      <alignment/>
      <protection locked="0"/>
    </xf>
    <xf numFmtId="0" fontId="2" fillId="0" borderId="0">
      <alignment/>
      <protection/>
    </xf>
    <xf numFmtId="213" fontId="4" fillId="0" borderId="0">
      <alignment/>
      <protection/>
    </xf>
    <xf numFmtId="214" fontId="4" fillId="0" borderId="0">
      <alignment/>
      <protection/>
    </xf>
    <xf numFmtId="0" fontId="3" fillId="3" borderId="0">
      <alignment horizontal="right"/>
      <protection/>
    </xf>
    <xf numFmtId="0" fontId="2" fillId="0" borderId="0">
      <alignment/>
      <protection/>
    </xf>
    <xf numFmtId="210" fontId="5" fillId="0" borderId="0">
      <alignment/>
      <protection locked="0"/>
    </xf>
    <xf numFmtId="211" fontId="4" fillId="0" borderId="0">
      <alignment/>
      <protection locked="0"/>
    </xf>
    <xf numFmtId="205" fontId="4" fillId="0" borderId="0">
      <alignment/>
      <protection locked="0"/>
    </xf>
    <xf numFmtId="205" fontId="4" fillId="0" borderId="0">
      <alignment/>
      <protection locked="0"/>
    </xf>
    <xf numFmtId="209" fontId="4" fillId="0" borderId="0">
      <alignment horizontal="center"/>
      <protection/>
    </xf>
    <xf numFmtId="212" fontId="4" fillId="0" borderId="0" applyFont="0" applyFill="0" applyBorder="0" applyAlignment="0" applyProtection="0"/>
    <xf numFmtId="203" fontId="6" fillId="0" borderId="0">
      <alignment/>
      <protection/>
    </xf>
    <xf numFmtId="0" fontId="0" fillId="0" borderId="0">
      <alignment/>
      <protection/>
    </xf>
    <xf numFmtId="215" fontId="7" fillId="0" borderId="0">
      <alignment/>
      <protection/>
    </xf>
    <xf numFmtId="0" fontId="8" fillId="0" borderId="0">
      <alignment/>
      <protection/>
    </xf>
    <xf numFmtId="205" fontId="4" fillId="0" borderId="3">
      <alignment/>
      <protection locked="0"/>
    </xf>
    <xf numFmtId="0" fontId="4" fillId="0" borderId="0">
      <alignment/>
      <protection/>
    </xf>
    <xf numFmtId="0" fontId="0"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1" fontId="4" fillId="0" borderId="0" applyFont="0" applyFill="0" applyBorder="0" applyAlignment="0" applyProtection="0"/>
    <xf numFmtId="183" fontId="4"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4" fillId="0" borderId="0" applyFont="0" applyFill="0" applyBorder="0" applyAlignment="0" applyProtection="0"/>
    <xf numFmtId="182"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6">
    <xf numFmtId="0" fontId="0" fillId="0" borderId="0" xfId="0" applyAlignment="1">
      <alignment/>
    </xf>
    <xf numFmtId="192" fontId="11" fillId="0" borderId="0" xfId="43" applyNumberFormat="1" applyFont="1" applyAlignment="1">
      <alignment horizontal="left"/>
    </xf>
    <xf numFmtId="192" fontId="12" fillId="0" borderId="0" xfId="43" applyNumberFormat="1" applyFont="1" applyAlignment="1">
      <alignment/>
    </xf>
    <xf numFmtId="192" fontId="12" fillId="0" borderId="0" xfId="43" applyNumberFormat="1" applyFont="1" applyAlignment="1">
      <alignment horizontal="center"/>
    </xf>
    <xf numFmtId="192" fontId="11" fillId="0" borderId="0" xfId="43" applyNumberFormat="1" applyFont="1" applyAlignment="1">
      <alignment/>
    </xf>
    <xf numFmtId="192" fontId="11" fillId="0" borderId="0" xfId="43" applyNumberFormat="1" applyFont="1" applyAlignment="1">
      <alignment horizontal="center"/>
    </xf>
    <xf numFmtId="15" fontId="11" fillId="0" borderId="0" xfId="43" applyNumberFormat="1" applyFont="1" applyAlignment="1">
      <alignment horizontal="center"/>
    </xf>
    <xf numFmtId="15" fontId="12" fillId="0" borderId="0" xfId="43" applyNumberFormat="1" applyFont="1" applyAlignment="1">
      <alignment horizontal="center"/>
    </xf>
    <xf numFmtId="0" fontId="13" fillId="0" borderId="0" xfId="33" applyFont="1">
      <alignment/>
      <protection/>
    </xf>
    <xf numFmtId="0" fontId="13" fillId="0" borderId="0" xfId="33" applyFont="1" applyAlignment="1">
      <alignment horizontal="center"/>
      <protection/>
    </xf>
    <xf numFmtId="192" fontId="13" fillId="0" borderId="0" xfId="43" applyNumberFormat="1" applyFont="1" applyAlignment="1">
      <alignment/>
    </xf>
    <xf numFmtId="192" fontId="13" fillId="0" borderId="0" xfId="43" applyNumberFormat="1" applyFont="1" applyBorder="1" applyAlignment="1">
      <alignment/>
    </xf>
    <xf numFmtId="192" fontId="13" fillId="0" borderId="4" xfId="43" applyNumberFormat="1" applyFont="1" applyBorder="1" applyAlignment="1">
      <alignment/>
    </xf>
    <xf numFmtId="192" fontId="13" fillId="0" borderId="0" xfId="33" applyNumberFormat="1" applyFont="1">
      <alignment/>
      <protection/>
    </xf>
    <xf numFmtId="192" fontId="13" fillId="0" borderId="5" xfId="43" applyNumberFormat="1" applyFont="1" applyBorder="1" applyAlignment="1">
      <alignment/>
    </xf>
    <xf numFmtId="183" fontId="13" fillId="0" borderId="5" xfId="43" applyNumberFormat="1" applyFont="1" applyBorder="1" applyAlignment="1">
      <alignment/>
    </xf>
    <xf numFmtId="183" fontId="13" fillId="0" borderId="5" xfId="43" applyFont="1" applyBorder="1" applyAlignment="1">
      <alignment/>
    </xf>
    <xf numFmtId="192" fontId="13" fillId="0" borderId="0" xfId="33" applyNumberFormat="1" applyFont="1" applyAlignment="1">
      <alignment horizontal="center"/>
      <protection/>
    </xf>
    <xf numFmtId="192" fontId="13" fillId="0" borderId="0" xfId="43" applyNumberFormat="1" applyFont="1" applyAlignment="1">
      <alignment horizontal="center"/>
    </xf>
    <xf numFmtId="192" fontId="13" fillId="0" borderId="0" xfId="43" applyNumberFormat="1" applyFont="1" applyBorder="1" applyAlignment="1">
      <alignment horizontal="center"/>
    </xf>
    <xf numFmtId="181" fontId="11" fillId="0" borderId="0" xfId="43" applyNumberFormat="1" applyFont="1" applyAlignment="1">
      <alignment horizontal="left"/>
    </xf>
    <xf numFmtId="181" fontId="12" fillId="0" borderId="0" xfId="43" applyNumberFormat="1" applyFont="1" applyAlignment="1">
      <alignment horizontal="left"/>
    </xf>
    <xf numFmtId="181" fontId="12" fillId="0" borderId="0" xfId="43" applyNumberFormat="1" applyFont="1" applyAlignment="1">
      <alignment/>
    </xf>
    <xf numFmtId="181" fontId="12" fillId="0" borderId="0" xfId="43" applyNumberFormat="1" applyFont="1" applyAlignment="1">
      <alignment horizontal="center"/>
    </xf>
    <xf numFmtId="181" fontId="11" fillId="0" borderId="0" xfId="43" applyNumberFormat="1" applyFont="1" applyAlignment="1">
      <alignment horizontal="center"/>
    </xf>
    <xf numFmtId="192" fontId="11" fillId="0" borderId="0" xfId="43" applyNumberFormat="1" applyFont="1" applyAlignment="1">
      <alignment horizontal="right"/>
    </xf>
    <xf numFmtId="181" fontId="11" fillId="0" borderId="0" xfId="43" applyNumberFormat="1" applyFont="1" applyAlignment="1">
      <alignment horizontal="right"/>
    </xf>
    <xf numFmtId="181" fontId="12" fillId="0" borderId="0" xfId="43" applyNumberFormat="1" applyFont="1" applyAlignment="1" quotePrefix="1">
      <alignment horizontal="center"/>
    </xf>
    <xf numFmtId="181" fontId="12" fillId="0" borderId="0" xfId="43" applyNumberFormat="1" applyFont="1" applyBorder="1" applyAlignment="1">
      <alignment horizontal="right"/>
    </xf>
    <xf numFmtId="192" fontId="12" fillId="0" borderId="6" xfId="43" applyNumberFormat="1" applyFont="1" applyBorder="1" applyAlignment="1">
      <alignment/>
    </xf>
    <xf numFmtId="181" fontId="12" fillId="0" borderId="6" xfId="43" applyNumberFormat="1" applyFont="1" applyBorder="1" applyAlignment="1">
      <alignment horizontal="right"/>
    </xf>
    <xf numFmtId="192" fontId="12" fillId="0" borderId="7" xfId="43" applyNumberFormat="1" applyFont="1" applyBorder="1" applyAlignment="1">
      <alignment/>
    </xf>
    <xf numFmtId="181" fontId="12" fillId="0" borderId="7" xfId="43" applyNumberFormat="1" applyFont="1" applyBorder="1" applyAlignment="1">
      <alignment horizontal="right"/>
    </xf>
    <xf numFmtId="181" fontId="12" fillId="0" borderId="7" xfId="43" applyNumberFormat="1" applyFont="1" applyBorder="1" applyAlignment="1">
      <alignment/>
    </xf>
    <xf numFmtId="192" fontId="12" fillId="0" borderId="1" xfId="43" applyNumberFormat="1" applyFont="1" applyBorder="1" applyAlignment="1">
      <alignment/>
    </xf>
    <xf numFmtId="192" fontId="12" fillId="0" borderId="4" xfId="43" applyNumberFormat="1" applyFont="1" applyBorder="1" applyAlignment="1">
      <alignment/>
    </xf>
    <xf numFmtId="181" fontId="12" fillId="0" borderId="4" xfId="43" applyNumberFormat="1" applyFont="1" applyBorder="1" applyAlignment="1">
      <alignment horizontal="right"/>
    </xf>
    <xf numFmtId="192" fontId="12" fillId="0" borderId="2" xfId="43" applyNumberFormat="1" applyFont="1" applyBorder="1" applyAlignment="1">
      <alignment/>
    </xf>
    <xf numFmtId="181" fontId="12" fillId="0" borderId="0" xfId="43" applyNumberFormat="1" applyFont="1" applyBorder="1" applyAlignment="1">
      <alignment/>
    </xf>
    <xf numFmtId="197" fontId="12" fillId="0" borderId="0" xfId="43" applyNumberFormat="1" applyFont="1" applyAlignment="1">
      <alignment horizontal="right"/>
    </xf>
    <xf numFmtId="181" fontId="12" fillId="0" borderId="0" xfId="43" applyNumberFormat="1" applyFont="1" applyAlignment="1">
      <alignment horizontal="right"/>
    </xf>
    <xf numFmtId="0" fontId="13" fillId="0" borderId="0" xfId="33" applyFont="1" applyBorder="1">
      <alignment/>
      <protection/>
    </xf>
    <xf numFmtId="0" fontId="0" fillId="0" borderId="0" xfId="33">
      <alignment/>
      <protection/>
    </xf>
    <xf numFmtId="0" fontId="0" fillId="0" borderId="0" xfId="33" applyAlignment="1">
      <alignment horizontal="center"/>
      <protection/>
    </xf>
    <xf numFmtId="15" fontId="11" fillId="0" borderId="0" xfId="33" applyNumberFormat="1" applyFont="1">
      <alignment/>
      <protection/>
    </xf>
    <xf numFmtId="0" fontId="14" fillId="0" borderId="0" xfId="33" applyFont="1" applyAlignment="1">
      <alignment horizontal="right"/>
      <protection/>
    </xf>
    <xf numFmtId="0" fontId="14" fillId="0" borderId="0" xfId="33" applyFont="1" applyAlignment="1">
      <alignment horizontal="center"/>
      <protection/>
    </xf>
    <xf numFmtId="0" fontId="14" fillId="0" borderId="0" xfId="33" applyFont="1" applyAlignment="1">
      <alignment horizontal="left"/>
      <protection/>
    </xf>
    <xf numFmtId="0" fontId="14" fillId="0" borderId="0" xfId="33" applyFont="1">
      <alignment/>
      <protection/>
    </xf>
    <xf numFmtId="0" fontId="13" fillId="0" borderId="0" xfId="33" applyFont="1" applyAlignment="1" quotePrefix="1">
      <alignment horizontal="center"/>
      <protection/>
    </xf>
    <xf numFmtId="192" fontId="13" fillId="0" borderId="3" xfId="43" applyNumberFormat="1" applyFont="1" applyBorder="1" applyAlignment="1">
      <alignment/>
    </xf>
    <xf numFmtId="192" fontId="13" fillId="0" borderId="0" xfId="43" applyNumberFormat="1" applyFont="1" applyAlignment="1">
      <alignment horizontal="right"/>
    </xf>
    <xf numFmtId="0" fontId="15" fillId="0" borderId="0" xfId="33" applyFont="1">
      <alignment/>
      <protection/>
    </xf>
    <xf numFmtId="0" fontId="11" fillId="0" borderId="0" xfId="33" applyFont="1">
      <alignment/>
      <protection/>
    </xf>
    <xf numFmtId="0" fontId="12" fillId="0" borderId="0" xfId="33" applyFont="1" applyAlignment="1">
      <alignment horizontal="right"/>
      <protection/>
    </xf>
    <xf numFmtId="192" fontId="12" fillId="0" borderId="8" xfId="43" applyNumberFormat="1" applyFont="1" applyBorder="1" applyAlignment="1">
      <alignment/>
    </xf>
    <xf numFmtId="192" fontId="12" fillId="0" borderId="8" xfId="43" applyNumberFormat="1" applyFont="1" applyBorder="1" applyAlignment="1">
      <alignment horizontal="right"/>
    </xf>
    <xf numFmtId="192" fontId="12" fillId="0" borderId="0" xfId="43" applyNumberFormat="1" applyFont="1" applyAlignment="1">
      <alignment horizontal="right"/>
    </xf>
    <xf numFmtId="192" fontId="12" fillId="0" borderId="0" xfId="43" applyNumberFormat="1" applyFont="1" applyBorder="1" applyAlignment="1">
      <alignment horizontal="right"/>
    </xf>
    <xf numFmtId="192" fontId="15" fillId="0" borderId="0" xfId="33" applyNumberFormat="1" applyFont="1">
      <alignment/>
      <protection/>
    </xf>
    <xf numFmtId="0" fontId="12" fillId="0" borderId="0" xfId="33" applyFont="1">
      <alignment/>
      <protection/>
    </xf>
    <xf numFmtId="0" fontId="16" fillId="0" borderId="0" xfId="33" applyFont="1" applyAlignment="1">
      <alignment horizontal="left"/>
      <protection/>
    </xf>
    <xf numFmtId="0" fontId="14" fillId="0" borderId="0" xfId="33" applyFont="1" quotePrefix="1">
      <alignment/>
      <protection/>
    </xf>
    <xf numFmtId="0" fontId="13" fillId="0" borderId="0" xfId="33" applyFont="1" quotePrefix="1">
      <alignment/>
      <protection/>
    </xf>
    <xf numFmtId="192" fontId="14" fillId="0" borderId="0" xfId="43" applyNumberFormat="1" applyFont="1" applyAlignment="1" quotePrefix="1">
      <alignment horizontal="center"/>
    </xf>
    <xf numFmtId="192" fontId="14" fillId="0" borderId="0" xfId="43" applyNumberFormat="1" applyFont="1" applyAlignment="1">
      <alignment horizontal="center"/>
    </xf>
    <xf numFmtId="192" fontId="13" fillId="0" borderId="9" xfId="43" applyNumberFormat="1" applyFont="1" applyBorder="1" applyAlignment="1">
      <alignment/>
    </xf>
    <xf numFmtId="0" fontId="14" fillId="0" borderId="0" xfId="33" applyFont="1" applyAlignment="1" quotePrefix="1">
      <alignment horizontal="left"/>
      <protection/>
    </xf>
    <xf numFmtId="0" fontId="13" fillId="0" borderId="0" xfId="33" applyFont="1" applyAlignment="1">
      <alignment horizontal="left"/>
      <protection/>
    </xf>
    <xf numFmtId="0" fontId="11" fillId="0" borderId="0" xfId="33" applyFont="1" applyAlignment="1" quotePrefix="1">
      <alignment horizontal="left"/>
      <protection/>
    </xf>
    <xf numFmtId="192" fontId="13" fillId="0" borderId="0" xfId="33" applyNumberFormat="1" applyFont="1" applyBorder="1">
      <alignment/>
      <protection/>
    </xf>
    <xf numFmtId="192" fontId="13" fillId="0" borderId="0" xfId="33" applyNumberFormat="1" applyFont="1" applyAlignment="1">
      <alignment horizontal="right"/>
      <protection/>
    </xf>
    <xf numFmtId="0" fontId="17" fillId="0" borderId="0" xfId="33" applyFont="1" applyAlignment="1">
      <alignment horizontal="right"/>
      <protection/>
    </xf>
    <xf numFmtId="183" fontId="13" fillId="0" borderId="0" xfId="43" applyFont="1" applyBorder="1" applyAlignment="1">
      <alignment/>
    </xf>
    <xf numFmtId="181" fontId="13" fillId="0" borderId="0" xfId="33" applyNumberFormat="1" applyFont="1">
      <alignment/>
      <protection/>
    </xf>
    <xf numFmtId="192" fontId="13" fillId="0" borderId="4" xfId="33" applyNumberFormat="1" applyFont="1" applyBorder="1">
      <alignment/>
      <protection/>
    </xf>
    <xf numFmtId="183" fontId="13" fillId="0" borderId="0" xfId="43" applyFont="1" applyAlignment="1">
      <alignment/>
    </xf>
    <xf numFmtId="192" fontId="13" fillId="0" borderId="8" xfId="43" applyNumberFormat="1" applyFont="1" applyBorder="1" applyAlignment="1">
      <alignment/>
    </xf>
    <xf numFmtId="192" fontId="13" fillId="0" borderId="8" xfId="33" applyNumberFormat="1" applyFont="1" applyBorder="1">
      <alignment/>
      <protection/>
    </xf>
    <xf numFmtId="192" fontId="13" fillId="0" borderId="5" xfId="33" applyNumberFormat="1" applyFont="1" applyBorder="1">
      <alignment/>
      <protection/>
    </xf>
    <xf numFmtId="192" fontId="13" fillId="0" borderId="0" xfId="43" applyNumberFormat="1" applyFont="1" applyAlignment="1" quotePrefix="1">
      <alignment/>
    </xf>
    <xf numFmtId="0" fontId="14" fillId="0" borderId="0" xfId="33" applyFont="1" applyBorder="1">
      <alignment/>
      <protection/>
    </xf>
    <xf numFmtId="0" fontId="17" fillId="0" borderId="0" xfId="33" applyFont="1" applyBorder="1" applyAlignment="1">
      <alignment horizontal="right"/>
      <protection/>
    </xf>
    <xf numFmtId="0" fontId="14" fillId="0" borderId="0" xfId="33" applyFont="1" applyBorder="1" applyAlignment="1">
      <alignment horizontal="right"/>
      <protection/>
    </xf>
    <xf numFmtId="181" fontId="13" fillId="0" borderId="0" xfId="33" applyNumberFormat="1" applyFont="1" applyBorder="1">
      <alignment/>
      <protection/>
    </xf>
    <xf numFmtId="192" fontId="13" fillId="0" borderId="0" xfId="43" applyNumberFormat="1" applyFont="1" applyBorder="1" applyAlignment="1">
      <alignment horizontal="right"/>
    </xf>
    <xf numFmtId="183" fontId="13" fillId="0" borderId="0" xfId="33" applyNumberFormat="1" applyFont="1" applyBorder="1">
      <alignment/>
      <protection/>
    </xf>
    <xf numFmtId="15" fontId="18" fillId="0" borderId="0" xfId="33" applyNumberFormat="1" applyFont="1">
      <alignment/>
      <protection/>
    </xf>
    <xf numFmtId="15" fontId="18" fillId="0" borderId="0" xfId="33" applyNumberFormat="1" applyFont="1" applyAlignment="1">
      <alignment horizontal="right"/>
      <protection/>
    </xf>
    <xf numFmtId="15" fontId="11" fillId="0" borderId="0" xfId="43" applyNumberFormat="1" applyFont="1" applyAlignment="1">
      <alignment horizontal="right"/>
    </xf>
    <xf numFmtId="192" fontId="14" fillId="0" borderId="0" xfId="43" applyNumberFormat="1" applyFont="1" applyBorder="1" applyAlignment="1">
      <alignment horizontal="center"/>
    </xf>
    <xf numFmtId="199" fontId="13" fillId="0" borderId="0" xfId="40" applyNumberFormat="1" applyFont="1" applyAlignment="1">
      <alignment/>
    </xf>
    <xf numFmtId="192" fontId="13" fillId="0" borderId="0" xfId="40" applyNumberFormat="1" applyFont="1" applyAlignment="1">
      <alignment/>
    </xf>
    <xf numFmtId="199" fontId="13" fillId="0" borderId="0" xfId="40" applyNumberFormat="1" applyFont="1" applyBorder="1" applyAlignment="1">
      <alignment/>
    </xf>
    <xf numFmtId="199" fontId="13" fillId="0" borderId="9" xfId="40" applyNumberFormat="1" applyFont="1" applyBorder="1" applyAlignment="1">
      <alignment/>
    </xf>
    <xf numFmtId="9" fontId="13" fillId="0" borderId="0" xfId="44" applyFont="1" applyAlignment="1">
      <alignment/>
    </xf>
    <xf numFmtId="43" fontId="13" fillId="0" borderId="2" xfId="40" applyFont="1" applyBorder="1" applyAlignment="1">
      <alignment/>
    </xf>
    <xf numFmtId="192" fontId="13" fillId="0" borderId="9" xfId="40" applyNumberFormat="1" applyFont="1" applyBorder="1" applyAlignment="1">
      <alignment/>
    </xf>
    <xf numFmtId="9" fontId="13" fillId="0" borderId="0" xfId="44" applyFont="1" applyAlignment="1">
      <alignment horizontal="center"/>
    </xf>
    <xf numFmtId="9" fontId="13" fillId="0" borderId="0" xfId="44" applyFont="1" applyBorder="1" applyAlignment="1">
      <alignment/>
    </xf>
    <xf numFmtId="183" fontId="13" fillId="0" borderId="4" xfId="43" applyFont="1" applyBorder="1" applyAlignment="1">
      <alignment/>
    </xf>
    <xf numFmtId="43" fontId="13" fillId="0" borderId="0" xfId="33" applyNumberFormat="1" applyFont="1">
      <alignment/>
      <protection/>
    </xf>
    <xf numFmtId="192" fontId="11" fillId="0" borderId="0" xfId="43" applyNumberFormat="1" applyFont="1" applyAlignment="1">
      <alignment horizontal="center"/>
    </xf>
    <xf numFmtId="0" fontId="14" fillId="0" borderId="0" xfId="33" applyFont="1" applyAlignment="1">
      <alignment horizontal="right"/>
      <protection/>
    </xf>
    <xf numFmtId="0" fontId="14" fillId="0" borderId="0" xfId="33" applyFont="1" applyAlignment="1">
      <alignment horizontal="center"/>
      <protection/>
    </xf>
    <xf numFmtId="192" fontId="14" fillId="0" borderId="0" xfId="43" applyNumberFormat="1" applyFont="1" applyAlignment="1">
      <alignment horizontal="center"/>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Date" xfId="26"/>
    <cellStyle name="Fixed" xfId="27"/>
    <cellStyle name="Heading1" xfId="28"/>
    <cellStyle name="Heading2" xfId="29"/>
    <cellStyle name="International" xfId="30"/>
    <cellStyle name="International1" xfId="31"/>
    <cellStyle name="Normal - Style1" xfId="32"/>
    <cellStyle name="Normal_interim report 31.12.03" xfId="33"/>
    <cellStyle name="Standard_1.1" xfId="34"/>
    <cellStyle name="Standard_A" xfId="35"/>
    <cellStyle name="Total" xfId="36"/>
    <cellStyle name="一般_Consol2003-working" xfId="37"/>
    <cellStyle name="一般_Deferred tax-1" xfId="38"/>
    <cellStyle name="一般_TAWIN_AWP02" xfId="39"/>
    <cellStyle name="Comma" xfId="40"/>
    <cellStyle name="Comma [0]" xfId="41"/>
    <cellStyle name="千分位[0]_Consol2003-working" xfId="42"/>
    <cellStyle name="千分位_Consol2003-working" xfId="43"/>
    <cellStyle name="Percent" xfId="44"/>
    <cellStyle name="Currency" xfId="45"/>
    <cellStyle name="Currency [0]" xfId="46"/>
    <cellStyle name="貨幣 [0]_Consol2003-working" xfId="47"/>
    <cellStyle name="貨幣_Consol2003-working" xfId="48"/>
    <cellStyle name="Hyperlink" xfId="49"/>
    <cellStyle name="Followed Hyperlink"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20</xdr:row>
      <xdr:rowOff>0</xdr:rowOff>
    </xdr:to>
    <xdr:sp>
      <xdr:nvSpPr>
        <xdr:cNvPr id="1" name="TextBox 1"/>
        <xdr:cNvSpPr txBox="1">
          <a:spLocks noChangeArrowheads="1"/>
        </xdr:cNvSpPr>
      </xdr:nvSpPr>
      <xdr:spPr>
        <a:xfrm>
          <a:off x="219075" y="1409700"/>
          <a:ext cx="7153275" cy="19431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Malaysia Securities Exchange Berhad ("MSEB").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which became effective from 1 January 2003. The changes and effects of adopting MASB 25 which resulted in prior year adjustments are as follows: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61</xdr:row>
      <xdr:rowOff>0</xdr:rowOff>
    </xdr:from>
    <xdr:to>
      <xdr:col>8</xdr:col>
      <xdr:colOff>0</xdr:colOff>
      <xdr:row>63</xdr:row>
      <xdr:rowOff>0</xdr:rowOff>
    </xdr:to>
    <xdr:sp>
      <xdr:nvSpPr>
        <xdr:cNvPr id="2" name="TextBox 2"/>
        <xdr:cNvSpPr txBox="1">
          <a:spLocks noChangeArrowheads="1"/>
        </xdr:cNvSpPr>
      </xdr:nvSpPr>
      <xdr:spPr>
        <a:xfrm>
          <a:off x="219075" y="10010775"/>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2002 was not qualified.</a:t>
          </a:r>
        </a:p>
      </xdr:txBody>
    </xdr:sp>
    <xdr:clientData/>
  </xdr:twoCellAnchor>
  <xdr:twoCellAnchor>
    <xdr:from>
      <xdr:col>1</xdr:col>
      <xdr:colOff>0</xdr:colOff>
      <xdr:row>66</xdr:row>
      <xdr:rowOff>0</xdr:rowOff>
    </xdr:from>
    <xdr:to>
      <xdr:col>8</xdr:col>
      <xdr:colOff>0</xdr:colOff>
      <xdr:row>69</xdr:row>
      <xdr:rowOff>0</xdr:rowOff>
    </xdr:to>
    <xdr:sp>
      <xdr:nvSpPr>
        <xdr:cNvPr id="3" name="TextBox 3"/>
        <xdr:cNvSpPr txBox="1">
          <a:spLocks noChangeArrowheads="1"/>
        </xdr:cNvSpPr>
      </xdr:nvSpPr>
      <xdr:spPr>
        <a:xfrm>
          <a:off x="219075" y="10820400"/>
          <a:ext cx="7153275" cy="5429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However, sales are usually lower in the first quarter compared to other quarters. 
</a:t>
          </a:r>
        </a:p>
      </xdr:txBody>
    </xdr:sp>
    <xdr:clientData/>
  </xdr:twoCellAnchor>
  <xdr:twoCellAnchor>
    <xdr:from>
      <xdr:col>1</xdr:col>
      <xdr:colOff>0</xdr:colOff>
      <xdr:row>72</xdr:row>
      <xdr:rowOff>0</xdr:rowOff>
    </xdr:from>
    <xdr:to>
      <xdr:col>8</xdr:col>
      <xdr:colOff>0</xdr:colOff>
      <xdr:row>75</xdr:row>
      <xdr:rowOff>0</xdr:rowOff>
    </xdr:to>
    <xdr:sp>
      <xdr:nvSpPr>
        <xdr:cNvPr id="4" name="TextBox 4"/>
        <xdr:cNvSpPr txBox="1">
          <a:spLocks noChangeArrowheads="1"/>
        </xdr:cNvSpPr>
      </xdr:nvSpPr>
      <xdr:spPr>
        <a:xfrm>
          <a:off x="219075" y="11934825"/>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78</xdr:row>
      <xdr:rowOff>0</xdr:rowOff>
    </xdr:from>
    <xdr:to>
      <xdr:col>8</xdr:col>
      <xdr:colOff>0</xdr:colOff>
      <xdr:row>81</xdr:row>
      <xdr:rowOff>0</xdr:rowOff>
    </xdr:to>
    <xdr:sp>
      <xdr:nvSpPr>
        <xdr:cNvPr id="5" name="TextBox 5"/>
        <xdr:cNvSpPr txBox="1">
          <a:spLocks noChangeArrowheads="1"/>
        </xdr:cNvSpPr>
      </xdr:nvSpPr>
      <xdr:spPr>
        <a:xfrm>
          <a:off x="219075" y="1304925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were no significant changes in estimates reported in the prior interim periods of the current financial year or preceding financial year which would have material effect in the current interim financial statements.</a:t>
          </a:r>
        </a:p>
      </xdr:txBody>
    </xdr:sp>
    <xdr:clientData/>
  </xdr:twoCellAnchor>
  <xdr:twoCellAnchor>
    <xdr:from>
      <xdr:col>1</xdr:col>
      <xdr:colOff>0</xdr:colOff>
      <xdr:row>84</xdr:row>
      <xdr:rowOff>47625</xdr:rowOff>
    </xdr:from>
    <xdr:to>
      <xdr:col>8</xdr:col>
      <xdr:colOff>0</xdr:colOff>
      <xdr:row>88</xdr:row>
      <xdr:rowOff>0</xdr:rowOff>
    </xdr:to>
    <xdr:sp>
      <xdr:nvSpPr>
        <xdr:cNvPr id="6" name="TextBox 6"/>
        <xdr:cNvSpPr txBox="1">
          <a:spLocks noChangeArrowheads="1"/>
        </xdr:cNvSpPr>
      </xdr:nvSpPr>
      <xdr:spPr>
        <a:xfrm>
          <a:off x="219075" y="14163675"/>
          <a:ext cx="715327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year ended 31 December 2003.</a:t>
          </a:r>
        </a:p>
      </xdr:txBody>
    </xdr:sp>
    <xdr:clientData/>
  </xdr:twoCellAnchor>
  <xdr:twoCellAnchor>
    <xdr:from>
      <xdr:col>1</xdr:col>
      <xdr:colOff>0</xdr:colOff>
      <xdr:row>141</xdr:row>
      <xdr:rowOff>0</xdr:rowOff>
    </xdr:from>
    <xdr:to>
      <xdr:col>8</xdr:col>
      <xdr:colOff>0</xdr:colOff>
      <xdr:row>143</xdr:row>
      <xdr:rowOff>0</xdr:rowOff>
    </xdr:to>
    <xdr:sp>
      <xdr:nvSpPr>
        <xdr:cNvPr id="7" name="TextBox 7"/>
        <xdr:cNvSpPr txBox="1">
          <a:spLocks noChangeArrowheads="1"/>
        </xdr:cNvSpPr>
      </xdr:nvSpPr>
      <xdr:spPr>
        <a:xfrm>
          <a:off x="219075" y="21183600"/>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contingent liabilities since the last annual balance sheet as at 31 December 2002.</a:t>
          </a:r>
        </a:p>
      </xdr:txBody>
    </xdr:sp>
    <xdr:clientData/>
  </xdr:twoCellAnchor>
  <xdr:twoCellAnchor>
    <xdr:from>
      <xdr:col>1</xdr:col>
      <xdr:colOff>0</xdr:colOff>
      <xdr:row>161</xdr:row>
      <xdr:rowOff>0</xdr:rowOff>
    </xdr:from>
    <xdr:to>
      <xdr:col>8</xdr:col>
      <xdr:colOff>0</xdr:colOff>
      <xdr:row>166</xdr:row>
      <xdr:rowOff>0</xdr:rowOff>
    </xdr:to>
    <xdr:sp>
      <xdr:nvSpPr>
        <xdr:cNvPr id="8" name="TextBox 8"/>
        <xdr:cNvSpPr txBox="1">
          <a:spLocks noChangeArrowheads="1"/>
        </xdr:cNvSpPr>
      </xdr:nvSpPr>
      <xdr:spPr>
        <a:xfrm>
          <a:off x="219075" y="24545925"/>
          <a:ext cx="7153275" cy="80962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higher revenue of RM41.811 million compared with RM26.686 million in the same period ended  for 31 December 2002. The Group profit before tax has increased from RM2.283 million (31.12.02) to RM4.575 million (31.12.03) which approximate a rise of 101%. The better performance has been substantially contributed by higher demand in the copper rod/wire business, and better selling prices due to the recovery of copper prices quoted at the London Metal Exchange ("LME"). </a:t>
          </a:r>
        </a:p>
      </xdr:txBody>
    </xdr:sp>
    <xdr:clientData/>
  </xdr:twoCellAnchor>
  <xdr:twoCellAnchor>
    <xdr:from>
      <xdr:col>1</xdr:col>
      <xdr:colOff>0</xdr:colOff>
      <xdr:row>174</xdr:row>
      <xdr:rowOff>0</xdr:rowOff>
    </xdr:from>
    <xdr:to>
      <xdr:col>8</xdr:col>
      <xdr:colOff>0</xdr:colOff>
      <xdr:row>178</xdr:row>
      <xdr:rowOff>0</xdr:rowOff>
    </xdr:to>
    <xdr:sp>
      <xdr:nvSpPr>
        <xdr:cNvPr id="9" name="TextBox 9"/>
        <xdr:cNvSpPr txBox="1">
          <a:spLocks noChangeArrowheads="1"/>
        </xdr:cNvSpPr>
      </xdr:nvSpPr>
      <xdr:spPr>
        <a:xfrm>
          <a:off x="219075" y="26755725"/>
          <a:ext cx="7153275" cy="7905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compared to that of preceding quarter. This was mainly due to higher copper price quoted at the LME (30.9.2003: USD1,789.52 per MT versus 31.12.2003: USD2,201.29 per MT) and higher quantity demanded in copper wire/rod. </a:t>
          </a:r>
        </a:p>
      </xdr:txBody>
    </xdr:sp>
    <xdr:clientData/>
  </xdr:twoCellAnchor>
  <xdr:twoCellAnchor>
    <xdr:from>
      <xdr:col>1</xdr:col>
      <xdr:colOff>0</xdr:colOff>
      <xdr:row>183</xdr:row>
      <xdr:rowOff>0</xdr:rowOff>
    </xdr:from>
    <xdr:to>
      <xdr:col>8</xdr:col>
      <xdr:colOff>0</xdr:colOff>
      <xdr:row>194</xdr:row>
      <xdr:rowOff>0</xdr:rowOff>
    </xdr:to>
    <xdr:sp>
      <xdr:nvSpPr>
        <xdr:cNvPr id="10" name="TextBox 10"/>
        <xdr:cNvSpPr txBox="1">
          <a:spLocks noChangeArrowheads="1"/>
        </xdr:cNvSpPr>
      </xdr:nvSpPr>
      <xdr:spPr>
        <a:xfrm>
          <a:off x="219075" y="28451175"/>
          <a:ext cx="7153275" cy="2162175"/>
        </a:xfrm>
        <a:prstGeom prst="rect">
          <a:avLst/>
        </a:prstGeom>
        <a:solidFill>
          <a:srgbClr val="FFFFFF"/>
        </a:solidFill>
        <a:ln w="9525" cmpd="sng">
          <a:noFill/>
        </a:ln>
      </xdr:spPr>
      <xdr:txBody>
        <a:bodyPr vertOverflow="clip" wrap="square"/>
        <a:p>
          <a:pPr algn="just">
            <a:defRPr/>
          </a:pPr>
          <a:r>
            <a:rPr lang="en-US" cap="none" sz="1000" b="0" i="0" u="none" baseline="0"/>
            <a:t>In view of the increase demand for enamelled copper wires/rods from its multinational customers, Ta Win intends to expand its business operation.  With many electrical and electronic product manufacturers now setting up shop in China, Ta Win's investment in its new plant in Changshu, Jiangshu Province is a necessary one as the market there is sizeable. The new plant is expected to fully operate in mid-2004. This expansion would hopefully translate into better financial figures, but there were also uncertainties beyond its control. One matter of concern is the volatility in the price of copper. The Malaysia operations would continue to operate to serve both domestic and the Asean region and other global market. The assessment for the Malaysia operation is more encouraging with economic prospects envisaged to be more entrenched from a brighter global economic outlook and stronger domestic demand.
In view of the above and barring unforeseen circumstances, the Board of Directors expects the performance of the Group to remain satisfactory in the forthcoming year.</a:t>
          </a:r>
        </a:p>
      </xdr:txBody>
    </xdr:sp>
    <xdr:clientData/>
  </xdr:twoCellAnchor>
  <xdr:twoCellAnchor>
    <xdr:from>
      <xdr:col>1</xdr:col>
      <xdr:colOff>0</xdr:colOff>
      <xdr:row>197</xdr:row>
      <xdr:rowOff>0</xdr:rowOff>
    </xdr:from>
    <xdr:to>
      <xdr:col>8</xdr:col>
      <xdr:colOff>0</xdr:colOff>
      <xdr:row>200</xdr:row>
      <xdr:rowOff>0</xdr:rowOff>
    </xdr:to>
    <xdr:sp>
      <xdr:nvSpPr>
        <xdr:cNvPr id="11" name="TextBox 12"/>
        <xdr:cNvSpPr txBox="1">
          <a:spLocks noChangeArrowheads="1"/>
        </xdr:cNvSpPr>
      </xdr:nvSpPr>
      <xdr:spPr>
        <a:xfrm>
          <a:off x="219075" y="31146750"/>
          <a:ext cx="7153275"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profit forecast nor profit guarantee issued by the Company for the current financial period ended 31 December 2003.</a:t>
          </a:r>
        </a:p>
      </xdr:txBody>
    </xdr:sp>
    <xdr:clientData/>
  </xdr:twoCellAnchor>
  <xdr:twoCellAnchor>
    <xdr:from>
      <xdr:col>1</xdr:col>
      <xdr:colOff>0</xdr:colOff>
      <xdr:row>210</xdr:row>
      <xdr:rowOff>0</xdr:rowOff>
    </xdr:from>
    <xdr:to>
      <xdr:col>8</xdr:col>
      <xdr:colOff>0</xdr:colOff>
      <xdr:row>213</xdr:row>
      <xdr:rowOff>0</xdr:rowOff>
    </xdr:to>
    <xdr:sp>
      <xdr:nvSpPr>
        <xdr:cNvPr id="12" name="TextBox 13"/>
        <xdr:cNvSpPr txBox="1">
          <a:spLocks noChangeArrowheads="1"/>
        </xdr:cNvSpPr>
      </xdr:nvSpPr>
      <xdr:spPr>
        <a:xfrm>
          <a:off x="219075" y="33356550"/>
          <a:ext cx="7153275"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RM647,000.</a:t>
          </a:r>
        </a:p>
      </xdr:txBody>
    </xdr:sp>
    <xdr:clientData/>
  </xdr:twoCellAnchor>
  <xdr:twoCellAnchor>
    <xdr:from>
      <xdr:col>3</xdr:col>
      <xdr:colOff>0</xdr:colOff>
      <xdr:row>25</xdr:row>
      <xdr:rowOff>0</xdr:rowOff>
    </xdr:from>
    <xdr:to>
      <xdr:col>8</xdr:col>
      <xdr:colOff>0</xdr:colOff>
      <xdr:row>32</xdr:row>
      <xdr:rowOff>0</xdr:rowOff>
    </xdr:to>
    <xdr:sp>
      <xdr:nvSpPr>
        <xdr:cNvPr id="13" name="TextBox 14"/>
        <xdr:cNvSpPr txBox="1">
          <a:spLocks noChangeArrowheads="1"/>
        </xdr:cNvSpPr>
      </xdr:nvSpPr>
      <xdr:spPr>
        <a:xfrm>
          <a:off x="714375" y="4162425"/>
          <a:ext cx="6657975" cy="1133475"/>
        </a:xfrm>
        <a:prstGeom prst="rect">
          <a:avLst/>
        </a:prstGeom>
        <a:solidFill>
          <a:srgbClr val="FFFFFF"/>
        </a:solidFill>
        <a:ln w="9525" cmpd="sng">
          <a:noFill/>
        </a:ln>
      </xdr:spPr>
      <xdr:txBody>
        <a:bodyPr vertOverflow="clip" wrap="square"/>
        <a:p>
          <a:pPr algn="just">
            <a:defRPr/>
          </a:pPr>
          <a:r>
            <a:rPr lang="en-US" cap="none" sz="1000" b="0" i="0" u="none" baseline="0"/>
            <a: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and the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a:t>
          </a:r>
        </a:p>
      </xdr:txBody>
    </xdr:sp>
    <xdr:clientData/>
  </xdr:twoCellAnchor>
  <xdr:twoCellAnchor>
    <xdr:from>
      <xdr:col>2</xdr:col>
      <xdr:colOff>0</xdr:colOff>
      <xdr:row>34</xdr:row>
      <xdr:rowOff>0</xdr:rowOff>
    </xdr:from>
    <xdr:to>
      <xdr:col>8</xdr:col>
      <xdr:colOff>0</xdr:colOff>
      <xdr:row>37</xdr:row>
      <xdr:rowOff>0</xdr:rowOff>
    </xdr:to>
    <xdr:sp>
      <xdr:nvSpPr>
        <xdr:cNvPr id="14" name="TextBox 15"/>
        <xdr:cNvSpPr txBox="1">
          <a:spLocks noChangeArrowheads="1"/>
        </xdr:cNvSpPr>
      </xdr:nvSpPr>
      <xdr:spPr>
        <a:xfrm>
          <a:off x="485775" y="5619750"/>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changes in accounting policies have been applied retrospectively and comparatives have been restated. The effect of changes in accounting policies are as follows:</a:t>
          </a:r>
        </a:p>
      </xdr:txBody>
    </xdr:sp>
    <xdr:clientData/>
  </xdr:twoCellAnchor>
  <xdr:twoCellAnchor>
    <xdr:from>
      <xdr:col>1</xdr:col>
      <xdr:colOff>0</xdr:colOff>
      <xdr:row>91</xdr:row>
      <xdr:rowOff>57150</xdr:rowOff>
    </xdr:from>
    <xdr:to>
      <xdr:col>8</xdr:col>
      <xdr:colOff>0</xdr:colOff>
      <xdr:row>93</xdr:row>
      <xdr:rowOff>0</xdr:rowOff>
    </xdr:to>
    <xdr:sp>
      <xdr:nvSpPr>
        <xdr:cNvPr id="15" name="TextBox 16"/>
        <xdr:cNvSpPr txBox="1">
          <a:spLocks noChangeArrowheads="1"/>
        </xdr:cNvSpPr>
      </xdr:nvSpPr>
      <xdr:spPr>
        <a:xfrm>
          <a:off x="219075" y="15344775"/>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106</xdr:row>
      <xdr:rowOff>57150</xdr:rowOff>
    </xdr:from>
    <xdr:to>
      <xdr:col>8</xdr:col>
      <xdr:colOff>0</xdr:colOff>
      <xdr:row>110</xdr:row>
      <xdr:rowOff>0</xdr:rowOff>
    </xdr:to>
    <xdr:sp>
      <xdr:nvSpPr>
        <xdr:cNvPr id="16" name="TextBox 17"/>
        <xdr:cNvSpPr txBox="1">
          <a:spLocks noChangeArrowheads="1"/>
        </xdr:cNvSpPr>
      </xdr:nvSpPr>
      <xdr:spPr>
        <a:xfrm>
          <a:off x="219075" y="17935575"/>
          <a:ext cx="7153275" cy="74295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2002.</a:t>
          </a:r>
        </a:p>
      </xdr:txBody>
    </xdr:sp>
    <xdr:clientData/>
  </xdr:twoCellAnchor>
  <xdr:twoCellAnchor>
    <xdr:from>
      <xdr:col>1</xdr:col>
      <xdr:colOff>0</xdr:colOff>
      <xdr:row>113</xdr:row>
      <xdr:rowOff>47625</xdr:rowOff>
    </xdr:from>
    <xdr:to>
      <xdr:col>8</xdr:col>
      <xdr:colOff>0</xdr:colOff>
      <xdr:row>115</xdr:row>
      <xdr:rowOff>0</xdr:rowOff>
    </xdr:to>
    <xdr:sp>
      <xdr:nvSpPr>
        <xdr:cNvPr id="17" name="TextBox 18"/>
        <xdr:cNvSpPr txBox="1">
          <a:spLocks noChangeArrowheads="1"/>
        </xdr:cNvSpPr>
      </xdr:nvSpPr>
      <xdr:spPr>
        <a:xfrm>
          <a:off x="219075" y="19211925"/>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120</xdr:row>
      <xdr:rowOff>47625</xdr:rowOff>
    </xdr:from>
    <xdr:to>
      <xdr:col>8</xdr:col>
      <xdr:colOff>0</xdr:colOff>
      <xdr:row>122</xdr:row>
      <xdr:rowOff>0</xdr:rowOff>
    </xdr:to>
    <xdr:sp>
      <xdr:nvSpPr>
        <xdr:cNvPr id="18" name="TextBox 19"/>
        <xdr:cNvSpPr txBox="1">
          <a:spLocks noChangeArrowheads="1"/>
        </xdr:cNvSpPr>
      </xdr:nvSpPr>
      <xdr:spPr>
        <a:xfrm>
          <a:off x="219075" y="20345400"/>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twoCellAnchor>
    <xdr:from>
      <xdr:col>1</xdr:col>
      <xdr:colOff>0</xdr:colOff>
      <xdr:row>216</xdr:row>
      <xdr:rowOff>0</xdr:rowOff>
    </xdr:from>
    <xdr:to>
      <xdr:col>8</xdr:col>
      <xdr:colOff>0</xdr:colOff>
      <xdr:row>218</xdr:row>
      <xdr:rowOff>0</xdr:rowOff>
    </xdr:to>
    <xdr:sp>
      <xdr:nvSpPr>
        <xdr:cNvPr id="19" name="TextBox 20"/>
        <xdr:cNvSpPr txBox="1">
          <a:spLocks noChangeArrowheads="1"/>
        </xdr:cNvSpPr>
      </xdr:nvSpPr>
      <xdr:spPr>
        <a:xfrm>
          <a:off x="219075" y="34185225"/>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year ended 31 December  2003.</a:t>
          </a:r>
        </a:p>
      </xdr:txBody>
    </xdr:sp>
    <xdr:clientData/>
  </xdr:twoCellAnchor>
  <xdr:twoCellAnchor>
    <xdr:from>
      <xdr:col>2</xdr:col>
      <xdr:colOff>0</xdr:colOff>
      <xdr:row>241</xdr:row>
      <xdr:rowOff>0</xdr:rowOff>
    </xdr:from>
    <xdr:to>
      <xdr:col>8</xdr:col>
      <xdr:colOff>0</xdr:colOff>
      <xdr:row>244</xdr:row>
      <xdr:rowOff>0</xdr:rowOff>
    </xdr:to>
    <xdr:sp>
      <xdr:nvSpPr>
        <xdr:cNvPr id="20" name="TextBox 22"/>
        <xdr:cNvSpPr txBox="1">
          <a:spLocks noChangeArrowheads="1"/>
        </xdr:cNvSpPr>
      </xdr:nvSpPr>
      <xdr:spPr>
        <a:xfrm>
          <a:off x="485775" y="38481000"/>
          <a:ext cx="6886575" cy="485775"/>
        </a:xfrm>
        <a:prstGeom prst="rect">
          <a:avLst/>
        </a:prstGeom>
        <a:solidFill>
          <a:srgbClr val="FFFFFF"/>
        </a:solidFill>
        <a:ln w="9525" cmpd="sng">
          <a:noFill/>
        </a:ln>
      </xdr:spPr>
      <xdr:txBody>
        <a:bodyPr vertOverflow="clip" wrap="square"/>
        <a:p>
          <a:pPr algn="just">
            <a:defRPr/>
          </a:pPr>
          <a:r>
            <a:rPr lang="en-US" cap="none" sz="1000" b="0" i="0" u="none" baseline="0"/>
            <a:t>On 29 September 2003, AmMerchant Bank Berhad, on behalf of the Board of Directors of the Company ("The Board") has announced to the MSEB that the Company wishes to undertake the following corporate exercises:</a:t>
          </a:r>
        </a:p>
      </xdr:txBody>
    </xdr:sp>
    <xdr:clientData/>
  </xdr:twoCellAnchor>
  <xdr:twoCellAnchor>
    <xdr:from>
      <xdr:col>2</xdr:col>
      <xdr:colOff>0</xdr:colOff>
      <xdr:row>280</xdr:row>
      <xdr:rowOff>0</xdr:rowOff>
    </xdr:from>
    <xdr:to>
      <xdr:col>8</xdr:col>
      <xdr:colOff>0</xdr:colOff>
      <xdr:row>283</xdr:row>
      <xdr:rowOff>0</xdr:rowOff>
    </xdr:to>
    <xdr:sp>
      <xdr:nvSpPr>
        <xdr:cNvPr id="21" name="TextBox 23"/>
        <xdr:cNvSpPr txBox="1">
          <a:spLocks noChangeArrowheads="1"/>
        </xdr:cNvSpPr>
      </xdr:nvSpPr>
      <xdr:spPr>
        <a:xfrm>
          <a:off x="485775" y="44796075"/>
          <a:ext cx="6886575" cy="485775"/>
        </a:xfrm>
        <a:prstGeom prst="rect">
          <a:avLst/>
        </a:prstGeom>
        <a:solidFill>
          <a:srgbClr val="FFFFFF"/>
        </a:solidFill>
        <a:ln w="9525" cmpd="sng">
          <a:noFill/>
        </a:ln>
      </xdr:spPr>
      <xdr:txBody>
        <a:bodyPr vertOverflow="clip" wrap="square"/>
        <a:p>
          <a:pPr algn="just">
            <a:defRPr/>
          </a:pPr>
          <a:r>
            <a:rPr lang="en-US" cap="none" sz="1000" b="0" i="0" u="none" baseline="0"/>
            <a:t>The status of utilisation of proceeds remains unchanged todate since the announcement of previous quarterly report for the financial period ended 30 September 2003.</a:t>
          </a:r>
        </a:p>
      </xdr:txBody>
    </xdr:sp>
    <xdr:clientData/>
  </xdr:twoCellAnchor>
  <xdr:twoCellAnchor>
    <xdr:from>
      <xdr:col>1</xdr:col>
      <xdr:colOff>0</xdr:colOff>
      <xdr:row>310</xdr:row>
      <xdr:rowOff>0</xdr:rowOff>
    </xdr:from>
    <xdr:to>
      <xdr:col>8</xdr:col>
      <xdr:colOff>0</xdr:colOff>
      <xdr:row>312</xdr:row>
      <xdr:rowOff>0</xdr:rowOff>
    </xdr:to>
    <xdr:sp>
      <xdr:nvSpPr>
        <xdr:cNvPr id="22" name="TextBox 24"/>
        <xdr:cNvSpPr txBox="1">
          <a:spLocks noChangeArrowheads="1"/>
        </xdr:cNvSpPr>
      </xdr:nvSpPr>
      <xdr:spPr>
        <a:xfrm>
          <a:off x="219075" y="49720500"/>
          <a:ext cx="7153275" cy="3714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314</xdr:row>
      <xdr:rowOff>0</xdr:rowOff>
    </xdr:from>
    <xdr:to>
      <xdr:col>8</xdr:col>
      <xdr:colOff>0</xdr:colOff>
      <xdr:row>316</xdr:row>
      <xdr:rowOff>0</xdr:rowOff>
    </xdr:to>
    <xdr:sp>
      <xdr:nvSpPr>
        <xdr:cNvPr id="23" name="TextBox 25"/>
        <xdr:cNvSpPr txBox="1">
          <a:spLocks noChangeArrowheads="1"/>
        </xdr:cNvSpPr>
      </xdr:nvSpPr>
      <xdr:spPr>
        <a:xfrm>
          <a:off x="219075" y="50415825"/>
          <a:ext cx="7153275" cy="323850"/>
        </a:xfrm>
        <a:prstGeom prst="rect">
          <a:avLst/>
        </a:prstGeom>
        <a:solidFill>
          <a:srgbClr val="FFFFFF"/>
        </a:solidFill>
        <a:ln w="9525" cmpd="sng">
          <a:noFill/>
        </a:ln>
      </xdr:spPr>
      <xdr:txBody>
        <a:bodyPr vertOverflow="clip" wrap="square"/>
        <a:p>
          <a:pPr algn="just">
            <a:defRPr/>
          </a:pPr>
          <a:r>
            <a:rPr lang="en-US" cap="none" sz="1000" b="0" i="0" u="none" baseline="0"/>
            <a:t>There were no material litigation as at the date of this annoucement.</a:t>
          </a:r>
        </a:p>
      </xdr:txBody>
    </xdr:sp>
    <xdr:clientData/>
  </xdr:twoCellAnchor>
  <xdr:twoCellAnchor>
    <xdr:from>
      <xdr:col>1</xdr:col>
      <xdr:colOff>0</xdr:colOff>
      <xdr:row>319</xdr:row>
      <xdr:rowOff>0</xdr:rowOff>
    </xdr:from>
    <xdr:to>
      <xdr:col>8</xdr:col>
      <xdr:colOff>0</xdr:colOff>
      <xdr:row>320</xdr:row>
      <xdr:rowOff>152400</xdr:rowOff>
    </xdr:to>
    <xdr:sp>
      <xdr:nvSpPr>
        <xdr:cNvPr id="24" name="TextBox 26"/>
        <xdr:cNvSpPr txBox="1">
          <a:spLocks noChangeArrowheads="1"/>
        </xdr:cNvSpPr>
      </xdr:nvSpPr>
      <xdr:spPr>
        <a:xfrm>
          <a:off x="219075" y="51244500"/>
          <a:ext cx="71532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323</xdr:row>
      <xdr:rowOff>0</xdr:rowOff>
    </xdr:from>
    <xdr:to>
      <xdr:col>8</xdr:col>
      <xdr:colOff>0</xdr:colOff>
      <xdr:row>325</xdr:row>
      <xdr:rowOff>0</xdr:rowOff>
    </xdr:to>
    <xdr:sp>
      <xdr:nvSpPr>
        <xdr:cNvPr id="25" name="TextBox 27"/>
        <xdr:cNvSpPr txBox="1">
          <a:spLocks noChangeArrowheads="1"/>
        </xdr:cNvSpPr>
      </xdr:nvSpPr>
      <xdr:spPr>
        <a:xfrm>
          <a:off x="219075" y="51930300"/>
          <a:ext cx="7153275" cy="342900"/>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Group's net profit for the period by the number of shares in issue during the period.</a:t>
          </a:r>
        </a:p>
      </xdr:txBody>
    </xdr:sp>
    <xdr:clientData/>
  </xdr:twoCellAnchor>
  <xdr:twoCellAnchor>
    <xdr:from>
      <xdr:col>1</xdr:col>
      <xdr:colOff>0</xdr:colOff>
      <xdr:row>333</xdr:row>
      <xdr:rowOff>0</xdr:rowOff>
    </xdr:from>
    <xdr:to>
      <xdr:col>8</xdr:col>
      <xdr:colOff>0</xdr:colOff>
      <xdr:row>336</xdr:row>
      <xdr:rowOff>0</xdr:rowOff>
    </xdr:to>
    <xdr:sp>
      <xdr:nvSpPr>
        <xdr:cNvPr id="26" name="TextBox 28"/>
        <xdr:cNvSpPr txBox="1">
          <a:spLocks noChangeArrowheads="1"/>
        </xdr:cNvSpPr>
      </xdr:nvSpPr>
      <xdr:spPr>
        <a:xfrm>
          <a:off x="219075" y="53644800"/>
          <a:ext cx="7153275"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February 2003.</a:t>
          </a:r>
        </a:p>
      </xdr:txBody>
    </xdr:sp>
    <xdr:clientData/>
  </xdr:twoCellAnchor>
  <xdr:twoCellAnchor>
    <xdr:from>
      <xdr:col>1</xdr:col>
      <xdr:colOff>0</xdr:colOff>
      <xdr:row>146</xdr:row>
      <xdr:rowOff>47625</xdr:rowOff>
    </xdr:from>
    <xdr:to>
      <xdr:col>8</xdr:col>
      <xdr:colOff>0</xdr:colOff>
      <xdr:row>147</xdr:row>
      <xdr:rowOff>152400</xdr:rowOff>
    </xdr:to>
    <xdr:sp>
      <xdr:nvSpPr>
        <xdr:cNvPr id="27" name="TextBox 29"/>
        <xdr:cNvSpPr txBox="1">
          <a:spLocks noChangeArrowheads="1"/>
        </xdr:cNvSpPr>
      </xdr:nvSpPr>
      <xdr:spPr>
        <a:xfrm>
          <a:off x="219075" y="21926550"/>
          <a:ext cx="71532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December 2003.</a:t>
          </a:r>
        </a:p>
      </xdr:txBody>
    </xdr:sp>
    <xdr:clientData/>
  </xdr:twoCellAnchor>
  <xdr:twoCellAnchor>
    <xdr:from>
      <xdr:col>2</xdr:col>
      <xdr:colOff>0</xdr:colOff>
      <xdr:row>122</xdr:row>
      <xdr:rowOff>47625</xdr:rowOff>
    </xdr:from>
    <xdr:to>
      <xdr:col>8</xdr:col>
      <xdr:colOff>0</xdr:colOff>
      <xdr:row>128</xdr:row>
      <xdr:rowOff>0</xdr:rowOff>
    </xdr:to>
    <xdr:sp>
      <xdr:nvSpPr>
        <xdr:cNvPr id="28" name="TextBox 30"/>
        <xdr:cNvSpPr txBox="1">
          <a:spLocks noChangeArrowheads="1"/>
        </xdr:cNvSpPr>
      </xdr:nvSpPr>
      <xdr:spPr>
        <a:xfrm>
          <a:off x="485775" y="20621625"/>
          <a:ext cx="688657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129</xdr:row>
      <xdr:rowOff>47625</xdr:rowOff>
    </xdr:from>
    <xdr:to>
      <xdr:col>8</xdr:col>
      <xdr:colOff>0</xdr:colOff>
      <xdr:row>138</xdr:row>
      <xdr:rowOff>0</xdr:rowOff>
    </xdr:to>
    <xdr:sp>
      <xdr:nvSpPr>
        <xdr:cNvPr id="29" name="TextBox 31"/>
        <xdr:cNvSpPr txBox="1">
          <a:spLocks noChangeArrowheads="1"/>
        </xdr:cNvSpPr>
      </xdr:nvSpPr>
      <xdr:spPr>
        <a:xfrm>
          <a:off x="485775" y="20621625"/>
          <a:ext cx="688657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3</xdr:col>
      <xdr:colOff>0</xdr:colOff>
      <xdr:row>247</xdr:row>
      <xdr:rowOff>0</xdr:rowOff>
    </xdr:from>
    <xdr:to>
      <xdr:col>8</xdr:col>
      <xdr:colOff>0</xdr:colOff>
      <xdr:row>250</xdr:row>
      <xdr:rowOff>0</xdr:rowOff>
    </xdr:to>
    <xdr:sp>
      <xdr:nvSpPr>
        <xdr:cNvPr id="30" name="TextBox 32"/>
        <xdr:cNvSpPr txBox="1">
          <a:spLocks noChangeArrowheads="1"/>
        </xdr:cNvSpPr>
      </xdr:nvSpPr>
      <xdr:spPr>
        <a:xfrm>
          <a:off x="714375" y="39452550"/>
          <a:ext cx="6657975" cy="485775"/>
        </a:xfrm>
        <a:prstGeom prst="rect">
          <a:avLst/>
        </a:prstGeom>
        <a:solidFill>
          <a:srgbClr val="FFFFFF"/>
        </a:solidFill>
        <a:ln w="9525" cmpd="sng">
          <a:noFill/>
        </a:ln>
      </xdr:spPr>
      <xdr:txBody>
        <a:bodyPr vertOverflow="clip" wrap="square"/>
        <a:p>
          <a:pPr algn="just">
            <a:defRPr/>
          </a:pPr>
          <a:r>
            <a:rPr lang="en-US" cap="none" sz="1000" b="0" i="0" u="none" baseline="0"/>
            <a:t>Proposed Bonus Issue of up to 16,000,000 new ordinary shares of RM1.00 each to be credited as fully paid-up on the basis of two (2) Bonus shares for every five (5) existing Ta Win Shares held, on a date to be determined later.</a:t>
          </a:r>
        </a:p>
      </xdr:txBody>
    </xdr:sp>
    <xdr:clientData/>
  </xdr:twoCellAnchor>
  <xdr:twoCellAnchor>
    <xdr:from>
      <xdr:col>3</xdr:col>
      <xdr:colOff>0</xdr:colOff>
      <xdr:row>253</xdr:row>
      <xdr:rowOff>0</xdr:rowOff>
    </xdr:from>
    <xdr:to>
      <xdr:col>8</xdr:col>
      <xdr:colOff>0</xdr:colOff>
      <xdr:row>256</xdr:row>
      <xdr:rowOff>0</xdr:rowOff>
    </xdr:to>
    <xdr:sp>
      <xdr:nvSpPr>
        <xdr:cNvPr id="31" name="TextBox 33"/>
        <xdr:cNvSpPr txBox="1">
          <a:spLocks noChangeArrowheads="1"/>
        </xdr:cNvSpPr>
      </xdr:nvSpPr>
      <xdr:spPr>
        <a:xfrm>
          <a:off x="714375" y="40424100"/>
          <a:ext cx="6657975" cy="485775"/>
        </a:xfrm>
        <a:prstGeom prst="rect">
          <a:avLst/>
        </a:prstGeom>
        <a:solidFill>
          <a:srgbClr val="FFFFFF"/>
        </a:solidFill>
        <a:ln w="9525" cmpd="sng">
          <a:noFill/>
        </a:ln>
      </xdr:spPr>
      <xdr:txBody>
        <a:bodyPr vertOverflow="clip" wrap="square"/>
        <a:p>
          <a:pPr algn="just">
            <a:defRPr/>
          </a:pPr>
          <a:r>
            <a:rPr lang="en-US" cap="none" sz="1000" b="0" i="0" u="none" baseline="0"/>
            <a:t>Proposed establishment of an ESOS of up to 10% of the issued and paid-up share capital of the Company at any time for the benefit of the eligible employees and executive directors of the Company and its subsidiary companies.
</a:t>
          </a:r>
        </a:p>
      </xdr:txBody>
    </xdr:sp>
    <xdr:clientData/>
  </xdr:twoCellAnchor>
  <xdr:twoCellAnchor>
    <xdr:from>
      <xdr:col>3</xdr:col>
      <xdr:colOff>0</xdr:colOff>
      <xdr:row>260</xdr:row>
      <xdr:rowOff>0</xdr:rowOff>
    </xdr:from>
    <xdr:to>
      <xdr:col>8</xdr:col>
      <xdr:colOff>0</xdr:colOff>
      <xdr:row>264</xdr:row>
      <xdr:rowOff>0</xdr:rowOff>
    </xdr:to>
    <xdr:sp>
      <xdr:nvSpPr>
        <xdr:cNvPr id="32" name="TextBox 34"/>
        <xdr:cNvSpPr txBox="1">
          <a:spLocks noChangeArrowheads="1"/>
        </xdr:cNvSpPr>
      </xdr:nvSpPr>
      <xdr:spPr>
        <a:xfrm>
          <a:off x="714375" y="41557575"/>
          <a:ext cx="6657975" cy="647700"/>
        </a:xfrm>
        <a:prstGeom prst="rect">
          <a:avLst/>
        </a:prstGeom>
        <a:solidFill>
          <a:srgbClr val="FFFFFF"/>
        </a:solidFill>
        <a:ln w="9525" cmpd="sng">
          <a:noFill/>
        </a:ln>
      </xdr:spPr>
      <xdr:txBody>
        <a:bodyPr vertOverflow="clip" wrap="square"/>
        <a:p>
          <a:pPr algn="just">
            <a:defRPr/>
          </a:pPr>
          <a:r>
            <a:rPr lang="en-US" cap="none" sz="1000" b="0" i="0" u="none" baseline="0"/>
            <a:t>Proposed to increase the Company's authorised share capital to RM100,000,000 comprising 100,000,000 Shares by the creation of an additional 50,000,000 new Shares in order to accommodate the issue of new Shares arising from the Proposed Bonus Issue and Proposed ESOS.</a:t>
          </a:r>
        </a:p>
      </xdr:txBody>
    </xdr:sp>
    <xdr:clientData/>
  </xdr:twoCellAnchor>
  <xdr:twoCellAnchor>
    <xdr:from>
      <xdr:col>1</xdr:col>
      <xdr:colOff>0</xdr:colOff>
      <xdr:row>269</xdr:row>
      <xdr:rowOff>0</xdr:rowOff>
    </xdr:from>
    <xdr:to>
      <xdr:col>8</xdr:col>
      <xdr:colOff>0</xdr:colOff>
      <xdr:row>277</xdr:row>
      <xdr:rowOff>0</xdr:rowOff>
    </xdr:to>
    <xdr:sp>
      <xdr:nvSpPr>
        <xdr:cNvPr id="33" name="TextBox 36"/>
        <xdr:cNvSpPr txBox="1">
          <a:spLocks noChangeArrowheads="1"/>
        </xdr:cNvSpPr>
      </xdr:nvSpPr>
      <xdr:spPr>
        <a:xfrm>
          <a:off x="219075" y="43014900"/>
          <a:ext cx="7153275" cy="1295400"/>
        </a:xfrm>
        <a:prstGeom prst="rect">
          <a:avLst/>
        </a:prstGeom>
        <a:solidFill>
          <a:srgbClr val="FFFFFF"/>
        </a:solidFill>
        <a:ln w="9525" cmpd="sng">
          <a:noFill/>
        </a:ln>
      </xdr:spPr>
      <xdr:txBody>
        <a:bodyPr vertOverflow="clip" wrap="square"/>
        <a:p>
          <a:pPr algn="just">
            <a:defRPr/>
          </a:pPr>
          <a:r>
            <a:rPr lang="en-US" cap="none" sz="1000" b="0" i="0" u="none" baseline="0"/>
            <a:t>The Proposals are conditional upon fulfillment of the following conditions: 
i)   the approval of the Securities Commission which was obtained on 31 December 2003;
ii)  the approval of the Malaysia Securities Exchange Berhad which was obtained on 20 January 2004; and
iii) the approval of the shareholders of Ta Win in an Extraordinary General Meeting which was obtained on 27 February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y%20Documents\Announcement\Consol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Announcement\2003\30.9.03\Consol2003-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4">
        <row r="41">
          <cell r="K41">
            <v>0</v>
          </cell>
        </row>
      </sheetData>
      <sheetData sheetId="16">
        <row r="70">
          <cell r="E7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F9months03"/>
      <sheetName val="Twin"/>
      <sheetName val="ConsoAdj"/>
      <sheetName val="Conso BS-Q4"/>
      <sheetName val="Notes-Q1"/>
      <sheetName val="Notes -Q2"/>
      <sheetName val="Stocks valuation"/>
      <sheetName val="Notes -Q3"/>
      <sheetName val="Notes- Q4"/>
      <sheetName val="CF3months03"/>
      <sheetName val="CF6months03"/>
      <sheetName val="CF6months02"/>
      <sheetName val="CF9months01"/>
      <sheetName val="Conso CF01"/>
      <sheetName val="CF2002"/>
      <sheetName val="FA-RS"/>
      <sheetName val="FA-2003-Q1"/>
      <sheetName val="FA-2003-Q2"/>
      <sheetName val="FA-2003-Q3"/>
      <sheetName val="TWHB"/>
      <sheetName val="Grp Idx"/>
      <sheetName val="Ratio"/>
      <sheetName val="Tawin"/>
      <sheetName val="Tawin Idx"/>
      <sheetName val="Twin Idx"/>
      <sheetName val="Tax Comp"/>
      <sheetName val="2003-TAX MOVEMENT"/>
      <sheetName val="HP"/>
      <sheetName val="loan"/>
      <sheetName val="loan-machine1"/>
      <sheetName val="loan-machine2"/>
      <sheetName val="Balance Sheet"/>
      <sheetName val="Income Statement"/>
      <sheetName val="Notes"/>
      <sheetName val="Schedule I"/>
      <sheetName val="Schedule IIa"/>
      <sheetName val="Schedule IIb"/>
      <sheetName val="Schedule III"/>
      <sheetName val="Schedule IV"/>
      <sheetName val="Schedule V"/>
      <sheetName val="Tax exempt &amp; Sec 108"/>
      <sheetName val="2002 "/>
      <sheetName val="2002-Reconciliation "/>
      <sheetName val="2002-Tax computation"/>
      <sheetName val="2003"/>
      <sheetName val="2003-Reconciliation"/>
      <sheetName val="2002-ss"/>
      <sheetName val="2002-Reconciliation-ss"/>
      <sheetName val="2002-Tax computation-ss"/>
      <sheetName val="2001"/>
      <sheetName val="2001-Tax computation-ss"/>
      <sheetName val="2000"/>
      <sheetName val="Issue"/>
      <sheetName val="R-DT"/>
      <sheetName val="R1_Dtax_proof"/>
      <sheetName val="CA"/>
      <sheetName val="Interest Res."/>
      <sheetName val="DeferredTax"/>
    </sheetNames>
    <sheetDataSet>
      <sheetData sheetId="23">
        <row r="102">
          <cell r="F102">
            <v>6904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pane xSplit="2" ySplit="9" topLeftCell="C10" activePane="bottomRight" state="frozen"/>
      <selection pane="topLeft" activeCell="A1" sqref="A1"/>
      <selection pane="topRight" activeCell="C1" sqref="C1"/>
      <selection pane="bottomLeft" activeCell="A10" sqref="A10"/>
      <selection pane="bottomRight" activeCell="D25" sqref="D25"/>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208</v>
      </c>
      <c r="C3" s="3"/>
    </row>
    <row r="4" spans="1:3" s="2" customFormat="1" ht="15">
      <c r="A4" s="1"/>
      <c r="C4" s="3"/>
    </row>
    <row r="5" spans="1:7" s="2" customFormat="1" ht="15">
      <c r="A5" s="4"/>
      <c r="C5" s="3"/>
      <c r="G5" s="4"/>
    </row>
    <row r="6" spans="3:8" s="2" customFormat="1" ht="15">
      <c r="C6" s="3"/>
      <c r="D6" s="102" t="s">
        <v>184</v>
      </c>
      <c r="E6" s="102"/>
      <c r="G6" s="102" t="s">
        <v>216</v>
      </c>
      <c r="H6" s="102"/>
    </row>
    <row r="7" spans="3:8" s="3" customFormat="1" ht="15">
      <c r="C7" s="5" t="s">
        <v>2</v>
      </c>
      <c r="D7" s="6">
        <v>37986</v>
      </c>
      <c r="E7" s="6">
        <v>37621</v>
      </c>
      <c r="F7" s="7"/>
      <c r="G7" s="6">
        <f>D7</f>
        <v>37986</v>
      </c>
      <c r="H7" s="6">
        <f>E7</f>
        <v>37621</v>
      </c>
    </row>
    <row r="8" spans="4:8" s="3" customFormat="1" ht="15">
      <c r="D8" s="5" t="s">
        <v>3</v>
      </c>
      <c r="E8" s="5" t="s">
        <v>3</v>
      </c>
      <c r="G8" s="5" t="s">
        <v>3</v>
      </c>
      <c r="H8" s="5" t="s">
        <v>3</v>
      </c>
    </row>
    <row r="10" spans="1:10" ht="12.75">
      <c r="A10" s="8" t="s">
        <v>4</v>
      </c>
      <c r="D10" s="10">
        <v>41811</v>
      </c>
      <c r="E10" s="10">
        <v>26686</v>
      </c>
      <c r="F10" s="10"/>
      <c r="G10" s="10">
        <v>136276</v>
      </c>
      <c r="H10" s="10">
        <v>124677</v>
      </c>
      <c r="J10" s="101"/>
    </row>
    <row r="11" spans="4:8" ht="12.75">
      <c r="D11" s="10"/>
      <c r="E11" s="10"/>
      <c r="F11" s="10"/>
      <c r="G11" s="11"/>
      <c r="H11" s="11"/>
    </row>
    <row r="12" spans="1:10" ht="12.75">
      <c r="A12" s="8" t="s">
        <v>5</v>
      </c>
      <c r="C12" s="98"/>
      <c r="D12" s="11">
        <f>-36194-29-2440-1233-85</f>
        <v>-39981</v>
      </c>
      <c r="E12" s="11">
        <f>-26110-122-1411</f>
        <v>-27643</v>
      </c>
      <c r="F12" s="10"/>
      <c r="G12" s="11">
        <f>-117665-96-6748-5196-350+1-1</f>
        <v>-130055</v>
      </c>
      <c r="H12" s="11">
        <f>-113597-1721-5246-959</f>
        <v>-121523</v>
      </c>
      <c r="I12" s="99"/>
      <c r="J12" s="101"/>
    </row>
    <row r="13" spans="3:8" ht="12.75">
      <c r="C13" s="98"/>
      <c r="D13" s="10"/>
      <c r="E13" s="10"/>
      <c r="F13" s="10"/>
      <c r="G13" s="10"/>
      <c r="H13" s="10"/>
    </row>
    <row r="14" spans="1:10" ht="12.75">
      <c r="A14" s="8" t="s">
        <v>6</v>
      </c>
      <c r="C14" s="98"/>
      <c r="D14" s="12">
        <v>112</v>
      </c>
      <c r="E14" s="12">
        <v>127</v>
      </c>
      <c r="F14" s="10"/>
      <c r="G14" s="12">
        <v>373</v>
      </c>
      <c r="H14" s="12">
        <v>368</v>
      </c>
      <c r="I14" s="95"/>
      <c r="J14" s="101"/>
    </row>
    <row r="15" spans="4:8" ht="12.75">
      <c r="D15" s="10"/>
      <c r="E15" s="10"/>
      <c r="F15" s="10"/>
      <c r="G15" s="10"/>
      <c r="H15" s="10"/>
    </row>
    <row r="16" spans="1:10" ht="12.75">
      <c r="A16" s="8" t="s">
        <v>222</v>
      </c>
      <c r="C16" s="98"/>
      <c r="D16" s="10">
        <f>D12+D10+D14</f>
        <v>1942</v>
      </c>
      <c r="E16" s="10">
        <f>E12+E10+E14</f>
        <v>-830</v>
      </c>
      <c r="F16" s="10"/>
      <c r="G16" s="10">
        <f>G12+G10+G14</f>
        <v>6594</v>
      </c>
      <c r="H16" s="10">
        <f>H12+H10+H14</f>
        <v>3522</v>
      </c>
      <c r="I16" s="95"/>
      <c r="J16" s="101"/>
    </row>
    <row r="17" spans="4:8" ht="12.75">
      <c r="D17" s="10"/>
      <c r="E17" s="10"/>
      <c r="F17" s="10"/>
      <c r="G17" s="10"/>
      <c r="H17" s="10"/>
    </row>
    <row r="18" spans="1:10" ht="12.75">
      <c r="A18" s="8" t="s">
        <v>7</v>
      </c>
      <c r="D18" s="11">
        <v>-542</v>
      </c>
      <c r="E18" s="11">
        <v>-301</v>
      </c>
      <c r="F18" s="10"/>
      <c r="G18" s="11">
        <v>-2020</v>
      </c>
      <c r="H18" s="11">
        <v>-1239</v>
      </c>
      <c r="I18" s="95"/>
      <c r="J18" s="101"/>
    </row>
    <row r="19" spans="4:10" ht="12.75">
      <c r="D19" s="12"/>
      <c r="E19" s="12"/>
      <c r="F19" s="10"/>
      <c r="G19" s="12"/>
      <c r="H19" s="12"/>
      <c r="J19" s="13"/>
    </row>
    <row r="20" spans="1:10" ht="12.75">
      <c r="A20" s="8" t="s">
        <v>221</v>
      </c>
      <c r="C20" s="9">
        <v>8</v>
      </c>
      <c r="D20" s="10">
        <f>+D16+D18</f>
        <v>1400</v>
      </c>
      <c r="E20" s="10">
        <f>+E16+E18</f>
        <v>-1131</v>
      </c>
      <c r="F20" s="10"/>
      <c r="G20" s="10">
        <f>+G16+G18</f>
        <v>4574</v>
      </c>
      <c r="H20" s="10">
        <f>+H16+H18</f>
        <v>2283</v>
      </c>
      <c r="J20" s="101"/>
    </row>
    <row r="21" spans="4:10" ht="12.75">
      <c r="D21" s="10"/>
      <c r="E21" s="10"/>
      <c r="F21" s="10"/>
      <c r="G21" s="10"/>
      <c r="H21" s="10"/>
      <c r="J21" s="13"/>
    </row>
    <row r="22" spans="1:8" ht="12.75">
      <c r="A22" s="8" t="s">
        <v>8</v>
      </c>
      <c r="C22" s="9">
        <v>18</v>
      </c>
      <c r="D22" s="12">
        <f>-285-39</f>
        <v>-324</v>
      </c>
      <c r="E22" s="12">
        <f>-710+28+34+1338</f>
        <v>690</v>
      </c>
      <c r="F22" s="10"/>
      <c r="G22" s="12">
        <f>-786-39</f>
        <v>-825</v>
      </c>
      <c r="H22" s="12">
        <f>-2130-710+62+1338</f>
        <v>-1440</v>
      </c>
    </row>
    <row r="23" spans="4:8" ht="12.75">
      <c r="D23" s="10"/>
      <c r="E23" s="10"/>
      <c r="F23" s="10"/>
      <c r="G23" s="10"/>
      <c r="H23" s="10"/>
    </row>
    <row r="24" spans="1:8" ht="12.75">
      <c r="A24" s="8" t="s">
        <v>220</v>
      </c>
      <c r="D24" s="10">
        <f>D20+D22</f>
        <v>1076</v>
      </c>
      <c r="E24" s="10">
        <f>E20+E22</f>
        <v>-441</v>
      </c>
      <c r="F24" s="10"/>
      <c r="G24" s="10">
        <f>G20+G22</f>
        <v>3749</v>
      </c>
      <c r="H24" s="10">
        <f>H20+H22</f>
        <v>843</v>
      </c>
    </row>
    <row r="25" spans="4:8" ht="13.5" thickBot="1">
      <c r="D25" s="14"/>
      <c r="E25" s="14"/>
      <c r="F25" s="10"/>
      <c r="G25" s="14"/>
      <c r="H25" s="14"/>
    </row>
    <row r="26" spans="4:8" ht="13.5" thickTop="1">
      <c r="D26" s="11"/>
      <c r="E26" s="11"/>
      <c r="F26" s="10"/>
      <c r="G26" s="11"/>
      <c r="H26" s="11"/>
    </row>
    <row r="27" spans="1:8" ht="12.75">
      <c r="A27" s="8" t="s">
        <v>223</v>
      </c>
      <c r="D27" s="10"/>
      <c r="E27" s="10"/>
      <c r="F27" s="10"/>
      <c r="G27" s="10"/>
      <c r="H27" s="10"/>
    </row>
    <row r="28" spans="1:8" ht="13.5" thickBot="1">
      <c r="A28" s="10">
        <v>40000000</v>
      </c>
      <c r="B28" s="8" t="s">
        <v>9</v>
      </c>
      <c r="D28" s="15">
        <f>D24/40000*100</f>
        <v>2.69</v>
      </c>
      <c r="E28" s="16">
        <v>0</v>
      </c>
      <c r="F28" s="10"/>
      <c r="G28" s="15">
        <f>G24/40000*100</f>
        <v>9.3725</v>
      </c>
      <c r="H28" s="15">
        <f>H24/40000*100</f>
        <v>2.1075</v>
      </c>
    </row>
    <row r="29" spans="4:8" ht="13.5" thickTop="1">
      <c r="D29" s="10"/>
      <c r="E29" s="10"/>
      <c r="F29" s="10"/>
      <c r="G29" s="10"/>
      <c r="H29" s="10"/>
    </row>
    <row r="30" spans="1:8" ht="12.75">
      <c r="A30" s="8" t="s">
        <v>147</v>
      </c>
      <c r="D30" s="10"/>
      <c r="E30" s="10"/>
      <c r="F30" s="10"/>
      <c r="G30" s="10"/>
      <c r="H30" s="10"/>
    </row>
    <row r="31" spans="1:8" ht="12.75">
      <c r="A31" s="8" t="s">
        <v>10</v>
      </c>
      <c r="D31" s="10"/>
      <c r="E31" s="10"/>
      <c r="F31" s="10"/>
      <c r="G31" s="10"/>
      <c r="H31" s="10"/>
    </row>
    <row r="32" ht="12.75">
      <c r="A32" s="8" t="s">
        <v>11</v>
      </c>
    </row>
    <row r="45" spans="3:5" ht="12.75">
      <c r="C45" s="17"/>
      <c r="D45" s="18"/>
      <c r="E45" s="19"/>
    </row>
  </sheetData>
  <mergeCells count="2">
    <mergeCell ref="D6:E6"/>
    <mergeCell ref="G6:H6"/>
  </mergeCells>
  <printOptions/>
  <pageMargins left="0.75" right="0.75" top="1" bottom="1" header="0.5" footer="0.5"/>
  <pageSetup horizontalDpi="600" verticalDpi="600" orientation="portrait"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dimension ref="A1:K45"/>
  <sheetViews>
    <sheetView zoomScale="75" zoomScaleNormal="75" workbookViewId="0" topLeftCell="A21">
      <selection activeCell="M35" sqref="M35"/>
    </sheetView>
  </sheetViews>
  <sheetFormatPr defaultColWidth="9.00390625" defaultRowHeight="16.5"/>
  <cols>
    <col min="1" max="1" width="6.00390625" style="23" customWidth="1"/>
    <col min="2" max="2" width="9.00390625" style="21" customWidth="1"/>
    <col min="3" max="5" width="9.00390625" style="22" customWidth="1"/>
    <col min="6" max="6" width="8.125" style="22" customWidth="1"/>
    <col min="7" max="7" width="9.00390625" style="23" customWidth="1"/>
    <col min="8" max="8" width="13.75390625" style="2" customWidth="1"/>
    <col min="9" max="9" width="2.00390625" style="22" customWidth="1"/>
    <col min="10" max="10" width="12.875" style="22" customWidth="1"/>
    <col min="11" max="16384" width="9.00390625" style="22" customWidth="1"/>
  </cols>
  <sheetData>
    <row r="1" ht="15">
      <c r="A1" s="20" t="s">
        <v>0</v>
      </c>
    </row>
    <row r="2" spans="1:10" ht="15">
      <c r="A2" s="20" t="s">
        <v>12</v>
      </c>
      <c r="H2" s="4"/>
      <c r="J2" s="26" t="s">
        <v>13</v>
      </c>
    </row>
    <row r="3" spans="1:10" ht="15">
      <c r="A3" s="20" t="s">
        <v>209</v>
      </c>
      <c r="H3" s="25" t="s">
        <v>14</v>
      </c>
      <c r="J3" s="26" t="s">
        <v>15</v>
      </c>
    </row>
    <row r="4" spans="8:10" ht="15">
      <c r="H4" s="25" t="s">
        <v>16</v>
      </c>
      <c r="J4" s="26" t="s">
        <v>17</v>
      </c>
    </row>
    <row r="5" spans="8:10" ht="15">
      <c r="H5" s="25" t="s">
        <v>18</v>
      </c>
      <c r="J5" s="26" t="s">
        <v>19</v>
      </c>
    </row>
    <row r="6" spans="7:10" ht="15">
      <c r="G6" s="24" t="s">
        <v>2</v>
      </c>
      <c r="H6" s="89">
        <v>37986</v>
      </c>
      <c r="J6" s="89">
        <v>37621</v>
      </c>
    </row>
    <row r="7" spans="8:10" ht="15">
      <c r="H7" s="25" t="s">
        <v>3</v>
      </c>
      <c r="J7" s="26" t="s">
        <v>3</v>
      </c>
    </row>
    <row r="8" ht="15">
      <c r="H8" s="3"/>
    </row>
    <row r="9" spans="2:10" ht="15">
      <c r="B9" s="21" t="s">
        <v>20</v>
      </c>
      <c r="G9" s="27" t="s">
        <v>21</v>
      </c>
      <c r="H9" s="2">
        <v>43513</v>
      </c>
      <c r="J9" s="28">
        <v>43925</v>
      </c>
    </row>
    <row r="10" spans="2:10" ht="15">
      <c r="B10" s="21" t="s">
        <v>22</v>
      </c>
      <c r="G10" s="27" t="s">
        <v>192</v>
      </c>
      <c r="H10" s="2">
        <v>48</v>
      </c>
      <c r="J10" s="28">
        <v>35</v>
      </c>
    </row>
    <row r="11" spans="2:10" ht="15">
      <c r="B11" s="21" t="s">
        <v>23</v>
      </c>
      <c r="H11" s="2">
        <f>'[6]Conso BS-Q4'!$K$41</f>
        <v>0</v>
      </c>
      <c r="J11" s="28">
        <v>0</v>
      </c>
    </row>
    <row r="12" ht="8.25" customHeight="1">
      <c r="J12" s="28"/>
    </row>
    <row r="13" spans="2:10" ht="15">
      <c r="B13" s="21" t="s">
        <v>24</v>
      </c>
      <c r="J13" s="28"/>
    </row>
    <row r="14" spans="3:10" ht="15">
      <c r="C14" s="22" t="s">
        <v>25</v>
      </c>
      <c r="H14" s="29">
        <v>28214</v>
      </c>
      <c r="J14" s="30">
        <v>30045</v>
      </c>
    </row>
    <row r="15" spans="3:10" ht="15">
      <c r="C15" s="22" t="s">
        <v>26</v>
      </c>
      <c r="H15" s="31">
        <v>34047</v>
      </c>
      <c r="J15" s="32">
        <v>25226</v>
      </c>
    </row>
    <row r="16" spans="3:10" ht="15">
      <c r="C16" s="22" t="s">
        <v>27</v>
      </c>
      <c r="H16" s="31"/>
      <c r="J16" s="33"/>
    </row>
    <row r="17" spans="3:10" ht="15">
      <c r="C17" s="22" t="s">
        <v>28</v>
      </c>
      <c r="H17" s="31">
        <v>303</v>
      </c>
      <c r="J17" s="32">
        <v>1133</v>
      </c>
    </row>
    <row r="18" spans="3:10" ht="15">
      <c r="C18" s="22" t="s">
        <v>29</v>
      </c>
      <c r="H18" s="31">
        <v>3875</v>
      </c>
      <c r="J18" s="32">
        <v>6904</v>
      </c>
    </row>
    <row r="19" spans="8:10" ht="15">
      <c r="H19" s="34">
        <f>SUM(H14:H18)</f>
        <v>66439</v>
      </c>
      <c r="J19" s="34">
        <f>SUM(J14:J18)</f>
        <v>63308</v>
      </c>
    </row>
    <row r="21" ht="7.5" customHeight="1">
      <c r="J21" s="28"/>
    </row>
    <row r="22" spans="2:10" ht="15">
      <c r="B22" s="21" t="s">
        <v>30</v>
      </c>
      <c r="H22" s="35"/>
      <c r="J22" s="36"/>
    </row>
    <row r="23" spans="3:10" ht="15">
      <c r="C23" s="22" t="s">
        <v>31</v>
      </c>
      <c r="G23" s="27" t="s">
        <v>169</v>
      </c>
      <c r="H23" s="29">
        <f>36885+70+943</f>
        <v>37898</v>
      </c>
      <c r="J23" s="30">
        <v>38470</v>
      </c>
    </row>
    <row r="24" spans="3:10" ht="15">
      <c r="C24" s="22" t="s">
        <v>32</v>
      </c>
      <c r="H24" s="31">
        <v>3168</v>
      </c>
      <c r="J24" s="32">
        <v>6790</v>
      </c>
    </row>
    <row r="25" spans="3:10" ht="15">
      <c r="C25" s="22" t="s">
        <v>33</v>
      </c>
      <c r="H25" s="31">
        <f>1722+13+1</f>
        <v>1736</v>
      </c>
      <c r="J25" s="32">
        <v>1354</v>
      </c>
    </row>
    <row r="26" spans="3:10" ht="15">
      <c r="C26" s="22" t="s">
        <v>34</v>
      </c>
      <c r="H26" s="31">
        <f>27+39</f>
        <v>66</v>
      </c>
      <c r="J26" s="32">
        <v>0</v>
      </c>
    </row>
    <row r="27" spans="8:10" ht="15">
      <c r="H27" s="34">
        <f>SUM(H23:H26)</f>
        <v>42868</v>
      </c>
      <c r="J27" s="34">
        <f>SUM(J23:J26)</f>
        <v>46614</v>
      </c>
    </row>
    <row r="28" ht="9" customHeight="1">
      <c r="J28" s="28"/>
    </row>
    <row r="29" spans="2:10" ht="15">
      <c r="B29" s="21" t="s">
        <v>35</v>
      </c>
      <c r="H29" s="35">
        <f>H19-H27</f>
        <v>23571</v>
      </c>
      <c r="J29" s="35">
        <f>J19-J27</f>
        <v>16694</v>
      </c>
    </row>
    <row r="30" ht="11.25" customHeight="1">
      <c r="J30" s="28"/>
    </row>
    <row r="31" spans="8:10" ht="15.75" thickBot="1">
      <c r="H31" s="37">
        <f>SUM(H9:H11)+H29</f>
        <v>67132</v>
      </c>
      <c r="I31" s="38"/>
      <c r="J31" s="37">
        <f>SUM(J9:J11)+J29</f>
        <v>60654</v>
      </c>
    </row>
    <row r="32" spans="2:10" ht="15">
      <c r="B32" s="21" t="s">
        <v>36</v>
      </c>
      <c r="J32" s="28"/>
    </row>
    <row r="33" spans="2:10" ht="15">
      <c r="B33" s="21" t="s">
        <v>37</v>
      </c>
      <c r="H33" s="2">
        <v>40000</v>
      </c>
      <c r="J33" s="28">
        <v>40000</v>
      </c>
    </row>
    <row r="34" spans="2:10" ht="15">
      <c r="B34" s="21" t="s">
        <v>38</v>
      </c>
      <c r="J34" s="28"/>
    </row>
    <row r="35" spans="3:10" ht="15">
      <c r="C35" s="22" t="s">
        <v>39</v>
      </c>
      <c r="H35" s="2">
        <v>3544</v>
      </c>
      <c r="J35" s="28">
        <v>3544</v>
      </c>
    </row>
    <row r="36" spans="3:10" ht="15">
      <c r="C36" s="22" t="s">
        <v>40</v>
      </c>
      <c r="H36" s="35">
        <f>'statement of changes in equ'!I18</f>
        <v>15645</v>
      </c>
      <c r="I36" s="38"/>
      <c r="J36" s="36">
        <v>11896</v>
      </c>
    </row>
    <row r="37" spans="8:10" ht="15">
      <c r="H37" s="2">
        <f>SUM(H33:H36)</f>
        <v>59189</v>
      </c>
      <c r="I37" s="22">
        <f>SUM(I33:I36)</f>
        <v>0</v>
      </c>
      <c r="J37" s="2">
        <f>SUM(J33:J36)</f>
        <v>55440</v>
      </c>
    </row>
    <row r="38" spans="2:10" ht="15">
      <c r="B38" s="21" t="s">
        <v>41</v>
      </c>
      <c r="H38" s="2">
        <v>5680</v>
      </c>
      <c r="J38" s="2">
        <v>5137</v>
      </c>
    </row>
    <row r="39" spans="2:10" ht="15">
      <c r="B39" s="21" t="s">
        <v>42</v>
      </c>
      <c r="G39" s="27" t="s">
        <v>169</v>
      </c>
      <c r="H39" s="35">
        <f>117+2146</f>
        <v>2263</v>
      </c>
      <c r="J39" s="36">
        <v>77</v>
      </c>
    </row>
    <row r="40" ht="9.75" customHeight="1"/>
    <row r="41" spans="8:10" ht="15.75" thickBot="1">
      <c r="H41" s="37">
        <f>SUM(H37:H39)</f>
        <v>67132</v>
      </c>
      <c r="I41" s="38">
        <f>SUM(I37:I39)</f>
        <v>0</v>
      </c>
      <c r="J41" s="37">
        <f>SUM(J37:J39)</f>
        <v>60654</v>
      </c>
    </row>
    <row r="42" spans="2:10" ht="15">
      <c r="B42" s="21" t="s">
        <v>43</v>
      </c>
      <c r="H42" s="39">
        <f>H37/H33</f>
        <v>1.479725</v>
      </c>
      <c r="I42" s="40"/>
      <c r="J42" s="39">
        <f>J37/J33</f>
        <v>1.386</v>
      </c>
    </row>
    <row r="43" ht="15">
      <c r="J43" s="39"/>
    </row>
    <row r="44" spans="1:11" s="8" customFormat="1" ht="12.75">
      <c r="A44" s="8" t="s">
        <v>148</v>
      </c>
      <c r="D44" s="10"/>
      <c r="E44" s="10"/>
      <c r="F44" s="10"/>
      <c r="G44" s="18"/>
      <c r="H44" s="10"/>
      <c r="J44" s="41"/>
      <c r="K44" s="41"/>
    </row>
    <row r="45" spans="1:11" s="8" customFormat="1" ht="12.75">
      <c r="A45" s="8" t="s">
        <v>44</v>
      </c>
      <c r="G45" s="9"/>
      <c r="H45" s="10"/>
      <c r="J45" s="41"/>
      <c r="K45" s="41"/>
    </row>
  </sheetData>
  <printOptions/>
  <pageMargins left="0.75" right="0.75" top="1" bottom="1" header="0.5" footer="0.5"/>
  <pageSetup firstPageNumber="2" useFirstPageNumber="1" horizontalDpi="600" verticalDpi="600" orientation="portrait" scale="90"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L34"/>
  <sheetViews>
    <sheetView workbookViewId="0" topLeftCell="A1">
      <pane xSplit="2" ySplit="3" topLeftCell="D15" activePane="bottomRight" state="frozen"/>
      <selection pane="topLeft" activeCell="A1" sqref="A1"/>
      <selection pane="topRight" activeCell="C1" sqref="C1"/>
      <selection pane="bottomLeft" activeCell="A4" sqref="A4"/>
      <selection pane="bottomRight" activeCell="I25" sqref="I25"/>
    </sheetView>
  </sheetViews>
  <sheetFormatPr defaultColWidth="9.00390625" defaultRowHeight="16.5"/>
  <cols>
    <col min="1" max="1" width="9.875" style="42" customWidth="1"/>
    <col min="2" max="2" width="9.00390625" style="42" customWidth="1"/>
    <col min="3" max="3" width="11.75390625" style="42" customWidth="1"/>
    <col min="4" max="4" width="7.50390625" style="43" customWidth="1"/>
    <col min="5" max="5" width="10.50390625" style="42" customWidth="1"/>
    <col min="6" max="6" width="2.875" style="42" customWidth="1"/>
    <col min="7" max="7" width="13.75390625" style="42" bestFit="1" customWidth="1"/>
    <col min="8" max="8" width="3.25390625" style="42" customWidth="1"/>
    <col min="9" max="9" width="11.875" style="42" customWidth="1"/>
    <col min="10" max="10" width="3.00390625" style="42" customWidth="1"/>
    <col min="11" max="16384" width="9.00390625" style="42" customWidth="1"/>
  </cols>
  <sheetData>
    <row r="1" ht="16.5">
      <c r="A1" s="20" t="s">
        <v>0</v>
      </c>
    </row>
    <row r="2" ht="16.5">
      <c r="A2" s="20" t="s">
        <v>45</v>
      </c>
    </row>
    <row r="3" ht="16.5">
      <c r="A3" s="1" t="s">
        <v>210</v>
      </c>
    </row>
    <row r="4" ht="16.5">
      <c r="A4" s="44"/>
    </row>
    <row r="5" spans="1:7" ht="16.5">
      <c r="A5" s="44"/>
      <c r="G5" s="45" t="s">
        <v>181</v>
      </c>
    </row>
    <row r="6" spans="4:11" s="8" customFormat="1" ht="12.75">
      <c r="D6" s="9"/>
      <c r="E6" s="45" t="s">
        <v>46</v>
      </c>
      <c r="F6" s="45"/>
      <c r="G6" s="45" t="s">
        <v>47</v>
      </c>
      <c r="H6" s="45"/>
      <c r="I6" s="45" t="s">
        <v>48</v>
      </c>
      <c r="J6" s="45"/>
      <c r="K6" s="45"/>
    </row>
    <row r="7" spans="4:11" s="8" customFormat="1" ht="12.75">
      <c r="D7" s="46" t="s">
        <v>2</v>
      </c>
      <c r="E7" s="45" t="s">
        <v>49</v>
      </c>
      <c r="F7" s="45"/>
      <c r="G7" s="45" t="s">
        <v>50</v>
      </c>
      <c r="H7" s="45"/>
      <c r="I7" s="45" t="s">
        <v>51</v>
      </c>
      <c r="J7" s="45"/>
      <c r="K7" s="45" t="s">
        <v>52</v>
      </c>
    </row>
    <row r="8" spans="4:11" s="8" customFormat="1" ht="12.75">
      <c r="D8" s="9"/>
      <c r="E8" s="45" t="s">
        <v>3</v>
      </c>
      <c r="F8" s="45"/>
      <c r="G8" s="45" t="str">
        <f>E8</f>
        <v>RM'000</v>
      </c>
      <c r="H8" s="45"/>
      <c r="I8" s="45" t="str">
        <f>G8</f>
        <v>RM'000</v>
      </c>
      <c r="J8" s="45"/>
      <c r="K8" s="45" t="str">
        <f>I8</f>
        <v>RM'000</v>
      </c>
    </row>
    <row r="9" spans="1:4" s="8" customFormat="1" ht="12.75">
      <c r="A9" s="47" t="s">
        <v>53</v>
      </c>
      <c r="D9" s="9"/>
    </row>
    <row r="10" spans="1:12" s="8" customFormat="1" ht="12.75">
      <c r="A10" s="8" t="s">
        <v>54</v>
      </c>
      <c r="B10" s="48"/>
      <c r="D10" s="9"/>
      <c r="E10" s="10">
        <v>40000</v>
      </c>
      <c r="F10" s="10"/>
      <c r="G10" s="10">
        <v>3544</v>
      </c>
      <c r="H10" s="10"/>
      <c r="I10" s="10">
        <v>17033</v>
      </c>
      <c r="J10" s="10"/>
      <c r="K10" s="10">
        <f>SUM(E10:I10)</f>
        <v>60577</v>
      </c>
      <c r="L10" s="10"/>
    </row>
    <row r="11" spans="4:12" s="8" customFormat="1" ht="12.75">
      <c r="D11" s="9"/>
      <c r="E11" s="10"/>
      <c r="F11" s="10"/>
      <c r="G11" s="10"/>
      <c r="H11" s="10"/>
      <c r="I11" s="10"/>
      <c r="J11" s="10"/>
      <c r="K11" s="10"/>
      <c r="L11" s="10"/>
    </row>
    <row r="12" spans="1:12" s="8" customFormat="1" ht="12.75">
      <c r="A12" s="8" t="s">
        <v>193</v>
      </c>
      <c r="D12" s="49" t="s">
        <v>55</v>
      </c>
      <c r="E12" s="12">
        <v>0</v>
      </c>
      <c r="F12" s="12"/>
      <c r="G12" s="12">
        <v>0</v>
      </c>
      <c r="H12" s="12"/>
      <c r="I12" s="12">
        <f>-4531+713-1319</f>
        <v>-5137</v>
      </c>
      <c r="J12" s="12"/>
      <c r="K12" s="12">
        <f>SUM(E12:I12)</f>
        <v>-5137</v>
      </c>
      <c r="L12" s="10"/>
    </row>
    <row r="13" spans="4:12" s="8" customFormat="1" ht="12.75">
      <c r="D13" s="9"/>
      <c r="E13" s="10"/>
      <c r="F13" s="10"/>
      <c r="G13" s="10"/>
      <c r="H13" s="10"/>
      <c r="I13" s="10"/>
      <c r="J13" s="10"/>
      <c r="K13" s="10"/>
      <c r="L13" s="10"/>
    </row>
    <row r="14" spans="1:12" s="8" customFormat="1" ht="12.75">
      <c r="A14" s="8" t="s">
        <v>56</v>
      </c>
      <c r="D14" s="9"/>
      <c r="E14" s="10">
        <f>SUM(E10:E12)</f>
        <v>40000</v>
      </c>
      <c r="F14" s="10"/>
      <c r="G14" s="10">
        <f>SUM(G10:G12)</f>
        <v>3544</v>
      </c>
      <c r="H14" s="10"/>
      <c r="I14" s="10">
        <f>SUM(I10:I12)</f>
        <v>11896</v>
      </c>
      <c r="J14" s="10"/>
      <c r="K14" s="10">
        <f>SUM(K10:K12)</f>
        <v>55440</v>
      </c>
      <c r="L14" s="10"/>
    </row>
    <row r="15" spans="4:12" s="8" customFormat="1" ht="12.75">
      <c r="D15" s="9"/>
      <c r="E15" s="10"/>
      <c r="F15" s="10"/>
      <c r="G15" s="10"/>
      <c r="H15" s="10"/>
      <c r="I15" s="10"/>
      <c r="J15" s="10"/>
      <c r="K15" s="10"/>
      <c r="L15" s="10"/>
    </row>
    <row r="16" spans="1:12" s="8" customFormat="1" ht="12.75">
      <c r="A16" s="8" t="s">
        <v>143</v>
      </c>
      <c r="D16" s="9"/>
      <c r="E16" s="10">
        <v>0</v>
      </c>
      <c r="F16" s="10"/>
      <c r="G16" s="10">
        <v>0</v>
      </c>
      <c r="H16" s="10"/>
      <c r="I16" s="10">
        <f>'income statement'!G24</f>
        <v>3749</v>
      </c>
      <c r="J16" s="10"/>
      <c r="K16" s="10">
        <f>SUM(E16:I16)</f>
        <v>3749</v>
      </c>
      <c r="L16" s="10"/>
    </row>
    <row r="17" spans="4:12" s="8" customFormat="1" ht="12.75">
      <c r="D17" s="9"/>
      <c r="E17" s="10"/>
      <c r="F17" s="10"/>
      <c r="G17" s="10"/>
      <c r="H17" s="10"/>
      <c r="I17" s="10"/>
      <c r="J17" s="10"/>
      <c r="K17" s="10"/>
      <c r="L17" s="10"/>
    </row>
    <row r="18" spans="1:12" s="8" customFormat="1" ht="13.5" thickBot="1">
      <c r="A18" s="48" t="s">
        <v>211</v>
      </c>
      <c r="D18" s="9"/>
      <c r="E18" s="50">
        <f>SUM(E14:E16)</f>
        <v>40000</v>
      </c>
      <c r="F18" s="50"/>
      <c r="G18" s="50">
        <f>SUM(G14:G16)</f>
        <v>3544</v>
      </c>
      <c r="H18" s="50"/>
      <c r="I18" s="50">
        <f>SUM(I14:I16)</f>
        <v>15645</v>
      </c>
      <c r="J18" s="50"/>
      <c r="K18" s="50">
        <f>SUM(K14:K16)</f>
        <v>59189</v>
      </c>
      <c r="L18" s="10"/>
    </row>
    <row r="19" spans="4:12" s="8" customFormat="1" ht="13.5" thickTop="1">
      <c r="D19" s="9"/>
      <c r="E19" s="10"/>
      <c r="F19" s="10"/>
      <c r="G19" s="10"/>
      <c r="H19" s="10"/>
      <c r="I19" s="10"/>
      <c r="J19" s="10"/>
      <c r="K19" s="10"/>
      <c r="L19" s="10"/>
    </row>
    <row r="20" spans="1:12" s="8" customFormat="1" ht="12.75">
      <c r="A20" s="48" t="s">
        <v>57</v>
      </c>
      <c r="D20" s="9"/>
      <c r="L20" s="10"/>
    </row>
    <row r="21" spans="1:12" s="8" customFormat="1" ht="12.75">
      <c r="A21" s="8" t="s">
        <v>54</v>
      </c>
      <c r="D21" s="9"/>
      <c r="E21" s="51">
        <v>40000</v>
      </c>
      <c r="F21" s="10"/>
      <c r="G21" s="10">
        <v>3544</v>
      </c>
      <c r="H21" s="10"/>
      <c r="I21" s="10">
        <v>14688</v>
      </c>
      <c r="J21" s="10"/>
      <c r="K21" s="51">
        <f>SUM(E21:I21)</f>
        <v>58232</v>
      </c>
      <c r="L21" s="10"/>
    </row>
    <row r="22" spans="4:12" s="8" customFormat="1" ht="12.75">
      <c r="D22" s="9"/>
      <c r="E22" s="51"/>
      <c r="F22" s="10"/>
      <c r="G22" s="10"/>
      <c r="H22" s="10"/>
      <c r="I22" s="10"/>
      <c r="J22" s="10"/>
      <c r="K22" s="51"/>
      <c r="L22" s="10"/>
    </row>
    <row r="23" spans="1:12" s="8" customFormat="1" ht="12.75">
      <c r="A23" s="8" t="str">
        <f>A12</f>
        <v>Prior year adjustment</v>
      </c>
      <c r="D23" s="9">
        <v>1</v>
      </c>
      <c r="E23" s="12">
        <v>0</v>
      </c>
      <c r="F23" s="12"/>
      <c r="G23" s="12">
        <v>0</v>
      </c>
      <c r="H23" s="12"/>
      <c r="I23" s="12">
        <f>-3635</f>
        <v>-3635</v>
      </c>
      <c r="J23" s="12"/>
      <c r="K23" s="12">
        <f>SUM(E23:I23)</f>
        <v>-3635</v>
      </c>
      <c r="L23" s="10"/>
    </row>
    <row r="24" spans="4:12" s="8" customFormat="1" ht="12.75">
      <c r="D24" s="9"/>
      <c r="E24" s="10"/>
      <c r="F24" s="10"/>
      <c r="G24" s="10"/>
      <c r="H24" s="10"/>
      <c r="I24" s="10"/>
      <c r="J24" s="10"/>
      <c r="K24" s="10"/>
      <c r="L24" s="10"/>
    </row>
    <row r="25" spans="1:12" s="8" customFormat="1" ht="12.75">
      <c r="A25" s="8" t="s">
        <v>56</v>
      </c>
      <c r="D25" s="9"/>
      <c r="E25" s="10">
        <f>SUM(E21:E23)</f>
        <v>40000</v>
      </c>
      <c r="F25" s="10"/>
      <c r="G25" s="10">
        <f>SUM(G21:G23)</f>
        <v>3544</v>
      </c>
      <c r="H25" s="10"/>
      <c r="I25" s="10">
        <f>SUM(I21:I23)</f>
        <v>11053</v>
      </c>
      <c r="J25" s="10"/>
      <c r="K25" s="10">
        <f>SUM(K21:K23)</f>
        <v>54597</v>
      </c>
      <c r="L25" s="10"/>
    </row>
    <row r="26" spans="4:12" s="8" customFormat="1" ht="12.75">
      <c r="D26" s="9"/>
      <c r="E26" s="51"/>
      <c r="F26" s="10"/>
      <c r="G26" s="10"/>
      <c r="H26" s="10"/>
      <c r="I26" s="10"/>
      <c r="J26" s="10"/>
      <c r="K26" s="51"/>
      <c r="L26" s="10"/>
    </row>
    <row r="27" spans="1:12" s="8" customFormat="1" ht="12.75">
      <c r="A27" s="8" t="s">
        <v>144</v>
      </c>
      <c r="D27" s="9"/>
      <c r="E27" s="10">
        <v>0</v>
      </c>
      <c r="F27" s="10"/>
      <c r="G27" s="10">
        <v>0</v>
      </c>
      <c r="H27" s="10"/>
      <c r="I27" s="10">
        <f>'income statement'!H24</f>
        <v>843</v>
      </c>
      <c r="J27" s="10"/>
      <c r="K27" s="10">
        <f>SUM(E27:I27)</f>
        <v>843</v>
      </c>
      <c r="L27" s="10"/>
    </row>
    <row r="28" spans="4:12" s="8" customFormat="1" ht="12.75">
      <c r="D28" s="9"/>
      <c r="E28" s="10"/>
      <c r="F28" s="10"/>
      <c r="G28" s="10"/>
      <c r="H28" s="10"/>
      <c r="I28" s="10"/>
      <c r="J28" s="10"/>
      <c r="K28" s="10"/>
      <c r="L28" s="10"/>
    </row>
    <row r="29" spans="1:12" s="8" customFormat="1" ht="13.5" thickBot="1">
      <c r="A29" s="48" t="s">
        <v>212</v>
      </c>
      <c r="D29" s="9"/>
      <c r="E29" s="50">
        <f>SUM(E25:E27)</f>
        <v>40000</v>
      </c>
      <c r="F29" s="50"/>
      <c r="G29" s="50">
        <f>SUM(G25:G27)</f>
        <v>3544</v>
      </c>
      <c r="H29" s="50"/>
      <c r="I29" s="50">
        <f>SUM(I25:I27)</f>
        <v>11896</v>
      </c>
      <c r="J29" s="50"/>
      <c r="K29" s="50">
        <f>SUM(K25:K27)</f>
        <v>55440</v>
      </c>
      <c r="L29" s="10"/>
    </row>
    <row r="30" spans="4:12" s="8" customFormat="1" ht="13.5" thickTop="1">
      <c r="D30" s="9"/>
      <c r="E30" s="10"/>
      <c r="F30" s="10"/>
      <c r="G30" s="10"/>
      <c r="H30" s="10"/>
      <c r="I30" s="10"/>
      <c r="J30" s="10"/>
      <c r="K30" s="10"/>
      <c r="L30" s="10"/>
    </row>
    <row r="31" spans="1:4" s="8" customFormat="1" ht="12.75">
      <c r="A31" s="8" t="s">
        <v>149</v>
      </c>
      <c r="D31" s="9"/>
    </row>
    <row r="32" spans="1:4" s="8" customFormat="1" ht="12.75">
      <c r="A32" s="8" t="s">
        <v>150</v>
      </c>
      <c r="D32" s="9"/>
    </row>
    <row r="33" spans="1:4" s="8" customFormat="1" ht="12.75">
      <c r="A33" s="8" t="s">
        <v>58</v>
      </c>
      <c r="D33" s="9"/>
    </row>
    <row r="34" s="8" customFormat="1" ht="12.75">
      <c r="D34" s="9"/>
    </row>
  </sheetData>
  <printOptions/>
  <pageMargins left="0.75" right="0.75" top="1" bottom="1" header="0.5" footer="0.5"/>
  <pageSetup firstPageNumber="3" useFirstPageNumber="1" horizontalDpi="600" verticalDpi="600" orientation="portrait" scale="95" r:id="rId1"/>
  <headerFooter alignWithMargins="0">
    <oddFooter>&amp;C&amp;"Times New Roman,標準"&amp;P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75" zoomScaleNormal="75" workbookViewId="0" topLeftCell="A1">
      <selection activeCell="E7" sqref="E7"/>
    </sheetView>
  </sheetViews>
  <sheetFormatPr defaultColWidth="9.00390625" defaultRowHeight="16.5"/>
  <cols>
    <col min="1" max="1" width="5.50390625" style="52" customWidth="1"/>
    <col min="2" max="2" width="7.125" style="52" customWidth="1"/>
    <col min="3" max="3" width="14.375" style="52" customWidth="1"/>
    <col min="4" max="4" width="29.625" style="52" customWidth="1"/>
    <col min="5" max="5" width="10.125" style="52" customWidth="1"/>
    <col min="6" max="6" width="7.00390625" style="52" customWidth="1"/>
    <col min="7" max="7" width="11.75390625" style="52" customWidth="1"/>
    <col min="8" max="8" width="10.625" style="52" customWidth="1"/>
    <col min="9" max="16384" width="9.00390625" style="52" customWidth="1"/>
  </cols>
  <sheetData>
    <row r="1" ht="15.75">
      <c r="A1" s="20" t="s">
        <v>0</v>
      </c>
    </row>
    <row r="2" ht="15.75">
      <c r="A2" s="20" t="s">
        <v>183</v>
      </c>
    </row>
    <row r="3" ht="15.75">
      <c r="A3" s="20" t="s">
        <v>213</v>
      </c>
    </row>
    <row r="4" ht="15.75"/>
    <row r="5" spans="5:7" ht="15.75">
      <c r="E5" s="53" t="s">
        <v>214</v>
      </c>
      <c r="G5" s="53" t="str">
        <f>E5</f>
        <v>12 months ended</v>
      </c>
    </row>
    <row r="6" spans="5:7" ht="15.75">
      <c r="E6" s="87">
        <v>37986</v>
      </c>
      <c r="G6" s="88">
        <v>37621</v>
      </c>
    </row>
    <row r="7" spans="5:7" ht="15.75">
      <c r="E7" s="54" t="s">
        <v>3</v>
      </c>
      <c r="G7" s="54" t="s">
        <v>3</v>
      </c>
    </row>
    <row r="8" spans="1:5" ht="15.75">
      <c r="A8" s="4"/>
      <c r="B8" s="2"/>
      <c r="C8" s="22"/>
      <c r="D8" s="22"/>
      <c r="E8" s="2"/>
    </row>
    <row r="9" spans="1:7" ht="15.75">
      <c r="A9" s="2" t="s">
        <v>205</v>
      </c>
      <c r="B9" s="2"/>
      <c r="C9" s="22"/>
      <c r="D9" s="22"/>
      <c r="E9" s="55">
        <v>492</v>
      </c>
      <c r="G9" s="56">
        <v>-914</v>
      </c>
    </row>
    <row r="10" spans="1:7" ht="15.75">
      <c r="A10" s="4"/>
      <c r="B10" s="2"/>
      <c r="C10" s="22"/>
      <c r="D10" s="22"/>
      <c r="E10" s="2"/>
      <c r="G10" s="57"/>
    </row>
    <row r="11" spans="1:7" ht="15.75">
      <c r="A11" s="2" t="s">
        <v>59</v>
      </c>
      <c r="B11" s="2"/>
      <c r="C11" s="22"/>
      <c r="D11" s="22"/>
      <c r="E11" s="55">
        <v>-5135</v>
      </c>
      <c r="G11" s="56">
        <v>-5562</v>
      </c>
    </row>
    <row r="12" spans="1:7" ht="15.75">
      <c r="A12" s="4"/>
      <c r="B12" s="2"/>
      <c r="C12" s="22"/>
      <c r="D12" s="22"/>
      <c r="E12" s="2"/>
      <c r="G12" s="57"/>
    </row>
    <row r="13" spans="1:7" ht="15.75">
      <c r="A13" s="2" t="s">
        <v>206</v>
      </c>
      <c r="B13" s="2"/>
      <c r="C13" s="22"/>
      <c r="D13" s="22"/>
      <c r="E13" s="55">
        <v>1614</v>
      </c>
      <c r="G13" s="56">
        <v>9609</v>
      </c>
    </row>
    <row r="14" spans="1:7" ht="15.75">
      <c r="A14" s="4"/>
      <c r="B14" s="2"/>
      <c r="C14" s="22"/>
      <c r="D14" s="22"/>
      <c r="E14" s="2"/>
      <c r="G14" s="57"/>
    </row>
    <row r="15" spans="1:7" ht="15.75">
      <c r="A15" s="2"/>
      <c r="B15" s="2"/>
      <c r="C15" s="22"/>
      <c r="D15" s="22"/>
      <c r="E15" s="2"/>
      <c r="G15" s="57"/>
    </row>
    <row r="16" spans="1:7" ht="15.75">
      <c r="A16" s="2" t="s">
        <v>180</v>
      </c>
      <c r="B16" s="2"/>
      <c r="C16" s="22"/>
      <c r="D16" s="22"/>
      <c r="E16" s="2">
        <f>E9+E11+E13</f>
        <v>-3029</v>
      </c>
      <c r="G16" s="57">
        <f>G9+G11+G13</f>
        <v>3133</v>
      </c>
    </row>
    <row r="17" spans="1:7" ht="15.75">
      <c r="A17" s="2" t="s">
        <v>60</v>
      </c>
      <c r="B17" s="2"/>
      <c r="C17" s="22"/>
      <c r="D17" s="22"/>
      <c r="E17" s="2">
        <f>'[7]CF3months03'!F102</f>
        <v>6904</v>
      </c>
      <c r="G17" s="57">
        <f>4718-947</f>
        <v>3771</v>
      </c>
    </row>
    <row r="18" spans="1:7" ht="15.75">
      <c r="A18" s="2" t="s">
        <v>231</v>
      </c>
      <c r="B18" s="2"/>
      <c r="C18" s="22"/>
      <c r="D18" s="22"/>
      <c r="E18" s="55">
        <f>SUM(E16:E17)</f>
        <v>3875</v>
      </c>
      <c r="G18" s="56">
        <f>SUM(G16:G17)</f>
        <v>6904</v>
      </c>
    </row>
    <row r="19" spans="1:7" ht="15.75">
      <c r="A19" s="2"/>
      <c r="B19" s="2"/>
      <c r="C19" s="22"/>
      <c r="D19" s="22"/>
      <c r="E19" s="2"/>
      <c r="G19" s="58"/>
    </row>
    <row r="20" spans="1:7" ht="15.75">
      <c r="A20" s="2" t="s">
        <v>61</v>
      </c>
      <c r="B20" s="2"/>
      <c r="C20" s="22"/>
      <c r="D20" s="22"/>
      <c r="E20" s="2"/>
      <c r="G20" s="57"/>
    </row>
    <row r="21" spans="1:7" ht="15.75">
      <c r="A21" s="2" t="s">
        <v>62</v>
      </c>
      <c r="B21" s="2"/>
      <c r="C21" s="22"/>
      <c r="D21" s="22"/>
      <c r="E21" s="2">
        <f>'balance sheet'!H18</f>
        <v>3875</v>
      </c>
      <c r="G21" s="57">
        <v>6904</v>
      </c>
    </row>
    <row r="22" spans="1:7" ht="15.75">
      <c r="A22" s="2" t="s">
        <v>170</v>
      </c>
      <c r="B22" s="2"/>
      <c r="C22" s="22"/>
      <c r="D22" s="22"/>
      <c r="E22" s="2">
        <v>0</v>
      </c>
      <c r="G22" s="57">
        <v>0</v>
      </c>
    </row>
    <row r="23" spans="1:7" ht="15.75">
      <c r="A23" s="2"/>
      <c r="B23" s="2"/>
      <c r="C23" s="22"/>
      <c r="D23" s="22"/>
      <c r="E23" s="55">
        <f>SUM(E21:E22)</f>
        <v>3875</v>
      </c>
      <c r="G23" s="56">
        <f>SUM(G21:G22)</f>
        <v>6904</v>
      </c>
    </row>
    <row r="24" spans="1:7" ht="15.75">
      <c r="A24" s="2"/>
      <c r="B24" s="2"/>
      <c r="C24" s="22"/>
      <c r="D24" s="22"/>
      <c r="E24" s="2"/>
      <c r="G24" s="57"/>
    </row>
    <row r="25" spans="1:7" ht="15.75" hidden="1">
      <c r="A25" s="2"/>
      <c r="B25" s="2"/>
      <c r="C25" s="22"/>
      <c r="D25" s="22"/>
      <c r="E25" s="2">
        <f>E18-E23</f>
        <v>0</v>
      </c>
      <c r="G25" s="59">
        <f>G18-G23</f>
        <v>0</v>
      </c>
    </row>
    <row r="26" ht="15.75">
      <c r="A26" s="60" t="s">
        <v>151</v>
      </c>
    </row>
    <row r="27" ht="15.75">
      <c r="A27" s="60" t="s">
        <v>152</v>
      </c>
    </row>
    <row r="28" ht="15.75">
      <c r="A28" s="60" t="s">
        <v>63</v>
      </c>
    </row>
  </sheetData>
  <printOptions/>
  <pageMargins left="0.75" right="0.75" top="1" bottom="1" header="0.5" footer="0.5"/>
  <pageSetup firstPageNumber="4" useFirstPageNumber="1" fitToHeight="1" fitToWidth="1" horizontalDpi="600" verticalDpi="600" orientation="portrait" scale="92" r:id="rId3"/>
  <headerFooter alignWithMargins="0">
    <oddFooter>&amp;C&amp;"Times New Roman,標準"&amp;P</oddFooter>
  </headerFooter>
  <legacyDrawing r:id="rId2"/>
</worksheet>
</file>

<file path=xl/worksheets/sheet5.xml><?xml version="1.0" encoding="utf-8"?>
<worksheet xmlns="http://schemas.openxmlformats.org/spreadsheetml/2006/main" xmlns:r="http://schemas.openxmlformats.org/officeDocument/2006/relationships">
  <dimension ref="A1:J640"/>
  <sheetViews>
    <sheetView workbookViewId="0" topLeftCell="A1">
      <pane xSplit="1" ySplit="6" topLeftCell="B268" activePane="bottomRight" state="frozen"/>
      <selection pane="topLeft" activeCell="A1" sqref="A1"/>
      <selection pane="topRight" activeCell="B1" sqref="B1"/>
      <selection pane="bottomLeft" activeCell="A7" sqref="A7"/>
      <selection pane="bottomRight" activeCell="F279" sqref="F279"/>
    </sheetView>
  </sheetViews>
  <sheetFormatPr defaultColWidth="9.00390625" defaultRowHeight="16.5"/>
  <cols>
    <col min="1" max="1" width="2.875" style="8" customWidth="1"/>
    <col min="2" max="2" width="3.50390625" style="8" customWidth="1"/>
    <col min="3" max="3" width="3.00390625" style="8" customWidth="1"/>
    <col min="4" max="4" width="31.625" style="8" customWidth="1"/>
    <col min="5" max="5" width="15.875" style="8" customWidth="1"/>
    <col min="6" max="6" width="13.125" style="8" customWidth="1"/>
    <col min="7" max="7" width="13.50390625" style="10" customWidth="1"/>
    <col min="8" max="8" width="13.25390625" style="8" customWidth="1"/>
    <col min="9" max="9" width="11.875" style="8" customWidth="1"/>
    <col min="10" max="10" width="11.50390625" style="10" customWidth="1"/>
    <col min="11" max="16384" width="9.00390625" style="8" customWidth="1"/>
  </cols>
  <sheetData>
    <row r="1" ht="14.25">
      <c r="A1" s="1" t="s">
        <v>64</v>
      </c>
    </row>
    <row r="2" ht="14.25">
      <c r="A2" s="1" t="s">
        <v>215</v>
      </c>
    </row>
    <row r="3" ht="14.25">
      <c r="A3" s="1"/>
    </row>
    <row r="4" ht="14.25">
      <c r="A4" s="1"/>
    </row>
    <row r="5" ht="14.25">
      <c r="A5" s="61" t="s">
        <v>182</v>
      </c>
    </row>
    <row r="6" ht="14.25">
      <c r="A6" s="61"/>
    </row>
    <row r="7" spans="1:2" ht="12.75">
      <c r="A7" s="62" t="s">
        <v>65</v>
      </c>
      <c r="B7" s="48" t="s">
        <v>66</v>
      </c>
    </row>
    <row r="8" ht="12.75">
      <c r="A8" s="48"/>
    </row>
    <row r="9" ht="12.75">
      <c r="A9" s="48"/>
    </row>
    <row r="10" ht="12.75">
      <c r="A10" s="48"/>
    </row>
    <row r="11" ht="12.75">
      <c r="A11" s="48"/>
    </row>
    <row r="12" ht="12.75">
      <c r="A12" s="48"/>
    </row>
    <row r="13" ht="12.75">
      <c r="A13" s="48"/>
    </row>
    <row r="14" ht="12.75">
      <c r="A14" s="48"/>
    </row>
    <row r="15" ht="12.75">
      <c r="A15" s="48"/>
    </row>
    <row r="16" ht="12.75">
      <c r="A16" s="48"/>
    </row>
    <row r="17" ht="12.75">
      <c r="A17" s="48"/>
    </row>
    <row r="18" ht="12.75">
      <c r="A18" s="48"/>
    </row>
    <row r="19" ht="12.75">
      <c r="A19" s="48"/>
    </row>
    <row r="20" ht="12.75">
      <c r="A20" s="48"/>
    </row>
    <row r="21" ht="12.75">
      <c r="A21" s="48"/>
    </row>
    <row r="22" spans="1:3" ht="12.75">
      <c r="A22" s="48"/>
      <c r="B22" s="62" t="s">
        <v>67</v>
      </c>
      <c r="C22" s="48" t="s">
        <v>68</v>
      </c>
    </row>
    <row r="23" ht="12.75">
      <c r="A23" s="48"/>
    </row>
    <row r="24" spans="1:4" ht="12.75">
      <c r="A24" s="48"/>
      <c r="C24" s="63"/>
      <c r="D24" s="8" t="s">
        <v>69</v>
      </c>
    </row>
    <row r="25" ht="12.75">
      <c r="A25" s="48"/>
    </row>
    <row r="26" ht="12.75">
      <c r="A26" s="48"/>
    </row>
    <row r="27" ht="12.75">
      <c r="A27" s="48"/>
    </row>
    <row r="28" ht="12.75">
      <c r="A28" s="48"/>
    </row>
    <row r="29" ht="12.75">
      <c r="A29" s="48"/>
    </row>
    <row r="30" ht="12.75">
      <c r="A30" s="48"/>
    </row>
    <row r="31" ht="12.75">
      <c r="A31" s="48"/>
    </row>
    <row r="32" ht="12.75">
      <c r="A32" s="48"/>
    </row>
    <row r="33" spans="1:3" ht="12.75">
      <c r="A33" s="48"/>
      <c r="B33" s="62" t="s">
        <v>70</v>
      </c>
      <c r="C33" s="48" t="s">
        <v>71</v>
      </c>
    </row>
    <row r="34" ht="12.75">
      <c r="A34" s="48"/>
    </row>
    <row r="35" ht="12.75">
      <c r="A35" s="48"/>
    </row>
    <row r="36" ht="12.75">
      <c r="A36" s="48"/>
    </row>
    <row r="37" ht="12.75">
      <c r="A37" s="48"/>
    </row>
    <row r="38" spans="1:8" s="9" customFormat="1" ht="12.75">
      <c r="A38" s="46"/>
      <c r="G38" s="64" t="s">
        <v>72</v>
      </c>
      <c r="H38" s="64" t="s">
        <v>73</v>
      </c>
    </row>
    <row r="39" spans="1:8" ht="12.75">
      <c r="A39" s="48"/>
      <c r="G39" s="65" t="s">
        <v>3</v>
      </c>
      <c r="H39" s="65" t="s">
        <v>3</v>
      </c>
    </row>
    <row r="40" spans="1:8" ht="12.75">
      <c r="A40" s="48"/>
      <c r="H40" s="10"/>
    </row>
    <row r="41" spans="1:8" ht="12.75">
      <c r="A41" s="48"/>
      <c r="C41" s="48" t="s">
        <v>74</v>
      </c>
      <c r="H41" s="10"/>
    </row>
    <row r="42" spans="1:8" ht="12.75">
      <c r="A42" s="48"/>
      <c r="C42" s="8" t="s">
        <v>75</v>
      </c>
      <c r="G42" s="10">
        <f>'statement of changes in equ'!I10</f>
        <v>17033</v>
      </c>
      <c r="H42" s="10">
        <f>'statement of changes in equ'!I21</f>
        <v>14688</v>
      </c>
    </row>
    <row r="43" spans="1:8" ht="12.75">
      <c r="A43" s="48"/>
      <c r="H43" s="10"/>
    </row>
    <row r="44" spans="1:8" ht="12.75">
      <c r="A44" s="48"/>
      <c r="C44" s="8" t="s">
        <v>76</v>
      </c>
      <c r="G44" s="10">
        <f>'statement of changes in equ'!I12</f>
        <v>-5137</v>
      </c>
      <c r="H44" s="10">
        <f>'statement of changes in equ'!I23</f>
        <v>-3635</v>
      </c>
    </row>
    <row r="45" spans="1:8" ht="12.75">
      <c r="A45" s="48"/>
      <c r="H45" s="10"/>
    </row>
    <row r="46" spans="1:8" ht="13.5" thickBot="1">
      <c r="A46" s="48"/>
      <c r="C46" s="8" t="s">
        <v>77</v>
      </c>
      <c r="G46" s="66">
        <f>SUM(G42:G44)</f>
        <v>11896</v>
      </c>
      <c r="H46" s="66">
        <f>SUM(H42:H44)</f>
        <v>11053</v>
      </c>
    </row>
    <row r="47" ht="12.75">
      <c r="A47" s="48"/>
    </row>
    <row r="48" spans="1:8" ht="12.75">
      <c r="A48" s="48"/>
      <c r="C48" s="48" t="s">
        <v>78</v>
      </c>
      <c r="H48" s="10"/>
    </row>
    <row r="49" spans="1:8" ht="12.75">
      <c r="A49" s="48"/>
      <c r="C49" s="48"/>
      <c r="E49" s="104" t="s">
        <v>185</v>
      </c>
      <c r="F49" s="104"/>
      <c r="G49" s="105" t="s">
        <v>219</v>
      </c>
      <c r="H49" s="105"/>
    </row>
    <row r="50" spans="1:8" ht="12.75">
      <c r="A50" s="48"/>
      <c r="E50" s="46" t="s">
        <v>217</v>
      </c>
      <c r="F50" s="46" t="s">
        <v>218</v>
      </c>
      <c r="G50" s="90" t="str">
        <f>E50</f>
        <v>31.12.2003</v>
      </c>
      <c r="H50" s="90" t="str">
        <f>F50</f>
        <v>31.12.2002</v>
      </c>
    </row>
    <row r="51" spans="1:8" ht="12.75">
      <c r="A51" s="48"/>
      <c r="E51" s="46" t="s">
        <v>186</v>
      </c>
      <c r="F51" s="46" t="s">
        <v>186</v>
      </c>
      <c r="G51" s="46" t="s">
        <v>186</v>
      </c>
      <c r="H51" s="46" t="s">
        <v>186</v>
      </c>
    </row>
    <row r="52" spans="1:8" ht="12.75">
      <c r="A52" s="48"/>
      <c r="E52" s="46"/>
      <c r="F52" s="46"/>
      <c r="G52" s="46"/>
      <c r="H52" s="92"/>
    </row>
    <row r="53" spans="1:8" ht="12.75">
      <c r="A53" s="48"/>
      <c r="C53" s="8" t="s">
        <v>79</v>
      </c>
      <c r="E53" s="91">
        <f>E57-E55</f>
        <v>1403</v>
      </c>
      <c r="F53" s="92">
        <f>-1779+710</f>
        <v>-1069</v>
      </c>
      <c r="G53" s="93">
        <f>G57-G55</f>
        <v>4292</v>
      </c>
      <c r="H53" s="92">
        <f>2283+62</f>
        <v>2345</v>
      </c>
    </row>
    <row r="54" spans="1:8" ht="12.75">
      <c r="A54" s="48"/>
      <c r="G54" s="41"/>
      <c r="H54" s="11"/>
    </row>
    <row r="55" spans="1:8" ht="12.75">
      <c r="A55" s="48"/>
      <c r="C55" s="8" t="s">
        <v>76</v>
      </c>
      <c r="E55" s="92">
        <v>-327</v>
      </c>
      <c r="F55" s="92">
        <f>-710+1338</f>
        <v>628</v>
      </c>
      <c r="G55" s="11">
        <f>-216-327</f>
        <v>-543</v>
      </c>
      <c r="H55" s="92">
        <f>-2840+1338</f>
        <v>-1502</v>
      </c>
    </row>
    <row r="56" spans="1:8" ht="12.75">
      <c r="A56" s="48"/>
      <c r="G56" s="41"/>
      <c r="H56" s="11"/>
    </row>
    <row r="57" spans="1:8" ht="13.5" thickBot="1">
      <c r="A57" s="48"/>
      <c r="C57" s="8" t="s">
        <v>187</v>
      </c>
      <c r="E57" s="94">
        <f>1115-39</f>
        <v>1076</v>
      </c>
      <c r="F57" s="97">
        <f>SUM(F53:F55)</f>
        <v>-441</v>
      </c>
      <c r="G57" s="94">
        <f>3789-40</f>
        <v>3749</v>
      </c>
      <c r="H57" s="97">
        <f>SUM(H53:H55)</f>
        <v>843</v>
      </c>
    </row>
    <row r="58" spans="1:9" ht="12.75">
      <c r="A58" s="48"/>
      <c r="G58" s="8"/>
      <c r="I58" s="10"/>
    </row>
    <row r="59" ht="12.75">
      <c r="A59" s="48"/>
    </row>
    <row r="60" spans="1:2" ht="12.75">
      <c r="A60" s="62" t="s">
        <v>80</v>
      </c>
      <c r="B60" s="48" t="s">
        <v>81</v>
      </c>
    </row>
    <row r="61" ht="12.75">
      <c r="A61" s="48"/>
    </row>
    <row r="62" ht="12.75">
      <c r="A62" s="48"/>
    </row>
    <row r="63" ht="12.75">
      <c r="A63" s="48"/>
    </row>
    <row r="64" ht="12.75">
      <c r="A64" s="48"/>
    </row>
    <row r="65" spans="1:2" ht="12.75">
      <c r="A65" s="67" t="s">
        <v>82</v>
      </c>
      <c r="B65" s="48" t="s">
        <v>83</v>
      </c>
    </row>
    <row r="66" ht="12.75">
      <c r="A66" s="68"/>
    </row>
    <row r="67" ht="14.25">
      <c r="A67" s="61"/>
    </row>
    <row r="68" ht="14.25">
      <c r="A68" s="61"/>
    </row>
    <row r="69" ht="14.25">
      <c r="A69" s="61"/>
    </row>
    <row r="70" ht="14.25">
      <c r="A70" s="61"/>
    </row>
    <row r="71" spans="1:2" ht="14.25">
      <c r="A71" s="69" t="s">
        <v>84</v>
      </c>
      <c r="B71" s="48" t="s">
        <v>85</v>
      </c>
    </row>
    <row r="77" spans="1:2" ht="12.75">
      <c r="A77" s="62" t="s">
        <v>86</v>
      </c>
      <c r="B77" s="48" t="s">
        <v>87</v>
      </c>
    </row>
    <row r="83" spans="1:2" ht="12.75">
      <c r="A83" s="62" t="s">
        <v>88</v>
      </c>
      <c r="B83" s="48" t="s">
        <v>89</v>
      </c>
    </row>
    <row r="84" ht="12.75">
      <c r="A84" s="48"/>
    </row>
    <row r="85" ht="12.75">
      <c r="A85" s="48"/>
    </row>
    <row r="86" ht="12.75">
      <c r="A86" s="48"/>
    </row>
    <row r="87" ht="12.75">
      <c r="A87" s="48"/>
    </row>
    <row r="88" ht="12.75">
      <c r="A88" s="48"/>
    </row>
    <row r="89" ht="12.75" customHeight="1"/>
    <row r="90" spans="1:2" ht="12.75">
      <c r="A90" s="62" t="s">
        <v>90</v>
      </c>
      <c r="B90" s="48" t="s">
        <v>91</v>
      </c>
    </row>
    <row r="95" spans="1:10" ht="12.75">
      <c r="A95" s="62" t="s">
        <v>92</v>
      </c>
      <c r="B95" s="48" t="s">
        <v>93</v>
      </c>
      <c r="E95" s="48"/>
      <c r="G95" s="8"/>
      <c r="J95" s="8"/>
    </row>
    <row r="96" spans="1:10" ht="12.75">
      <c r="A96" s="62"/>
      <c r="B96" s="48"/>
      <c r="E96" s="48"/>
      <c r="F96" s="45" t="s">
        <v>4</v>
      </c>
      <c r="G96" s="103" t="s">
        <v>224</v>
      </c>
      <c r="H96" s="103"/>
      <c r="J96" s="8"/>
    </row>
    <row r="97" spans="2:10" ht="12.75">
      <c r="B97" s="48" t="s">
        <v>94</v>
      </c>
      <c r="E97" s="45">
        <v>2003</v>
      </c>
      <c r="F97" s="45">
        <v>2002</v>
      </c>
      <c r="G97" s="45">
        <v>2003</v>
      </c>
      <c r="H97" s="45">
        <v>2002</v>
      </c>
      <c r="J97" s="8"/>
    </row>
    <row r="98" spans="5:10" ht="12.75">
      <c r="E98" s="45" t="s">
        <v>95</v>
      </c>
      <c r="F98" s="45" t="s">
        <v>95</v>
      </c>
      <c r="G98" s="45" t="s">
        <v>95</v>
      </c>
      <c r="H98" s="45" t="str">
        <f>G98</f>
        <v>Year to date</v>
      </c>
      <c r="J98" s="8"/>
    </row>
    <row r="99" spans="5:10" ht="12.75">
      <c r="E99" s="45" t="str">
        <f>F99</f>
        <v>RM'000</v>
      </c>
      <c r="F99" s="45" t="s">
        <v>3</v>
      </c>
      <c r="G99" s="45" t="s">
        <v>3</v>
      </c>
      <c r="H99" s="45" t="s">
        <v>3</v>
      </c>
      <c r="J99" s="8"/>
    </row>
    <row r="100" spans="2:10" ht="12.75">
      <c r="B100" s="8" t="s">
        <v>96</v>
      </c>
      <c r="E100" s="10">
        <v>92621</v>
      </c>
      <c r="F100" s="10">
        <v>96109</v>
      </c>
      <c r="G100" s="10">
        <f>4340-1</f>
        <v>4339</v>
      </c>
      <c r="H100" s="10">
        <v>3381</v>
      </c>
      <c r="J100" s="8"/>
    </row>
    <row r="101" spans="2:10" ht="12.75">
      <c r="B101" s="8" t="s">
        <v>97</v>
      </c>
      <c r="E101" s="12">
        <v>43655</v>
      </c>
      <c r="F101" s="12">
        <v>28568</v>
      </c>
      <c r="G101" s="12">
        <v>235</v>
      </c>
      <c r="H101" s="12">
        <v>-1098</v>
      </c>
      <c r="J101" s="8"/>
    </row>
    <row r="102" spans="5:10" ht="13.5" thickBot="1">
      <c r="E102" s="50">
        <f>SUM(E100:E101)</f>
        <v>136276</v>
      </c>
      <c r="F102" s="50">
        <f>SUM(F100:F101)</f>
        <v>124677</v>
      </c>
      <c r="G102" s="50">
        <f>SUM(G100:G101)</f>
        <v>4574</v>
      </c>
      <c r="H102" s="50">
        <f>SUM(H100:H101)</f>
        <v>2283</v>
      </c>
      <c r="J102" s="8"/>
    </row>
    <row r="103" ht="13.5" thickTop="1"/>
    <row r="105" spans="1:2" ht="12.75">
      <c r="A105" s="62" t="s">
        <v>98</v>
      </c>
      <c r="B105" s="48" t="s">
        <v>99</v>
      </c>
    </row>
    <row r="112" spans="1:2" ht="12.75">
      <c r="A112" s="62" t="s">
        <v>100</v>
      </c>
      <c r="B112" s="48" t="s">
        <v>101</v>
      </c>
    </row>
    <row r="113" ht="12.75">
      <c r="A113" s="48"/>
    </row>
    <row r="114" ht="12.75">
      <c r="A114" s="48"/>
    </row>
    <row r="115" ht="12.75">
      <c r="A115" s="48"/>
    </row>
    <row r="116" ht="12.75">
      <c r="A116" s="48"/>
    </row>
    <row r="117" ht="12.75">
      <c r="A117" s="48"/>
    </row>
    <row r="118" ht="12.75">
      <c r="A118" s="48"/>
    </row>
    <row r="119" spans="1:2" ht="12.75">
      <c r="A119" s="62" t="s">
        <v>102</v>
      </c>
      <c r="B119" s="48" t="s">
        <v>103</v>
      </c>
    </row>
    <row r="120" ht="12.75">
      <c r="A120" s="48"/>
    </row>
    <row r="121" ht="12.75">
      <c r="A121" s="48"/>
    </row>
    <row r="122" ht="12.75">
      <c r="A122" s="48"/>
    </row>
    <row r="123" spans="1:2" ht="12.75" hidden="1">
      <c r="A123" s="48"/>
      <c r="B123" s="63" t="s">
        <v>197</v>
      </c>
    </row>
    <row r="124" ht="12.75" hidden="1">
      <c r="A124" s="48"/>
    </row>
    <row r="125" ht="12.75" hidden="1">
      <c r="A125" s="48"/>
    </row>
    <row r="126" ht="12.75" hidden="1">
      <c r="A126" s="48"/>
    </row>
    <row r="127" ht="12.75" hidden="1">
      <c r="A127" s="48"/>
    </row>
    <row r="128" ht="12.75" hidden="1">
      <c r="A128" s="48"/>
    </row>
    <row r="129" ht="12.75" hidden="1">
      <c r="A129" s="48"/>
    </row>
    <row r="130" spans="1:2" ht="12.75" hidden="1">
      <c r="A130" s="48"/>
      <c r="B130" s="63" t="s">
        <v>196</v>
      </c>
    </row>
    <row r="131" ht="12.75" hidden="1">
      <c r="A131" s="48"/>
    </row>
    <row r="132" ht="12.75" hidden="1">
      <c r="A132" s="48"/>
    </row>
    <row r="133" ht="12.75" hidden="1">
      <c r="A133" s="48"/>
    </row>
    <row r="134" ht="12.75" hidden="1">
      <c r="A134" s="48"/>
    </row>
    <row r="135" ht="12.75" hidden="1">
      <c r="A135" s="48"/>
    </row>
    <row r="136" ht="12.75" hidden="1">
      <c r="A136" s="48"/>
    </row>
    <row r="137" ht="12.75" hidden="1">
      <c r="A137" s="48"/>
    </row>
    <row r="138" ht="12.75" hidden="1">
      <c r="A138" s="48"/>
    </row>
    <row r="139" ht="12.75" hidden="1">
      <c r="A139" s="48"/>
    </row>
    <row r="140" spans="1:2" ht="12.75">
      <c r="A140" s="62" t="s">
        <v>104</v>
      </c>
      <c r="B140" s="48" t="s">
        <v>194</v>
      </c>
    </row>
    <row r="144" ht="13.5" customHeight="1"/>
    <row r="145" spans="1:2" ht="13.5" customHeight="1">
      <c r="A145" s="62" t="s">
        <v>153</v>
      </c>
      <c r="B145" s="48" t="s">
        <v>154</v>
      </c>
    </row>
    <row r="146" ht="13.5" customHeight="1"/>
    <row r="147" ht="13.5" customHeight="1"/>
    <row r="148" ht="13.5" customHeight="1"/>
    <row r="149" ht="13.5" customHeight="1"/>
    <row r="150" ht="13.5" customHeight="1"/>
    <row r="151" ht="13.5" customHeight="1">
      <c r="A151" s="61" t="s">
        <v>105</v>
      </c>
    </row>
    <row r="152" ht="12.75">
      <c r="F152" s="70"/>
    </row>
    <row r="153" spans="1:2" ht="12.75">
      <c r="A153" s="62" t="s">
        <v>155</v>
      </c>
      <c r="B153" s="48" t="s">
        <v>106</v>
      </c>
    </row>
    <row r="154" spans="7:8" ht="12.75">
      <c r="G154" s="45" t="s">
        <v>107</v>
      </c>
      <c r="H154" s="45" t="s">
        <v>108</v>
      </c>
    </row>
    <row r="155" spans="1:8" ht="12.75">
      <c r="A155" s="48"/>
      <c r="G155" s="45" t="s">
        <v>225</v>
      </c>
      <c r="H155" s="45" t="str">
        <f>G155</f>
        <v> 31.12.2003</v>
      </c>
    </row>
    <row r="156" spans="7:8" ht="12.75">
      <c r="G156" s="45" t="s">
        <v>109</v>
      </c>
      <c r="H156" s="45" t="s">
        <v>110</v>
      </c>
    </row>
    <row r="157" spans="2:8" ht="12.75">
      <c r="B157" s="8" t="s">
        <v>111</v>
      </c>
      <c r="G157" s="10">
        <f>'income statement'!D10</f>
        <v>41811</v>
      </c>
      <c r="H157" s="10">
        <f>'income statement'!G10</f>
        <v>136276</v>
      </c>
    </row>
    <row r="158" spans="2:8" ht="12.75">
      <c r="B158" s="8" t="s">
        <v>112</v>
      </c>
      <c r="G158" s="10">
        <f>'income statement'!D16</f>
        <v>1942</v>
      </c>
      <c r="H158" s="10">
        <f>'income statement'!G16</f>
        <v>6594</v>
      </c>
    </row>
    <row r="159" spans="2:8" ht="12.75">
      <c r="B159" s="8" t="s">
        <v>146</v>
      </c>
      <c r="G159" s="10">
        <f>'income statement'!D20</f>
        <v>1400</v>
      </c>
      <c r="H159" s="10">
        <f>'income statement'!G20</f>
        <v>4574</v>
      </c>
    </row>
    <row r="160" spans="2:8" ht="12.75">
      <c r="B160" s="8" t="s">
        <v>145</v>
      </c>
      <c r="G160" s="10">
        <f>'income statement'!D24</f>
        <v>1076</v>
      </c>
      <c r="H160" s="10">
        <f>'income statement'!G24</f>
        <v>3749</v>
      </c>
    </row>
    <row r="161" spans="5:6" ht="12.75">
      <c r="E161" s="10"/>
      <c r="F161" s="10"/>
    </row>
    <row r="162" spans="5:6" ht="12.75">
      <c r="E162" s="10"/>
      <c r="F162" s="10"/>
    </row>
    <row r="163" spans="5:6" ht="12.75">
      <c r="E163" s="10"/>
      <c r="F163" s="10"/>
    </row>
    <row r="164" spans="5:6" ht="12.75">
      <c r="E164" s="10"/>
      <c r="F164" s="10"/>
    </row>
    <row r="165" spans="5:6" ht="12.75">
      <c r="E165" s="10"/>
      <c r="F165" s="10"/>
    </row>
    <row r="166" spans="5:6" ht="12.75">
      <c r="E166" s="10"/>
      <c r="F166" s="10"/>
    </row>
    <row r="167" ht="14.25" customHeight="1"/>
    <row r="168" spans="1:2" ht="14.25" customHeight="1">
      <c r="A168" s="62" t="s">
        <v>156</v>
      </c>
      <c r="B168" s="48" t="s">
        <v>113</v>
      </c>
    </row>
    <row r="169" ht="14.25" customHeight="1"/>
    <row r="170" spans="6:8" ht="12.75">
      <c r="F170" s="45" t="s">
        <v>217</v>
      </c>
      <c r="G170" s="45" t="s">
        <v>226</v>
      </c>
      <c r="H170" s="45" t="s">
        <v>114</v>
      </c>
    </row>
    <row r="171" spans="6:8" ht="12.75">
      <c r="F171" s="45" t="s">
        <v>3</v>
      </c>
      <c r="G171" s="45" t="s">
        <v>3</v>
      </c>
      <c r="H171" s="45" t="s">
        <v>115</v>
      </c>
    </row>
    <row r="172" spans="2:8" ht="12.75">
      <c r="B172" s="8" t="s">
        <v>4</v>
      </c>
      <c r="F172" s="71">
        <f>G157</f>
        <v>41811</v>
      </c>
      <c r="G172" s="51">
        <v>36160</v>
      </c>
      <c r="H172" s="51">
        <f>(F172-G172)/G172*100</f>
        <v>15.627765486725664</v>
      </c>
    </row>
    <row r="173" spans="2:8" ht="12.75">
      <c r="B173" s="8" t="s">
        <v>227</v>
      </c>
      <c r="F173" s="11">
        <f>G159</f>
        <v>1400</v>
      </c>
      <c r="G173" s="11">
        <v>1354</v>
      </c>
      <c r="H173" s="70">
        <f>(F173-G173)/G173*100</f>
        <v>3.3973412112259975</v>
      </c>
    </row>
    <row r="182" spans="1:2" ht="12.75">
      <c r="A182" s="62" t="s">
        <v>157</v>
      </c>
      <c r="B182" s="48" t="s">
        <v>116</v>
      </c>
    </row>
    <row r="183" ht="12.75">
      <c r="A183" s="48"/>
    </row>
    <row r="184" ht="12.75">
      <c r="A184" s="48"/>
    </row>
    <row r="185" ht="12.75">
      <c r="A185" s="48"/>
    </row>
    <row r="186" ht="12.75">
      <c r="A186" s="48"/>
    </row>
    <row r="196" spans="1:2" ht="12.75">
      <c r="A196" s="62" t="s">
        <v>158</v>
      </c>
      <c r="B196" s="48" t="s">
        <v>117</v>
      </c>
    </row>
    <row r="202" spans="1:8" ht="12.75">
      <c r="A202" s="62" t="s">
        <v>159</v>
      </c>
      <c r="B202" s="48" t="s">
        <v>8</v>
      </c>
      <c r="G202" s="45" t="s">
        <v>188</v>
      </c>
      <c r="H202" s="45" t="s">
        <v>219</v>
      </c>
    </row>
    <row r="203" spans="1:8" ht="12.75">
      <c r="A203" s="48"/>
      <c r="G203" s="45" t="s">
        <v>217</v>
      </c>
      <c r="H203" s="45" t="str">
        <f>G203</f>
        <v>31.12.2003</v>
      </c>
    </row>
    <row r="204" spans="7:8" ht="12.75">
      <c r="G204" s="45" t="s">
        <v>3</v>
      </c>
      <c r="H204" s="45" t="s">
        <v>3</v>
      </c>
    </row>
    <row r="205" spans="7:8" ht="12.75">
      <c r="G205" s="73"/>
      <c r="H205" s="11"/>
    </row>
    <row r="206" spans="2:8" ht="12.75">
      <c r="B206" s="8" t="s">
        <v>118</v>
      </c>
      <c r="G206" s="73"/>
      <c r="H206" s="11"/>
    </row>
    <row r="207" spans="2:8" ht="12.75">
      <c r="B207" s="8" t="s">
        <v>119</v>
      </c>
      <c r="G207" s="11">
        <f>2-10-33+39</f>
        <v>-2</v>
      </c>
      <c r="H207" s="11">
        <f>243+39</f>
        <v>282</v>
      </c>
    </row>
    <row r="208" spans="2:8" ht="12.75">
      <c r="B208" s="8" t="s">
        <v>120</v>
      </c>
      <c r="G208" s="11">
        <f>215+327-216</f>
        <v>326</v>
      </c>
      <c r="H208" s="11">
        <f>216+327</f>
        <v>543</v>
      </c>
    </row>
    <row r="209" spans="7:8" ht="13.5" thickBot="1">
      <c r="G209" s="66">
        <f>SUM(G207:G208)</f>
        <v>324</v>
      </c>
      <c r="H209" s="66">
        <f>SUM(H207:H208)</f>
        <v>825</v>
      </c>
    </row>
    <row r="210" spans="7:8" ht="12.75">
      <c r="G210" s="73"/>
      <c r="H210" s="11"/>
    </row>
    <row r="211" spans="7:8" ht="12.75">
      <c r="G211" s="73"/>
      <c r="H211" s="11"/>
    </row>
    <row r="212" spans="7:8" ht="12.75">
      <c r="G212" s="73"/>
      <c r="H212" s="11"/>
    </row>
    <row r="213" spans="7:8" ht="12.75">
      <c r="G213" s="73"/>
      <c r="H213" s="11"/>
    </row>
    <row r="214" spans="5:6" ht="12.75">
      <c r="E214" s="41"/>
      <c r="F214" s="41"/>
    </row>
    <row r="215" spans="1:2" ht="12.75">
      <c r="A215" s="62" t="s">
        <v>160</v>
      </c>
      <c r="B215" s="48" t="s">
        <v>121</v>
      </c>
    </row>
    <row r="220" spans="1:2" ht="12.75">
      <c r="A220" s="62" t="s">
        <v>161</v>
      </c>
      <c r="B220" s="48" t="s">
        <v>122</v>
      </c>
    </row>
    <row r="221" spans="7:8" ht="12.75">
      <c r="G221" s="45" t="s">
        <v>177</v>
      </c>
      <c r="H221" s="45" t="s">
        <v>195</v>
      </c>
    </row>
    <row r="222" spans="7:8" ht="12.75">
      <c r="G222" s="45" t="s">
        <v>228</v>
      </c>
      <c r="H222" s="45" t="str">
        <f>G222</f>
        <v>31.12.2003</v>
      </c>
    </row>
    <row r="223" spans="7:8" ht="12.75">
      <c r="G223" s="45" t="s">
        <v>3</v>
      </c>
      <c r="H223" s="45" t="s">
        <v>3</v>
      </c>
    </row>
    <row r="225" spans="2:8" ht="12.75">
      <c r="B225" s="8" t="s">
        <v>171</v>
      </c>
      <c r="G225" s="10">
        <v>48</v>
      </c>
      <c r="H225" s="8">
        <v>48</v>
      </c>
    </row>
    <row r="226" spans="2:8" ht="12.75">
      <c r="B226" s="8" t="s">
        <v>172</v>
      </c>
      <c r="G226" s="10">
        <f>-17+17</f>
        <v>0</v>
      </c>
      <c r="H226" s="10">
        <f>G226</f>
        <v>0</v>
      </c>
    </row>
    <row r="227" spans="7:8" ht="13.5" thickBot="1">
      <c r="G227" s="66">
        <f>SUM(G225:G226)</f>
        <v>48</v>
      </c>
      <c r="H227" s="66">
        <f>SUM(H225:H226)</f>
        <v>48</v>
      </c>
    </row>
    <row r="229" ht="12.75">
      <c r="H229" s="45" t="s">
        <v>175</v>
      </c>
    </row>
    <row r="230" ht="12.75">
      <c r="H230" s="45" t="s">
        <v>228</v>
      </c>
    </row>
    <row r="231" ht="12.75">
      <c r="H231" s="45" t="s">
        <v>176</v>
      </c>
    </row>
    <row r="232" ht="12.75">
      <c r="B232" s="8" t="s">
        <v>173</v>
      </c>
    </row>
    <row r="233" spans="2:8" ht="12.75">
      <c r="B233" s="8" t="s">
        <v>174</v>
      </c>
      <c r="H233" s="8">
        <v>48</v>
      </c>
    </row>
    <row r="234" spans="2:8" ht="12.75">
      <c r="B234" s="8" t="s">
        <v>178</v>
      </c>
      <c r="H234" s="8">
        <v>48</v>
      </c>
    </row>
    <row r="235" spans="2:8" ht="12.75">
      <c r="B235" s="8" t="s">
        <v>179</v>
      </c>
      <c r="H235" s="91">
        <f>(716258*0.157*0.48)/1000</f>
        <v>53.97720288</v>
      </c>
    </row>
    <row r="238" spans="1:2" ht="12.75">
      <c r="A238" s="62" t="s">
        <v>162</v>
      </c>
      <c r="B238" s="48" t="s">
        <v>123</v>
      </c>
    </row>
    <row r="239" ht="12.75">
      <c r="A239" s="48"/>
    </row>
    <row r="240" spans="1:3" ht="12.75">
      <c r="A240" s="48"/>
      <c r="B240" s="62" t="s">
        <v>67</v>
      </c>
      <c r="C240" s="48" t="s">
        <v>124</v>
      </c>
    </row>
    <row r="241" ht="12.75">
      <c r="A241" s="48"/>
    </row>
    <row r="242" ht="12.75">
      <c r="A242" s="48"/>
    </row>
    <row r="243" ht="12.75">
      <c r="A243" s="48"/>
    </row>
    <row r="244" ht="12.75">
      <c r="A244" s="48"/>
    </row>
    <row r="245" ht="12.75">
      <c r="A245" s="48"/>
    </row>
    <row r="246" spans="1:4" ht="12.75">
      <c r="A246" s="48"/>
      <c r="C246" s="62" t="s">
        <v>198</v>
      </c>
      <c r="D246" s="48" t="s">
        <v>199</v>
      </c>
    </row>
    <row r="247" ht="12.75">
      <c r="A247" s="48"/>
    </row>
    <row r="248" ht="12.75">
      <c r="A248" s="48"/>
    </row>
    <row r="249" ht="12.75">
      <c r="A249" s="48"/>
    </row>
    <row r="250" ht="12.75">
      <c r="A250" s="48"/>
    </row>
    <row r="251" ht="12.75">
      <c r="A251" s="48"/>
    </row>
    <row r="252" spans="1:4" ht="12.75">
      <c r="A252" s="48"/>
      <c r="C252" s="62" t="s">
        <v>200</v>
      </c>
      <c r="D252" s="48" t="s">
        <v>201</v>
      </c>
    </row>
    <row r="253" ht="12.75">
      <c r="A253" s="48"/>
    </row>
    <row r="254" ht="12.75">
      <c r="A254" s="48"/>
    </row>
    <row r="255" ht="12.75">
      <c r="A255" s="48"/>
    </row>
    <row r="256" ht="12.75">
      <c r="A256" s="48"/>
    </row>
    <row r="257" ht="12.75">
      <c r="A257" s="48"/>
    </row>
    <row r="258" spans="1:4" ht="12.75">
      <c r="A258" s="48"/>
      <c r="C258" s="62" t="s">
        <v>202</v>
      </c>
      <c r="D258" s="48" t="s">
        <v>232</v>
      </c>
    </row>
    <row r="259" spans="1:4" ht="12.75">
      <c r="A259" s="48"/>
      <c r="D259" s="48" t="s">
        <v>233</v>
      </c>
    </row>
    <row r="260" ht="12.75">
      <c r="A260" s="48"/>
    </row>
    <row r="261" ht="12.75">
      <c r="A261" s="48"/>
    </row>
    <row r="262" ht="12.75">
      <c r="A262" s="48"/>
    </row>
    <row r="263" ht="12.75">
      <c r="A263" s="48"/>
    </row>
    <row r="264" ht="12.75">
      <c r="A264" s="48"/>
    </row>
    <row r="265" ht="12.75">
      <c r="A265" s="48"/>
    </row>
    <row r="266" spans="1:2" ht="12.75">
      <c r="A266" s="48"/>
      <c r="B266" s="8" t="s">
        <v>203</v>
      </c>
    </row>
    <row r="267" ht="12.75">
      <c r="A267" s="48"/>
    </row>
    <row r="268" spans="1:2" ht="12.75">
      <c r="A268" s="48"/>
      <c r="B268" s="48" t="s">
        <v>207</v>
      </c>
    </row>
    <row r="269" ht="12.75">
      <c r="A269" s="48"/>
    </row>
    <row r="270" ht="12.75">
      <c r="A270" s="48"/>
    </row>
    <row r="271" ht="12.75">
      <c r="A271" s="48"/>
    </row>
    <row r="272" ht="12.75">
      <c r="A272" s="48"/>
    </row>
    <row r="273" ht="12.75">
      <c r="A273" s="48"/>
    </row>
    <row r="274" ht="12.75">
      <c r="A274" s="48"/>
    </row>
    <row r="275" ht="12.75">
      <c r="A275" s="48"/>
    </row>
    <row r="276" ht="12.75">
      <c r="A276" s="48"/>
    </row>
    <row r="277" ht="12.75">
      <c r="A277" s="48"/>
    </row>
    <row r="278" ht="12.75">
      <c r="A278" s="48"/>
    </row>
    <row r="279" spans="1:3" ht="12.75">
      <c r="A279" s="48"/>
      <c r="B279" s="62" t="s">
        <v>70</v>
      </c>
      <c r="C279" s="48" t="s">
        <v>125</v>
      </c>
    </row>
    <row r="280" ht="12.75">
      <c r="A280" s="48"/>
    </row>
    <row r="281" ht="12.75">
      <c r="A281" s="48"/>
    </row>
    <row r="282" ht="12.75">
      <c r="A282" s="48"/>
    </row>
    <row r="283" ht="12.75">
      <c r="A283" s="48"/>
    </row>
    <row r="284" ht="12.75">
      <c r="A284" s="48"/>
    </row>
    <row r="285" spans="1:2" ht="12.75">
      <c r="A285" s="62" t="s">
        <v>163</v>
      </c>
      <c r="B285" s="48" t="s">
        <v>126</v>
      </c>
    </row>
    <row r="286" ht="12.75">
      <c r="F286" s="45"/>
    </row>
    <row r="287" spans="2:7" ht="12.75">
      <c r="B287" s="8" t="s">
        <v>127</v>
      </c>
      <c r="G287" s="8"/>
    </row>
    <row r="288" ht="12.75">
      <c r="G288" s="8"/>
    </row>
    <row r="289" spans="2:7" ht="12.75">
      <c r="B289" s="8" t="s">
        <v>128</v>
      </c>
      <c r="G289" s="8"/>
    </row>
    <row r="290" spans="6:8" ht="12.75">
      <c r="F290" s="72" t="s">
        <v>129</v>
      </c>
      <c r="G290" s="72" t="s">
        <v>130</v>
      </c>
      <c r="H290" s="72" t="s">
        <v>52</v>
      </c>
    </row>
    <row r="291" spans="6:8" ht="12.75">
      <c r="F291" s="72" t="s">
        <v>3</v>
      </c>
      <c r="G291" s="72" t="s">
        <v>3</v>
      </c>
      <c r="H291" s="72" t="s">
        <v>3</v>
      </c>
    </row>
    <row r="292" spans="2:8" ht="12.75">
      <c r="B292" s="74" t="s">
        <v>131</v>
      </c>
      <c r="F292" s="10">
        <v>4711</v>
      </c>
      <c r="G292" s="10">
        <v>13760</v>
      </c>
      <c r="H292" s="13">
        <f>G292+F292</f>
        <v>18471</v>
      </c>
    </row>
    <row r="293" spans="2:8" ht="12.75">
      <c r="B293" s="74" t="s">
        <v>132</v>
      </c>
      <c r="F293" s="10">
        <v>0</v>
      </c>
      <c r="G293" s="10">
        <v>18414</v>
      </c>
      <c r="H293" s="13">
        <f>G293+F293</f>
        <v>18414</v>
      </c>
    </row>
    <row r="294" spans="2:8" ht="12.75">
      <c r="B294" s="74" t="s">
        <v>133</v>
      </c>
      <c r="F294" s="10">
        <v>0</v>
      </c>
      <c r="G294" s="10">
        <v>0</v>
      </c>
      <c r="H294" s="13">
        <f>G294+F294</f>
        <v>0</v>
      </c>
    </row>
    <row r="295" spans="2:8" ht="12.75">
      <c r="B295" s="74" t="s">
        <v>204</v>
      </c>
      <c r="F295" s="10">
        <v>0</v>
      </c>
      <c r="G295" s="10">
        <v>70</v>
      </c>
      <c r="H295" s="13">
        <f>G295+F295</f>
        <v>70</v>
      </c>
    </row>
    <row r="296" spans="2:8" ht="12.75">
      <c r="B296" s="74" t="s">
        <v>134</v>
      </c>
      <c r="F296" s="12">
        <v>0</v>
      </c>
      <c r="G296" s="12">
        <f>'[6]Notes -Q2'!$E$70</f>
        <v>0</v>
      </c>
      <c r="H296" s="75">
        <f>G296+F296</f>
        <v>0</v>
      </c>
    </row>
    <row r="297" spans="2:9" ht="12.75">
      <c r="B297" s="74"/>
      <c r="F297" s="10">
        <f>SUM(F292:F296)</f>
        <v>4711</v>
      </c>
      <c r="G297" s="10">
        <f>SUM(G292:G296)</f>
        <v>32244</v>
      </c>
      <c r="H297" s="10">
        <f>SUM(H292:H296)</f>
        <v>36955</v>
      </c>
      <c r="I297" s="13"/>
    </row>
    <row r="298" spans="2:8" ht="12.75">
      <c r="B298" s="74" t="s">
        <v>135</v>
      </c>
      <c r="F298" s="74">
        <v>943</v>
      </c>
      <c r="G298" s="76">
        <v>0</v>
      </c>
      <c r="H298" s="12">
        <f>F298+G298</f>
        <v>943</v>
      </c>
    </row>
    <row r="299" spans="6:8" ht="12.75">
      <c r="F299" s="77">
        <f>SUM(F297:F298)</f>
        <v>5654</v>
      </c>
      <c r="G299" s="78">
        <f>SUM(G297:G298)</f>
        <v>32244</v>
      </c>
      <c r="H299" s="77">
        <f>SUM(H297:H298)</f>
        <v>37898</v>
      </c>
    </row>
    <row r="300" spans="2:7" ht="12.75">
      <c r="B300" s="8" t="s">
        <v>136</v>
      </c>
      <c r="F300" s="70"/>
      <c r="G300" s="8"/>
    </row>
    <row r="301" spans="6:7" ht="12.75">
      <c r="F301" s="70"/>
      <c r="G301" s="8"/>
    </row>
    <row r="302" spans="2:8" ht="12.75">
      <c r="B302" s="74" t="s">
        <v>204</v>
      </c>
      <c r="F302" s="70">
        <v>0</v>
      </c>
      <c r="G302" s="8">
        <v>117</v>
      </c>
      <c r="H302" s="13">
        <f>SUM(F302:G302)</f>
        <v>117</v>
      </c>
    </row>
    <row r="303" spans="2:8" ht="12.75">
      <c r="B303" s="74" t="str">
        <f>B298</f>
        <v>Term loan</v>
      </c>
      <c r="F303" s="75">
        <v>2146</v>
      </c>
      <c r="G303" s="100">
        <v>0</v>
      </c>
      <c r="H303" s="75">
        <f>F303+G303</f>
        <v>2146</v>
      </c>
    </row>
    <row r="304" spans="6:8" ht="12.75">
      <c r="F304" s="78">
        <f>SUM(F302:F303)</f>
        <v>2146</v>
      </c>
      <c r="G304" s="78">
        <f>SUM(G302:G303)</f>
        <v>117</v>
      </c>
      <c r="H304" s="78">
        <f>SUM(H302:H303)</f>
        <v>2263</v>
      </c>
    </row>
    <row r="305" spans="2:8" ht="13.5" thickBot="1">
      <c r="B305" s="8" t="s">
        <v>52</v>
      </c>
      <c r="F305" s="79">
        <f>F299+F304</f>
        <v>7800</v>
      </c>
      <c r="G305" s="79">
        <f>G299+G304</f>
        <v>32361</v>
      </c>
      <c r="H305" s="79">
        <f>H299+H304</f>
        <v>40161</v>
      </c>
    </row>
    <row r="306" spans="7:8" ht="13.5" thickTop="1">
      <c r="G306" s="8"/>
      <c r="H306" s="70"/>
    </row>
    <row r="307" spans="2:7" ht="12.75">
      <c r="B307" s="8" t="s">
        <v>137</v>
      </c>
      <c r="G307" s="70"/>
    </row>
    <row r="308" ht="12.75">
      <c r="F308" s="70"/>
    </row>
    <row r="309" spans="1:2" ht="12.75">
      <c r="A309" s="62" t="s">
        <v>164</v>
      </c>
      <c r="B309" s="48" t="s">
        <v>138</v>
      </c>
    </row>
    <row r="313" spans="1:2" ht="12.75">
      <c r="A313" s="62" t="s">
        <v>165</v>
      </c>
      <c r="B313" s="48" t="s">
        <v>139</v>
      </c>
    </row>
    <row r="314" ht="12.75">
      <c r="A314" s="48"/>
    </row>
    <row r="315" ht="12.75">
      <c r="A315" s="48"/>
    </row>
    <row r="316" ht="12.75">
      <c r="A316" s="48"/>
    </row>
    <row r="317" ht="12.75">
      <c r="A317" s="48"/>
    </row>
    <row r="318" spans="1:2" ht="13.5" customHeight="1">
      <c r="A318" s="62" t="s">
        <v>166</v>
      </c>
      <c r="B318" s="48" t="s">
        <v>140</v>
      </c>
    </row>
    <row r="319" ht="13.5" customHeight="1"/>
    <row r="320" ht="13.5" customHeight="1"/>
    <row r="321" ht="13.5" customHeight="1"/>
    <row r="322" spans="1:2" ht="13.5" customHeight="1">
      <c r="A322" s="62" t="s">
        <v>167</v>
      </c>
      <c r="B322" s="48" t="s">
        <v>141</v>
      </c>
    </row>
    <row r="323" ht="13.5" customHeight="1"/>
    <row r="324" ht="13.5" customHeight="1"/>
    <row r="325" ht="13.5" customHeight="1"/>
    <row r="326" spans="7:8" ht="13.5" customHeight="1">
      <c r="G326" s="45" t="s">
        <v>177</v>
      </c>
      <c r="H326" s="45" t="s">
        <v>230</v>
      </c>
    </row>
    <row r="327" spans="7:8" ht="13.5" customHeight="1">
      <c r="G327" s="45" t="s">
        <v>229</v>
      </c>
      <c r="H327" s="45" t="str">
        <f>G327</f>
        <v>31.12.2003</v>
      </c>
    </row>
    <row r="328" spans="2:8" ht="13.5" customHeight="1">
      <c r="B328" s="8" t="s">
        <v>189</v>
      </c>
      <c r="G328" s="10">
        <f>'income statement'!D24</f>
        <v>1076</v>
      </c>
      <c r="H328" s="91">
        <f>'income statement'!G24</f>
        <v>3749</v>
      </c>
    </row>
    <row r="329" spans="2:8" ht="13.5" customHeight="1">
      <c r="B329" s="8" t="s">
        <v>190</v>
      </c>
      <c r="G329" s="10">
        <v>40000</v>
      </c>
      <c r="H329" s="91">
        <v>40000</v>
      </c>
    </row>
    <row r="330" spans="2:8" ht="13.5" customHeight="1" thickBot="1">
      <c r="B330" s="8" t="s">
        <v>191</v>
      </c>
      <c r="G330" s="96">
        <f>G328/G329*100</f>
        <v>2.69</v>
      </c>
      <c r="H330" s="96">
        <f>H328/H329*100</f>
        <v>9.3725</v>
      </c>
    </row>
    <row r="331" ht="13.5" customHeight="1">
      <c r="G331" s="80"/>
    </row>
    <row r="332" spans="1:7" ht="13.5" customHeight="1">
      <c r="A332" s="62" t="s">
        <v>168</v>
      </c>
      <c r="B332" s="48" t="s">
        <v>142</v>
      </c>
      <c r="G332" s="80"/>
    </row>
    <row r="333" ht="13.5" customHeight="1"/>
    <row r="334" ht="13.5" customHeight="1"/>
    <row r="335" ht="13.5" customHeight="1"/>
    <row r="457" spans="7:10" s="41" customFormat="1" ht="12.75">
      <c r="G457" s="11"/>
      <c r="J457" s="11"/>
    </row>
    <row r="458" spans="1:10" s="41" customFormat="1" ht="12.75">
      <c r="A458" s="81"/>
      <c r="G458" s="11"/>
      <c r="J458" s="11"/>
    </row>
    <row r="459" spans="7:10" s="41" customFormat="1" ht="12.75">
      <c r="G459" s="11"/>
      <c r="J459" s="11"/>
    </row>
    <row r="460" spans="7:10" s="41" customFormat="1" ht="12.75">
      <c r="G460" s="11"/>
      <c r="J460" s="11"/>
    </row>
    <row r="461" spans="7:10" s="41" customFormat="1" ht="12.75">
      <c r="G461" s="11"/>
      <c r="J461" s="11"/>
    </row>
    <row r="462" spans="7:10" s="41" customFormat="1" ht="12.75">
      <c r="G462" s="11"/>
      <c r="J462" s="11"/>
    </row>
    <row r="463" spans="1:10" s="41" customFormat="1" ht="12.75">
      <c r="A463" s="81"/>
      <c r="G463" s="11"/>
      <c r="J463" s="11"/>
    </row>
    <row r="464" spans="7:10" s="41" customFormat="1" ht="12.75">
      <c r="G464" s="11"/>
      <c r="J464" s="11"/>
    </row>
    <row r="465" spans="7:10" s="41" customFormat="1" ht="12.75">
      <c r="G465" s="11"/>
      <c r="J465" s="11"/>
    </row>
    <row r="466" spans="7:10" s="41" customFormat="1" ht="12.75">
      <c r="G466" s="11"/>
      <c r="J466" s="11"/>
    </row>
    <row r="467" spans="1:10" s="41" customFormat="1" ht="12.75">
      <c r="A467" s="81"/>
      <c r="G467" s="11"/>
      <c r="J467" s="11"/>
    </row>
    <row r="468" spans="1:10" s="41" customFormat="1" ht="12.75">
      <c r="A468" s="81"/>
      <c r="E468" s="82"/>
      <c r="F468" s="82"/>
      <c r="G468" s="11"/>
      <c r="J468" s="11"/>
    </row>
    <row r="469" spans="5:10" s="41" customFormat="1" ht="12.75">
      <c r="E469" s="83"/>
      <c r="F469" s="83"/>
      <c r="G469" s="11"/>
      <c r="J469" s="11"/>
    </row>
    <row r="470" spans="5:10" s="41" customFormat="1" ht="12.75">
      <c r="E470" s="73"/>
      <c r="F470" s="11"/>
      <c r="G470" s="11"/>
      <c r="J470" s="11"/>
    </row>
    <row r="471" spans="7:10" s="41" customFormat="1" ht="12.75">
      <c r="G471" s="11"/>
      <c r="J471" s="11"/>
    </row>
    <row r="472" spans="7:10" s="41" customFormat="1" ht="12.75">
      <c r="G472" s="11"/>
      <c r="J472" s="11"/>
    </row>
    <row r="473" spans="7:10" s="41" customFormat="1" ht="12.75">
      <c r="G473" s="11"/>
      <c r="J473" s="11"/>
    </row>
    <row r="474" spans="7:10" s="41" customFormat="1" ht="12.75">
      <c r="G474" s="11"/>
      <c r="J474" s="11"/>
    </row>
    <row r="475" spans="7:10" s="41" customFormat="1" ht="12.75">
      <c r="G475" s="11"/>
      <c r="J475" s="11"/>
    </row>
    <row r="476" spans="7:10" s="41" customFormat="1" ht="12.75">
      <c r="G476" s="11"/>
      <c r="J476" s="11"/>
    </row>
    <row r="477" spans="7:10" s="41" customFormat="1" ht="12.75">
      <c r="G477" s="11"/>
      <c r="J477" s="11"/>
    </row>
    <row r="478" spans="7:10" s="41" customFormat="1" ht="12.75">
      <c r="G478" s="11"/>
      <c r="J478" s="11"/>
    </row>
    <row r="479" spans="7:10" s="41" customFormat="1" ht="12.75">
      <c r="G479" s="11"/>
      <c r="J479" s="11"/>
    </row>
    <row r="480" spans="7:10" s="41" customFormat="1" ht="12.75">
      <c r="G480" s="11"/>
      <c r="J480" s="11"/>
    </row>
    <row r="481" spans="7:10" s="41" customFormat="1" ht="12.75">
      <c r="G481" s="11"/>
      <c r="J481" s="11"/>
    </row>
    <row r="482" spans="7:10" s="41" customFormat="1" ht="12.75">
      <c r="G482" s="11"/>
      <c r="J482" s="11"/>
    </row>
    <row r="483" spans="7:10" s="41" customFormat="1" ht="12.75">
      <c r="G483" s="11"/>
      <c r="J483" s="11"/>
    </row>
    <row r="484" spans="7:10" s="41" customFormat="1" ht="12.75">
      <c r="G484" s="11"/>
      <c r="J484" s="11"/>
    </row>
    <row r="485" spans="7:10" s="41" customFormat="1" ht="12.75">
      <c r="G485" s="11"/>
      <c r="J485" s="11"/>
    </row>
    <row r="486" spans="7:10" s="41" customFormat="1" ht="12.75">
      <c r="G486" s="11"/>
      <c r="J486" s="11"/>
    </row>
    <row r="487" spans="7:10" s="41" customFormat="1" ht="12.75">
      <c r="G487" s="11"/>
      <c r="J487" s="11"/>
    </row>
    <row r="488" spans="7:10" s="41" customFormat="1" ht="12.75">
      <c r="G488" s="11"/>
      <c r="J488" s="11"/>
    </row>
    <row r="489" spans="7:10" s="41" customFormat="1" ht="12.75">
      <c r="G489" s="11"/>
      <c r="J489" s="11"/>
    </row>
    <row r="490" spans="1:10" s="41" customFormat="1" ht="12.75">
      <c r="A490" s="81"/>
      <c r="G490" s="11"/>
      <c r="J490" s="11"/>
    </row>
    <row r="491" spans="7:10" s="41" customFormat="1" ht="12.75">
      <c r="G491" s="11"/>
      <c r="J491" s="11"/>
    </row>
    <row r="492" spans="1:10" s="41" customFormat="1" ht="12.75">
      <c r="A492" s="81"/>
      <c r="G492" s="11"/>
      <c r="J492" s="11"/>
    </row>
    <row r="493" spans="1:10" s="41" customFormat="1" ht="12.75">
      <c r="A493" s="81"/>
      <c r="G493" s="11"/>
      <c r="J493" s="11"/>
    </row>
    <row r="494" spans="7:10" s="41" customFormat="1" ht="12.75">
      <c r="G494" s="11"/>
      <c r="J494" s="11"/>
    </row>
    <row r="495" spans="7:10" s="41" customFormat="1" ht="12.75">
      <c r="G495" s="11"/>
      <c r="J495" s="11"/>
    </row>
    <row r="496" spans="6:10" s="41" customFormat="1" ht="12.75">
      <c r="F496" s="83"/>
      <c r="G496" s="11"/>
      <c r="J496" s="11"/>
    </row>
    <row r="497" spans="7:10" s="41" customFormat="1" ht="12.75">
      <c r="G497" s="11"/>
      <c r="J497" s="11"/>
    </row>
    <row r="498" spans="1:10" s="41" customFormat="1" ht="12.75">
      <c r="A498" s="81"/>
      <c r="G498" s="11"/>
      <c r="J498" s="11"/>
    </row>
    <row r="499" spans="7:10" s="41" customFormat="1" ht="12.75">
      <c r="G499" s="11"/>
      <c r="J499" s="11"/>
    </row>
    <row r="500" spans="7:10" s="41" customFormat="1" ht="12.75">
      <c r="G500" s="11"/>
      <c r="J500" s="11"/>
    </row>
    <row r="501" spans="7:10" s="41" customFormat="1" ht="12.75">
      <c r="G501" s="11"/>
      <c r="J501" s="11"/>
    </row>
    <row r="502" spans="7:10" s="41" customFormat="1" ht="12.75">
      <c r="G502" s="11"/>
      <c r="J502" s="11"/>
    </row>
    <row r="503" spans="7:10" s="41" customFormat="1" ht="12.75">
      <c r="G503" s="11"/>
      <c r="J503" s="11"/>
    </row>
    <row r="504" spans="7:10" s="41" customFormat="1" ht="12.75">
      <c r="G504" s="11"/>
      <c r="J504" s="11"/>
    </row>
    <row r="505" spans="7:10" s="41" customFormat="1" ht="12.75">
      <c r="G505" s="11"/>
      <c r="J505" s="11"/>
    </row>
    <row r="506" spans="7:10" s="41" customFormat="1" ht="12.75">
      <c r="G506" s="11"/>
      <c r="J506" s="11"/>
    </row>
    <row r="507" spans="7:10" s="41" customFormat="1" ht="12.75">
      <c r="G507" s="11"/>
      <c r="J507" s="11"/>
    </row>
    <row r="508" spans="7:10" s="41" customFormat="1" ht="12.75">
      <c r="G508" s="11"/>
      <c r="J508" s="11"/>
    </row>
    <row r="509" spans="7:10" s="41" customFormat="1" ht="12.75">
      <c r="G509" s="11"/>
      <c r="J509" s="11"/>
    </row>
    <row r="510" spans="7:10" s="41" customFormat="1" ht="12.75">
      <c r="G510" s="11"/>
      <c r="J510" s="11"/>
    </row>
    <row r="511" spans="7:10" s="41" customFormat="1" ht="12.75">
      <c r="G511" s="11"/>
      <c r="J511" s="11"/>
    </row>
    <row r="512" spans="7:10" s="41" customFormat="1" ht="12.75">
      <c r="G512" s="11"/>
      <c r="J512" s="11"/>
    </row>
    <row r="513" spans="1:10" s="41" customFormat="1" ht="12.75">
      <c r="A513" s="81"/>
      <c r="G513" s="11"/>
      <c r="J513" s="11"/>
    </row>
    <row r="514" spans="6:10" s="41" customFormat="1" ht="12.75">
      <c r="F514" s="83"/>
      <c r="G514" s="11"/>
      <c r="J514" s="11"/>
    </row>
    <row r="515" spans="7:10" s="41" customFormat="1" ht="12.75">
      <c r="G515" s="11"/>
      <c r="J515" s="11"/>
    </row>
    <row r="516" spans="7:10" s="41" customFormat="1" ht="12.75">
      <c r="G516" s="11"/>
      <c r="J516" s="11"/>
    </row>
    <row r="517" spans="7:10" s="41" customFormat="1" ht="12.75">
      <c r="G517" s="11"/>
      <c r="J517" s="11"/>
    </row>
    <row r="518" spans="4:10" s="41" customFormat="1" ht="12.75">
      <c r="D518" s="82"/>
      <c r="E518" s="82"/>
      <c r="F518" s="82"/>
      <c r="G518" s="11"/>
      <c r="J518" s="11"/>
    </row>
    <row r="519" spans="4:10" s="41" customFormat="1" ht="12.75">
      <c r="D519" s="82"/>
      <c r="E519" s="82"/>
      <c r="F519" s="82"/>
      <c r="G519" s="11"/>
      <c r="J519" s="11"/>
    </row>
    <row r="520" spans="1:10" s="41" customFormat="1" ht="12.75">
      <c r="A520" s="84"/>
      <c r="D520" s="11"/>
      <c r="E520" s="11"/>
      <c r="F520" s="70"/>
      <c r="G520" s="11"/>
      <c r="J520" s="11"/>
    </row>
    <row r="521" spans="1:10" s="41" customFormat="1" ht="12.75">
      <c r="A521" s="84"/>
      <c r="D521" s="11"/>
      <c r="E521" s="11"/>
      <c r="F521" s="70"/>
      <c r="G521" s="11"/>
      <c r="H521" s="70"/>
      <c r="J521" s="11"/>
    </row>
    <row r="522" spans="1:10" s="41" customFormat="1" ht="12.75">
      <c r="A522" s="84"/>
      <c r="D522" s="11"/>
      <c r="E522" s="11"/>
      <c r="F522" s="70"/>
      <c r="G522" s="11"/>
      <c r="H522" s="70"/>
      <c r="J522" s="11"/>
    </row>
    <row r="523" spans="1:10" s="41" customFormat="1" ht="12.75">
      <c r="A523" s="84"/>
      <c r="D523" s="11"/>
      <c r="E523" s="11"/>
      <c r="F523" s="70"/>
      <c r="G523" s="11"/>
      <c r="J523" s="11"/>
    </row>
    <row r="524" spans="1:10" s="41" customFormat="1" ht="12.75">
      <c r="A524" s="84"/>
      <c r="D524" s="11"/>
      <c r="E524" s="11"/>
      <c r="F524" s="11"/>
      <c r="G524" s="11"/>
      <c r="H524" s="70"/>
      <c r="I524" s="70"/>
      <c r="J524" s="11"/>
    </row>
    <row r="525" spans="1:10" s="41" customFormat="1" ht="12.75">
      <c r="A525" s="84"/>
      <c r="D525" s="84"/>
      <c r="E525" s="73"/>
      <c r="F525" s="11"/>
      <c r="G525" s="11"/>
      <c r="J525" s="11"/>
    </row>
    <row r="526" spans="4:10" s="41" customFormat="1" ht="12.75">
      <c r="D526" s="11"/>
      <c r="E526" s="70"/>
      <c r="F526" s="11"/>
      <c r="G526" s="11"/>
      <c r="J526" s="11"/>
    </row>
    <row r="527" spans="4:10" s="41" customFormat="1" ht="12.75">
      <c r="D527" s="70"/>
      <c r="G527" s="11"/>
      <c r="J527" s="11"/>
    </row>
    <row r="528" spans="4:10" s="41" customFormat="1" ht="12.75">
      <c r="D528" s="70"/>
      <c r="G528" s="11"/>
      <c r="J528" s="11"/>
    </row>
    <row r="529" spans="1:10" s="41" customFormat="1" ht="12.75">
      <c r="A529" s="84"/>
      <c r="D529" s="70"/>
      <c r="F529" s="70"/>
      <c r="G529" s="11"/>
      <c r="J529" s="11"/>
    </row>
    <row r="530" spans="4:10" s="41" customFormat="1" ht="12.75">
      <c r="D530" s="70"/>
      <c r="E530" s="70"/>
      <c r="F530" s="70"/>
      <c r="G530" s="11"/>
      <c r="J530" s="11"/>
    </row>
    <row r="531" spans="4:10" s="41" customFormat="1" ht="12.75">
      <c r="D531" s="70"/>
      <c r="E531" s="70"/>
      <c r="F531" s="70"/>
      <c r="G531" s="11"/>
      <c r="J531" s="11"/>
    </row>
    <row r="532" spans="6:10" s="41" customFormat="1" ht="12.75">
      <c r="F532" s="70"/>
      <c r="G532" s="11"/>
      <c r="J532" s="11"/>
    </row>
    <row r="533" spans="6:10" s="41" customFormat="1" ht="12.75">
      <c r="F533" s="70"/>
      <c r="G533" s="11"/>
      <c r="J533" s="11"/>
    </row>
    <row r="534" spans="6:10" s="41" customFormat="1" ht="12.75">
      <c r="F534" s="70"/>
      <c r="G534" s="11"/>
      <c r="J534" s="11"/>
    </row>
    <row r="535" spans="6:10" s="41" customFormat="1" ht="12.75">
      <c r="F535" s="70"/>
      <c r="G535" s="11"/>
      <c r="J535" s="11"/>
    </row>
    <row r="536" spans="7:10" s="41" customFormat="1" ht="12.75">
      <c r="G536" s="11"/>
      <c r="J536" s="11"/>
    </row>
    <row r="537" spans="7:10" s="41" customFormat="1" ht="12.75">
      <c r="G537" s="11"/>
      <c r="J537" s="11"/>
    </row>
    <row r="538" spans="7:10" s="41" customFormat="1" ht="12.75">
      <c r="G538" s="11"/>
      <c r="J538" s="11"/>
    </row>
    <row r="539" spans="7:10" s="41" customFormat="1" ht="12.75">
      <c r="G539" s="11"/>
      <c r="J539" s="11"/>
    </row>
    <row r="540" spans="7:10" s="41" customFormat="1" ht="12.75">
      <c r="G540" s="11"/>
      <c r="J540" s="11"/>
    </row>
    <row r="541" spans="7:10" s="41" customFormat="1" ht="12.75">
      <c r="G541" s="11"/>
      <c r="J541" s="11"/>
    </row>
    <row r="542" spans="7:10" s="41" customFormat="1" ht="12.75">
      <c r="G542" s="11"/>
      <c r="J542" s="11"/>
    </row>
    <row r="543" spans="7:10" s="41" customFormat="1" ht="12.75">
      <c r="G543" s="11"/>
      <c r="J543" s="11"/>
    </row>
    <row r="544" spans="7:10" s="41" customFormat="1" ht="12.75">
      <c r="G544" s="11"/>
      <c r="J544" s="11"/>
    </row>
    <row r="545" spans="7:10" s="41" customFormat="1" ht="12.75">
      <c r="G545" s="11"/>
      <c r="J545" s="11"/>
    </row>
    <row r="546" spans="7:10" s="41" customFormat="1" ht="12.75">
      <c r="G546" s="11"/>
      <c r="J546" s="11"/>
    </row>
    <row r="547" spans="7:10" s="41" customFormat="1" ht="12.75">
      <c r="G547" s="11"/>
      <c r="J547" s="11"/>
    </row>
    <row r="548" spans="7:10" s="41" customFormat="1" ht="12.75">
      <c r="G548" s="11"/>
      <c r="J548" s="11"/>
    </row>
    <row r="549" spans="7:10" s="41" customFormat="1" ht="12.75">
      <c r="G549" s="11"/>
      <c r="J549" s="11"/>
    </row>
    <row r="550" spans="7:10" s="41" customFormat="1" ht="12.75">
      <c r="G550" s="11"/>
      <c r="J550" s="11"/>
    </row>
    <row r="551" spans="7:10" s="41" customFormat="1" ht="12.75">
      <c r="G551" s="11"/>
      <c r="J551" s="11"/>
    </row>
    <row r="552" spans="7:10" s="41" customFormat="1" ht="12.75">
      <c r="G552" s="11"/>
      <c r="J552" s="11"/>
    </row>
    <row r="553" spans="7:10" s="41" customFormat="1" ht="12.75">
      <c r="G553" s="11"/>
      <c r="J553" s="11"/>
    </row>
    <row r="554" spans="7:10" s="41" customFormat="1" ht="12.75">
      <c r="G554" s="11"/>
      <c r="J554" s="11"/>
    </row>
    <row r="555" spans="7:10" s="41" customFormat="1" ht="12.75">
      <c r="G555" s="11"/>
      <c r="J555" s="11"/>
    </row>
    <row r="556" spans="7:10" s="41" customFormat="1" ht="12.75">
      <c r="G556" s="11"/>
      <c r="J556" s="11"/>
    </row>
    <row r="557" spans="7:10" s="41" customFormat="1" ht="12.75">
      <c r="G557" s="11"/>
      <c r="J557" s="11"/>
    </row>
    <row r="558" spans="7:10" s="41" customFormat="1" ht="12.75">
      <c r="G558" s="11"/>
      <c r="J558" s="11"/>
    </row>
    <row r="559" spans="4:10" s="41" customFormat="1" ht="12.75">
      <c r="D559" s="11"/>
      <c r="E559" s="11"/>
      <c r="F559" s="11"/>
      <c r="G559" s="11"/>
      <c r="J559" s="11"/>
    </row>
    <row r="560" spans="4:10" s="41" customFormat="1" ht="12.75">
      <c r="D560" s="11"/>
      <c r="E560" s="85"/>
      <c r="F560" s="11"/>
      <c r="G560" s="11"/>
      <c r="J560" s="11"/>
    </row>
    <row r="561" spans="1:10" s="41" customFormat="1" ht="12.75">
      <c r="A561" s="81"/>
      <c r="G561" s="11"/>
      <c r="J561" s="11"/>
    </row>
    <row r="562" spans="7:10" s="41" customFormat="1" ht="12.75">
      <c r="G562" s="11"/>
      <c r="J562" s="11"/>
    </row>
    <row r="563" spans="4:10" s="41" customFormat="1" ht="12.75">
      <c r="D563" s="83"/>
      <c r="E563" s="83"/>
      <c r="F563" s="83"/>
      <c r="G563" s="11"/>
      <c r="J563" s="11"/>
    </row>
    <row r="564" spans="4:10" s="41" customFormat="1" ht="12.75">
      <c r="D564" s="83"/>
      <c r="E564" s="83"/>
      <c r="F564" s="83"/>
      <c r="G564" s="11"/>
      <c r="J564" s="11"/>
    </row>
    <row r="565" spans="4:10" s="41" customFormat="1" ht="12.75">
      <c r="D565" s="11"/>
      <c r="E565" s="11"/>
      <c r="F565" s="86"/>
      <c r="G565" s="11"/>
      <c r="J565" s="11"/>
    </row>
    <row r="566" spans="7:10" s="41" customFormat="1" ht="12.75">
      <c r="G566" s="11"/>
      <c r="J566" s="11"/>
    </row>
    <row r="567" spans="7:10" s="41" customFormat="1" ht="12.75">
      <c r="G567" s="11"/>
      <c r="J567" s="11"/>
    </row>
    <row r="568" spans="7:10" s="41" customFormat="1" ht="12.75">
      <c r="G568" s="11"/>
      <c r="J568" s="11"/>
    </row>
    <row r="569" spans="7:10" s="41" customFormat="1" ht="12.75">
      <c r="G569" s="11"/>
      <c r="J569" s="11"/>
    </row>
    <row r="570" spans="7:10" s="41" customFormat="1" ht="12.75">
      <c r="G570" s="11"/>
      <c r="J570" s="11"/>
    </row>
    <row r="571" spans="7:10" s="41" customFormat="1" ht="12.75">
      <c r="G571" s="11"/>
      <c r="J571" s="11"/>
    </row>
    <row r="572" spans="7:10" s="41" customFormat="1" ht="12.75">
      <c r="G572" s="11"/>
      <c r="J572" s="11"/>
    </row>
    <row r="573" spans="7:10" s="41" customFormat="1" ht="12.75">
      <c r="G573" s="11"/>
      <c r="J573" s="11"/>
    </row>
    <row r="574" spans="7:10" s="41" customFormat="1" ht="12.75">
      <c r="G574" s="11"/>
      <c r="J574" s="11"/>
    </row>
    <row r="575" spans="7:10" s="41" customFormat="1" ht="12.75">
      <c r="G575" s="11"/>
      <c r="J575" s="11"/>
    </row>
    <row r="576" spans="1:10" s="41" customFormat="1" ht="12.75">
      <c r="A576" s="81"/>
      <c r="G576" s="11"/>
      <c r="J576" s="11"/>
    </row>
    <row r="577" spans="5:10" s="41" customFormat="1" ht="12.75">
      <c r="E577" s="83"/>
      <c r="F577" s="83"/>
      <c r="G577" s="11"/>
      <c r="J577" s="11"/>
    </row>
    <row r="578" spans="1:10" s="41" customFormat="1" ht="12.75">
      <c r="A578" s="81"/>
      <c r="E578" s="83"/>
      <c r="F578" s="83"/>
      <c r="G578" s="11"/>
      <c r="J578" s="11"/>
    </row>
    <row r="579" spans="5:10" s="41" customFormat="1" ht="12.75">
      <c r="E579" s="83"/>
      <c r="F579" s="83"/>
      <c r="G579" s="11"/>
      <c r="J579" s="11"/>
    </row>
    <row r="580" spans="5:10" s="41" customFormat="1" ht="12.75">
      <c r="E580" s="11"/>
      <c r="F580" s="11"/>
      <c r="G580" s="11"/>
      <c r="J580" s="11"/>
    </row>
    <row r="581" spans="7:10" s="41" customFormat="1" ht="12.75">
      <c r="G581" s="11"/>
      <c r="J581" s="11"/>
    </row>
    <row r="582" spans="7:10" s="41" customFormat="1" ht="12.75">
      <c r="G582" s="11"/>
      <c r="J582" s="11"/>
    </row>
    <row r="583" spans="5:10" s="41" customFormat="1" ht="12.75">
      <c r="E583" s="11"/>
      <c r="F583" s="11"/>
      <c r="G583" s="11"/>
      <c r="J583" s="11"/>
    </row>
    <row r="584" spans="5:10" s="41" customFormat="1" ht="12.75">
      <c r="E584" s="11"/>
      <c r="F584" s="11"/>
      <c r="G584" s="11"/>
      <c r="J584" s="11"/>
    </row>
    <row r="585" spans="5:10" s="41" customFormat="1" ht="12.75">
      <c r="E585" s="11"/>
      <c r="F585" s="11"/>
      <c r="G585" s="11"/>
      <c r="J585" s="11"/>
    </row>
    <row r="586" spans="7:10" s="41" customFormat="1" ht="12.75">
      <c r="G586" s="11"/>
      <c r="J586" s="11"/>
    </row>
    <row r="587" spans="7:10" s="41" customFormat="1" ht="12.75">
      <c r="G587" s="11"/>
      <c r="J587" s="11"/>
    </row>
    <row r="588" spans="7:10" s="41" customFormat="1" ht="12.75">
      <c r="G588" s="11"/>
      <c r="J588" s="11"/>
    </row>
    <row r="589" spans="7:10" s="41" customFormat="1" ht="12.75">
      <c r="G589" s="11"/>
      <c r="J589" s="11"/>
    </row>
    <row r="590" spans="7:10" s="41" customFormat="1" ht="12.75">
      <c r="G590" s="11"/>
      <c r="J590" s="11"/>
    </row>
    <row r="591" spans="7:10" s="41" customFormat="1" ht="12.75">
      <c r="G591" s="11"/>
      <c r="J591" s="11"/>
    </row>
    <row r="592" spans="7:10" s="41" customFormat="1" ht="12.75">
      <c r="G592" s="11"/>
      <c r="J592" s="11"/>
    </row>
    <row r="593" spans="7:10" s="41" customFormat="1" ht="12.75">
      <c r="G593" s="11"/>
      <c r="J593" s="11"/>
    </row>
    <row r="594" spans="7:10" s="41" customFormat="1" ht="12.75">
      <c r="G594" s="11"/>
      <c r="J594" s="11"/>
    </row>
    <row r="595" spans="1:10" s="41" customFormat="1" ht="12.75">
      <c r="A595" s="81"/>
      <c r="G595" s="11"/>
      <c r="J595" s="11"/>
    </row>
    <row r="596" spans="7:10" s="41" customFormat="1" ht="12.75">
      <c r="G596" s="11"/>
      <c r="J596" s="11"/>
    </row>
    <row r="597" spans="7:10" s="41" customFormat="1" ht="12.75">
      <c r="G597" s="11"/>
      <c r="J597" s="11"/>
    </row>
    <row r="598" spans="7:10" s="41" customFormat="1" ht="12.75">
      <c r="G598" s="11"/>
      <c r="J598" s="11"/>
    </row>
    <row r="599" spans="7:10" s="41" customFormat="1" ht="12.75">
      <c r="G599" s="11"/>
      <c r="J599" s="11"/>
    </row>
    <row r="600" spans="7:10" s="41" customFormat="1" ht="12.75">
      <c r="G600" s="11"/>
      <c r="J600" s="11"/>
    </row>
    <row r="601" spans="1:10" s="41" customFormat="1" ht="12.75">
      <c r="A601" s="81"/>
      <c r="G601" s="11"/>
      <c r="J601" s="11"/>
    </row>
    <row r="602" spans="1:10" s="41" customFormat="1" ht="12.75">
      <c r="A602" s="81"/>
      <c r="G602" s="11"/>
      <c r="J602" s="11"/>
    </row>
    <row r="603" spans="7:10" s="41" customFormat="1" ht="12.75">
      <c r="G603" s="11"/>
      <c r="J603" s="11"/>
    </row>
    <row r="604" spans="7:10" s="41" customFormat="1" ht="12.75">
      <c r="G604" s="11"/>
      <c r="J604" s="11"/>
    </row>
    <row r="605" spans="7:10" s="41" customFormat="1" ht="12.75">
      <c r="G605" s="11"/>
      <c r="J605" s="11"/>
    </row>
    <row r="606" spans="7:10" s="41" customFormat="1" ht="12.75">
      <c r="G606" s="11"/>
      <c r="J606" s="11"/>
    </row>
    <row r="607" spans="7:10" s="41" customFormat="1" ht="12.75">
      <c r="G607" s="11"/>
      <c r="J607" s="11"/>
    </row>
    <row r="608" spans="1:10" s="41" customFormat="1" ht="12.75">
      <c r="A608" s="81"/>
      <c r="G608" s="11"/>
      <c r="J608" s="11"/>
    </row>
    <row r="609" spans="7:10" s="41" customFormat="1" ht="12.75">
      <c r="G609" s="11"/>
      <c r="J609" s="11"/>
    </row>
    <row r="610" spans="7:10" s="41" customFormat="1" ht="12.75">
      <c r="G610" s="11"/>
      <c r="J610" s="11"/>
    </row>
    <row r="611" spans="7:10" s="41" customFormat="1" ht="12.75">
      <c r="G611" s="11"/>
      <c r="J611" s="11"/>
    </row>
    <row r="612" spans="7:10" s="41" customFormat="1" ht="12.75">
      <c r="G612" s="11"/>
      <c r="J612" s="11"/>
    </row>
    <row r="613" spans="7:10" s="41" customFormat="1" ht="12.75">
      <c r="G613" s="11"/>
      <c r="J613" s="11"/>
    </row>
    <row r="614" spans="7:10" s="41" customFormat="1" ht="12.75">
      <c r="G614" s="11"/>
      <c r="J614" s="11"/>
    </row>
    <row r="615" spans="7:10" s="41" customFormat="1" ht="12.75">
      <c r="G615" s="11"/>
      <c r="J615" s="11"/>
    </row>
    <row r="616" spans="7:10" s="41" customFormat="1" ht="12.75">
      <c r="G616" s="11"/>
      <c r="J616" s="11"/>
    </row>
    <row r="617" spans="1:10" s="41" customFormat="1" ht="12.75">
      <c r="A617" s="81"/>
      <c r="G617" s="11"/>
      <c r="J617" s="11"/>
    </row>
    <row r="618" spans="7:10" s="41" customFormat="1" ht="12.75">
      <c r="G618" s="11"/>
      <c r="J618" s="11"/>
    </row>
    <row r="619" spans="7:10" s="41" customFormat="1" ht="12.75">
      <c r="G619" s="11"/>
      <c r="J619" s="11"/>
    </row>
    <row r="620" spans="7:10" s="41" customFormat="1" ht="12.75">
      <c r="G620" s="11"/>
      <c r="J620" s="11"/>
    </row>
    <row r="621" spans="7:10" s="41" customFormat="1" ht="12.75">
      <c r="G621" s="11"/>
      <c r="J621" s="11"/>
    </row>
    <row r="622" spans="1:10" s="41" customFormat="1" ht="12.75">
      <c r="A622" s="81"/>
      <c r="G622" s="11"/>
      <c r="J622" s="11"/>
    </row>
    <row r="623" spans="1:10" s="41" customFormat="1" ht="12.75">
      <c r="A623" s="81"/>
      <c r="G623" s="11"/>
      <c r="J623" s="11"/>
    </row>
    <row r="624" spans="7:10" s="41" customFormat="1" ht="12.75">
      <c r="G624" s="11"/>
      <c r="J624" s="11"/>
    </row>
    <row r="625" spans="7:10" s="41" customFormat="1" ht="12.75">
      <c r="G625" s="11"/>
      <c r="J625" s="11"/>
    </row>
    <row r="626" spans="7:10" s="41" customFormat="1" ht="12.75">
      <c r="G626" s="11"/>
      <c r="J626" s="11"/>
    </row>
    <row r="627" spans="7:10" s="41" customFormat="1" ht="12.75">
      <c r="G627" s="11"/>
      <c r="J627" s="11"/>
    </row>
    <row r="628" spans="7:10" s="41" customFormat="1" ht="12.75">
      <c r="G628" s="11"/>
      <c r="J628" s="11"/>
    </row>
    <row r="629" spans="7:10" s="41" customFormat="1" ht="12.75">
      <c r="G629" s="11"/>
      <c r="J629" s="11"/>
    </row>
    <row r="630" spans="7:10" s="41" customFormat="1" ht="12.75">
      <c r="G630" s="11"/>
      <c r="J630" s="11"/>
    </row>
    <row r="631" spans="7:10" s="41" customFormat="1" ht="12.75">
      <c r="G631" s="11"/>
      <c r="J631" s="11"/>
    </row>
    <row r="632" spans="7:10" s="41" customFormat="1" ht="12.75">
      <c r="G632" s="11"/>
      <c r="J632" s="11"/>
    </row>
    <row r="633" spans="7:10" s="41" customFormat="1" ht="12.75">
      <c r="G633" s="11"/>
      <c r="J633" s="11"/>
    </row>
    <row r="634" spans="7:10" s="41" customFormat="1" ht="12.75">
      <c r="G634" s="11"/>
      <c r="J634" s="11"/>
    </row>
    <row r="635" spans="7:10" s="41" customFormat="1" ht="12.75">
      <c r="G635" s="11"/>
      <c r="J635" s="11"/>
    </row>
    <row r="636" spans="7:10" s="41" customFormat="1" ht="12.75">
      <c r="G636" s="11"/>
      <c r="J636" s="11"/>
    </row>
    <row r="637" spans="7:10" s="41" customFormat="1" ht="12.75">
      <c r="G637" s="11"/>
      <c r="J637" s="11"/>
    </row>
    <row r="638" spans="7:10" s="41" customFormat="1" ht="12.75">
      <c r="G638" s="11"/>
      <c r="J638" s="11"/>
    </row>
    <row r="639" spans="1:10" s="41" customFormat="1" ht="12.75">
      <c r="A639" s="81"/>
      <c r="G639" s="11"/>
      <c r="J639" s="11"/>
    </row>
    <row r="640" spans="7:10" s="41" customFormat="1" ht="12.75">
      <c r="G640" s="11"/>
      <c r="J640" s="11"/>
    </row>
  </sheetData>
  <mergeCells count="3">
    <mergeCell ref="G96:H96"/>
    <mergeCell ref="E49:F49"/>
    <mergeCell ref="G49:H49"/>
  </mergeCells>
  <printOptions/>
  <pageMargins left="0.56" right="0.49" top="1" bottom="1" header="0.5" footer="0.5"/>
  <pageSetup firstPageNumber="5" useFirstPageNumber="1" horizontalDpi="600" verticalDpi="600" orientation="portrait" scale="90" r:id="rId2"/>
  <headerFooter alignWithMargins="0">
    <oddFooter>&amp;C&amp;"Times New Roman,標準"&amp;P</oddFooter>
  </headerFooter>
  <rowBreaks count="2" manualBreakCount="2">
    <brk id="237" max="255" man="1"/>
    <brk id="284"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11" sqref="F1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2004-02-23T09:49:11Z</cp:lastPrinted>
  <dcterms:created xsi:type="dcterms:W3CDTF">1997-01-14T01:50:29Z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