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5775" firstSheet="1" activeTab="3"/>
  </bookViews>
  <sheets>
    <sheet name="INCOMESTATEMENT" sheetId="1" r:id="rId1"/>
    <sheet name="BALANCESHEET" sheetId="2" r:id="rId2"/>
    <sheet name="STATEMENT OF CHANGES IN EQUITY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<sst xmlns="http://schemas.openxmlformats.org/spreadsheetml/2006/main" count="200" uniqueCount="144">
  <si>
    <t>(Incorporated in Malaysia)</t>
  </si>
  <si>
    <t>QUARTERLY REPORT</t>
  </si>
  <si>
    <t>INDIVIDUAL QUARTER</t>
  </si>
  <si>
    <t xml:space="preserve">CURRENT </t>
  </si>
  <si>
    <t>30/04/2004</t>
  </si>
  <si>
    <t>PRECEDING YEAR</t>
  </si>
  <si>
    <t>(a)</t>
  </si>
  <si>
    <t>Revenue</t>
  </si>
  <si>
    <t>(b)</t>
  </si>
  <si>
    <t>Operating Expenses</t>
  </si>
  <si>
    <t>(c)</t>
  </si>
  <si>
    <t>Other operating income</t>
  </si>
  <si>
    <t xml:space="preserve">YEAR </t>
  </si>
  <si>
    <t>QUARTER</t>
  </si>
  <si>
    <t>(3 mths)</t>
  </si>
  <si>
    <t>RM '000</t>
  </si>
  <si>
    <t xml:space="preserve">CORRESPONDING </t>
  </si>
  <si>
    <t>Profit from Operations</t>
  </si>
  <si>
    <t>Finance cost</t>
  </si>
  <si>
    <t>(d)</t>
  </si>
  <si>
    <t>Investing Results</t>
  </si>
  <si>
    <t>(e)</t>
  </si>
  <si>
    <t>Profit before tax</t>
  </si>
  <si>
    <t>(f)</t>
  </si>
  <si>
    <t>Taxation</t>
  </si>
  <si>
    <t>(g)</t>
  </si>
  <si>
    <t>Profit after tax</t>
  </si>
  <si>
    <t>Minority Interests</t>
  </si>
  <si>
    <t>Net profit for the period</t>
  </si>
  <si>
    <t>CUMMULATIVE QUARTER</t>
  </si>
  <si>
    <t>EPS(sen)</t>
  </si>
  <si>
    <t>(b) Fully diluted (based on ordinary shares) (sen)</t>
  </si>
  <si>
    <t>(a) Basic (based on ordinary shares) (sen)</t>
  </si>
  <si>
    <t>Fixed assets</t>
  </si>
  <si>
    <t>Intangible assets</t>
  </si>
  <si>
    <t>Current assets:</t>
  </si>
  <si>
    <t>Inventories</t>
  </si>
  <si>
    <t>Other debtors, deposits &amp; prepayments</t>
  </si>
  <si>
    <t>Marketable securities</t>
  </si>
  <si>
    <t xml:space="preserve">Trade payables </t>
  </si>
  <si>
    <t>Other payables</t>
  </si>
  <si>
    <t>Short term borrowings</t>
  </si>
  <si>
    <t>Provision for taxation</t>
  </si>
  <si>
    <t>Net current assets</t>
  </si>
  <si>
    <t>Share Capital</t>
  </si>
  <si>
    <t>Reserves:</t>
  </si>
  <si>
    <t>Share premium</t>
  </si>
  <si>
    <t>Retained profits</t>
  </si>
  <si>
    <t>Minority interest</t>
  </si>
  <si>
    <t>Deferred taxation</t>
  </si>
  <si>
    <t>Net tangible assets per ordinary share (RM)</t>
  </si>
  <si>
    <t xml:space="preserve">Share </t>
  </si>
  <si>
    <t>capital</t>
  </si>
  <si>
    <t>premium</t>
  </si>
  <si>
    <t>RM'000</t>
  </si>
  <si>
    <t>Other</t>
  </si>
  <si>
    <t>Retained</t>
  </si>
  <si>
    <t>Total</t>
  </si>
  <si>
    <t>At 1 May 2003</t>
  </si>
  <si>
    <t>Dividend declared</t>
  </si>
  <si>
    <t xml:space="preserve">ended </t>
  </si>
  <si>
    <t>Net profit before tax</t>
  </si>
  <si>
    <t>Non-cash items</t>
  </si>
  <si>
    <t>Non-operating items</t>
  </si>
  <si>
    <t>Changes in working capital</t>
  </si>
  <si>
    <t>Net change in current assets</t>
  </si>
  <si>
    <t>Interest paid</t>
  </si>
  <si>
    <t>Income tax paid</t>
  </si>
  <si>
    <t>Net cash flows from operating activities</t>
  </si>
  <si>
    <t>Investing activities</t>
  </si>
  <si>
    <t>Purchase of fixed assets</t>
  </si>
  <si>
    <t>Proceeds from disposal of asset</t>
  </si>
  <si>
    <t>Interest received</t>
  </si>
  <si>
    <t>Financing activities</t>
  </si>
  <si>
    <t>Repayment of hire purchase payables</t>
  </si>
  <si>
    <t>Withdrawal of deposit</t>
  </si>
  <si>
    <t>Proceeds from issuance of shares</t>
  </si>
  <si>
    <t>Dividend paid</t>
  </si>
  <si>
    <t>Deposit pledge for bank guarantee</t>
  </si>
  <si>
    <t>Purchase of quoted investments</t>
  </si>
  <si>
    <t>TO DATE</t>
  </si>
  <si>
    <t>PERIOD</t>
  </si>
  <si>
    <t xml:space="preserve">AS AT </t>
  </si>
  <si>
    <t>END OF</t>
  </si>
  <si>
    <t>CURRENT</t>
  </si>
  <si>
    <t>AS AT</t>
  </si>
  <si>
    <t>FINANCIAL YEAR</t>
  </si>
  <si>
    <t>END</t>
  </si>
  <si>
    <t>Current liabilities:</t>
  </si>
  <si>
    <t>Shareholders' funds:</t>
  </si>
  <si>
    <t>reserves</t>
  </si>
  <si>
    <t>profits</t>
  </si>
  <si>
    <t>Operating profit before changes in working capital</t>
  </si>
  <si>
    <t>Net change in cash &amp; cash equivalents</t>
  </si>
  <si>
    <t>Cash and cash equivalents at beginning of period</t>
  </si>
  <si>
    <t>Cash and cash equivalents at end of period</t>
  </si>
  <si>
    <t>Cash and cash equivalents at end of period comprise:</t>
  </si>
  <si>
    <t>Note</t>
  </si>
  <si>
    <t>PRECEDING</t>
  </si>
  <si>
    <t>Net change in current liabilities</t>
  </si>
  <si>
    <t>Bank overdrafts</t>
  </si>
  <si>
    <t>These figures have not been audited.</t>
  </si>
  <si>
    <t>Revaluation reserve</t>
  </si>
  <si>
    <t>Adjustments for :</t>
  </si>
  <si>
    <t>Other reserves</t>
  </si>
  <si>
    <t>Hire purchase creditors</t>
  </si>
  <si>
    <t>CONDENSED CONSOLIDATED STATEMENT OF CHANGES IN EQUITY</t>
  </si>
  <si>
    <t xml:space="preserve">CONDENSED CONSOLIDATED CASH  FLOW  STATEMENT </t>
  </si>
  <si>
    <t>Cash, bank balances and deposits</t>
  </si>
  <si>
    <t>At 1 May 2004</t>
  </si>
  <si>
    <t>Issurance of shares</t>
  </si>
  <si>
    <t>Goodwill on Consolidation</t>
  </si>
  <si>
    <t>Other Investment</t>
  </si>
  <si>
    <t>CONDENSED CONSOLIDATED INCOME STATEMENT FOR THE QUARTER ENDED 30 APRIL 2005</t>
  </si>
  <si>
    <t>30/04/2005</t>
  </si>
  <si>
    <t>(12 mths)</t>
  </si>
  <si>
    <t>CONDENSED CONSOLIDATED BALANCE SHEET AS AT 30 APRIL 2005</t>
  </si>
  <si>
    <t>FOR TWELVE MONTHS PERIOD ENDED 30 APRIL 2005</t>
  </si>
  <si>
    <t>Year ended 30 April 2005</t>
  </si>
  <si>
    <t>At 30 April 2005</t>
  </si>
  <si>
    <t>For the twelve months period ended 30 April 2004</t>
  </si>
  <si>
    <t>12 Months</t>
  </si>
  <si>
    <t>Net profit for the year</t>
  </si>
  <si>
    <t>At 30 April 2004</t>
  </si>
  <si>
    <t>Foreign exchange loss on translation</t>
  </si>
  <si>
    <t>Trade receivables</t>
  </si>
  <si>
    <t xml:space="preserve"> </t>
  </si>
  <si>
    <t>Advances to associates</t>
  </si>
  <si>
    <t>31/01/2005</t>
  </si>
  <si>
    <t>(9 mths)</t>
  </si>
  <si>
    <t>Tax recoverable</t>
  </si>
  <si>
    <r>
      <t>ANALABS RESOURCES BERHAD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(Co Reg 468971-A)</t>
    </r>
  </si>
  <si>
    <r>
      <t xml:space="preserve">Quarterly report on consolidated results for the financial quarter ended </t>
    </r>
    <r>
      <rPr>
        <b/>
        <sz val="10"/>
        <rFont val="ARIAL"/>
        <family val="2"/>
      </rPr>
      <t>30/04/2005</t>
    </r>
  </si>
  <si>
    <r>
      <t xml:space="preserve">Quarterly report on consolidated results for the financial quarter ended </t>
    </r>
    <r>
      <rPr>
        <b/>
        <sz val="10"/>
        <rFont val="ARIAL"/>
        <family val="2"/>
      </rPr>
      <t>30/04/2005.</t>
    </r>
  </si>
  <si>
    <r>
      <t>ANALABS RESOURCES BERHAD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(Co Reg 468971-A)</t>
    </r>
  </si>
  <si>
    <r>
      <t xml:space="preserve">Quarterly report on consolidated results for the financial quarter ended </t>
    </r>
    <r>
      <rPr>
        <b/>
        <sz val="10"/>
        <rFont val="ARIAL"/>
        <family val="2"/>
      </rPr>
      <t>30/4/2005.</t>
    </r>
  </si>
  <si>
    <t>Purchase of unquoted investments</t>
  </si>
  <si>
    <t>Proceeds from disposal quoted shares</t>
  </si>
  <si>
    <t>(The Condensed Consolidated Income Statement should be read in conjunction with the Audited Financial Statements for the year</t>
  </si>
  <si>
    <t>ended 30 April 2004 and the accompanying explanatory notes attached to the interim financial statements)</t>
  </si>
  <si>
    <t>(The Condensed Consolidated Balance Sheet should be read in conjunction with the Audited Financial Statements for the year</t>
  </si>
  <si>
    <t>(The Condensed Consolidated Statement Of Changes In Equity should be read in conjunction with the Audited Financial Statements for the year</t>
  </si>
  <si>
    <t xml:space="preserve">(The Condensed Consolidated Cash Flow Statement should be read in conjunction with the Audited Financial Statements for the </t>
  </si>
  <si>
    <t>year ended 30 April 2004 and the accompanying explanatory notes attached to the interim financial statements)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</si>
</sst>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#,##0.0_);\(#,##0.0\)"/>
  </numFmts>
  <fonts count="1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3" fontId="0" fillId="0" borderId="0" xfId="15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3" fontId="7" fillId="0" borderId="0" xfId="15" applyNumberFormat="1" applyFont="1" applyAlignment="1">
      <alignment/>
    </xf>
    <xf numFmtId="173" fontId="7" fillId="0" borderId="1" xfId="15" applyNumberFormat="1" applyFont="1" applyBorder="1" applyAlignment="1">
      <alignment horizontal="center"/>
    </xf>
    <xf numFmtId="173" fontId="0" fillId="0" borderId="0" xfId="15" applyNumberFormat="1" applyFont="1" applyBorder="1" applyAlignment="1">
      <alignment horizontal="center"/>
    </xf>
    <xf numFmtId="173" fontId="7" fillId="0" borderId="2" xfId="15" applyNumberFormat="1" applyFont="1" applyBorder="1" applyAlignment="1">
      <alignment horizontal="center"/>
    </xf>
    <xf numFmtId="173" fontId="8" fillId="0" borderId="2" xfId="15" applyNumberFormat="1" applyFont="1" applyBorder="1" applyAlignment="1" quotePrefix="1">
      <alignment horizontal="center"/>
    </xf>
    <xf numFmtId="173" fontId="0" fillId="0" borderId="0" xfId="15" applyNumberFormat="1" applyFont="1" applyBorder="1" applyAlignment="1" quotePrefix="1">
      <alignment horizontal="center"/>
    </xf>
    <xf numFmtId="0" fontId="0" fillId="0" borderId="0" xfId="0" applyFont="1" applyAlignment="1">
      <alignment horizontal="center"/>
    </xf>
    <xf numFmtId="173" fontId="7" fillId="0" borderId="3" xfId="15" applyNumberFormat="1" applyFont="1" applyBorder="1" applyAlignment="1">
      <alignment horizontal="center"/>
    </xf>
    <xf numFmtId="173" fontId="0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173" fontId="7" fillId="0" borderId="0" xfId="15" applyNumberFormat="1" applyFont="1" applyBorder="1" applyAlignment="1">
      <alignment/>
    </xf>
    <xf numFmtId="0" fontId="7" fillId="0" borderId="0" xfId="0" applyFont="1" applyAlignment="1">
      <alignment horizontal="center"/>
    </xf>
    <xf numFmtId="173" fontId="7" fillId="0" borderId="4" xfId="15" applyNumberFormat="1" applyFont="1" applyBorder="1" applyAlignment="1">
      <alignment/>
    </xf>
    <xf numFmtId="173" fontId="7" fillId="0" borderId="1" xfId="15" applyNumberFormat="1" applyFont="1" applyBorder="1" applyAlignment="1">
      <alignment/>
    </xf>
    <xf numFmtId="173" fontId="7" fillId="0" borderId="2" xfId="15" applyNumberFormat="1" applyFont="1" applyBorder="1" applyAlignment="1">
      <alignment/>
    </xf>
    <xf numFmtId="173" fontId="7" fillId="0" borderId="3" xfId="15" applyNumberFormat="1" applyFont="1" applyBorder="1" applyAlignment="1">
      <alignment/>
    </xf>
    <xf numFmtId="173" fontId="7" fillId="0" borderId="5" xfId="15" applyNumberFormat="1" applyFont="1" applyBorder="1" applyAlignment="1">
      <alignment/>
    </xf>
    <xf numFmtId="173" fontId="7" fillId="0" borderId="6" xfId="15" applyNumberFormat="1" applyFont="1" applyBorder="1" applyAlignment="1">
      <alignment/>
    </xf>
    <xf numFmtId="173" fontId="8" fillId="0" borderId="7" xfId="15" applyNumberFormat="1" applyFont="1" applyBorder="1" applyAlignment="1">
      <alignment/>
    </xf>
    <xf numFmtId="173" fontId="0" fillId="0" borderId="0" xfId="0" applyNumberFormat="1" applyFont="1" applyAlignment="1">
      <alignment/>
    </xf>
    <xf numFmtId="0" fontId="9" fillId="0" borderId="0" xfId="0" applyFont="1" applyAlignment="1">
      <alignment/>
    </xf>
    <xf numFmtId="43" fontId="9" fillId="0" borderId="8" xfId="15" applyFont="1" applyBorder="1" applyAlignment="1">
      <alignment/>
    </xf>
    <xf numFmtId="43" fontId="7" fillId="0" borderId="0" xfId="15" applyFont="1" applyAlignment="1">
      <alignment/>
    </xf>
    <xf numFmtId="173" fontId="0" fillId="0" borderId="2" xfId="15" applyNumberFormat="1" applyFont="1" applyBorder="1" applyAlignment="1">
      <alignment horizontal="center"/>
    </xf>
    <xf numFmtId="173" fontId="0" fillId="0" borderId="9" xfId="15" applyNumberFormat="1" applyFont="1" applyBorder="1" applyAlignment="1">
      <alignment horizontal="center"/>
    </xf>
    <xf numFmtId="173" fontId="4" fillId="0" borderId="2" xfId="15" applyNumberFormat="1" applyFont="1" applyBorder="1" applyAlignment="1" quotePrefix="1">
      <alignment horizontal="center"/>
    </xf>
    <xf numFmtId="173" fontId="4" fillId="0" borderId="9" xfId="15" applyNumberFormat="1" applyFont="1" applyBorder="1" applyAlignment="1" quotePrefix="1">
      <alignment horizontal="center"/>
    </xf>
    <xf numFmtId="14" fontId="0" fillId="0" borderId="0" xfId="0" applyNumberFormat="1" applyFont="1" applyAlignment="1" quotePrefix="1">
      <alignment/>
    </xf>
    <xf numFmtId="173" fontId="4" fillId="0" borderId="2" xfId="15" applyNumberFormat="1" applyFont="1" applyBorder="1" applyAlignment="1">
      <alignment horizontal="center"/>
    </xf>
    <xf numFmtId="173" fontId="4" fillId="0" borderId="9" xfId="15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173" fontId="0" fillId="0" borderId="3" xfId="15" applyNumberFormat="1" applyFont="1" applyBorder="1" applyAlignment="1">
      <alignment horizontal="center"/>
    </xf>
    <xf numFmtId="173" fontId="0" fillId="0" borderId="10" xfId="15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73" fontId="0" fillId="0" borderId="1" xfId="15" applyNumberFormat="1" applyFont="1" applyBorder="1" applyAlignment="1">
      <alignment/>
    </xf>
    <xf numFmtId="173" fontId="0" fillId="0" borderId="13" xfId="15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173" fontId="0" fillId="0" borderId="2" xfId="15" applyNumberFormat="1" applyFont="1" applyBorder="1" applyAlignment="1">
      <alignment/>
    </xf>
    <xf numFmtId="173" fontId="0" fillId="0" borderId="9" xfId="15" applyNumberFormat="1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0" xfId="0" applyFont="1" applyBorder="1" applyAlignment="1">
      <alignment/>
    </xf>
    <xf numFmtId="173" fontId="0" fillId="0" borderId="3" xfId="15" applyNumberFormat="1" applyFont="1" applyBorder="1" applyAlignment="1">
      <alignment/>
    </xf>
    <xf numFmtId="173" fontId="0" fillId="0" borderId="10" xfId="15" applyNumberFormat="1" applyFont="1" applyBorder="1" applyAlignment="1">
      <alignment/>
    </xf>
    <xf numFmtId="39" fontId="0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173" fontId="0" fillId="0" borderId="9" xfId="0" applyNumberFormat="1" applyFont="1" applyBorder="1" applyAlignment="1">
      <alignment horizontal="center"/>
    </xf>
    <xf numFmtId="37" fontId="0" fillId="0" borderId="3" xfId="15" applyNumberFormat="1" applyFont="1" applyBorder="1" applyAlignment="1">
      <alignment/>
    </xf>
    <xf numFmtId="173" fontId="4" fillId="0" borderId="3" xfId="15" applyNumberFormat="1" applyFont="1" applyBorder="1" applyAlignment="1">
      <alignment/>
    </xf>
    <xf numFmtId="43" fontId="0" fillId="0" borderId="2" xfId="15" applyFont="1" applyBorder="1" applyAlignment="1">
      <alignment/>
    </xf>
    <xf numFmtId="0" fontId="10" fillId="0" borderId="0" xfId="0" applyFont="1" applyAlignment="1">
      <alignment/>
    </xf>
    <xf numFmtId="173" fontId="7" fillId="0" borderId="0" xfId="15" applyNumberFormat="1" applyFont="1" applyAlignment="1">
      <alignment horizontal="center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173" fontId="7" fillId="0" borderId="7" xfId="15" applyNumberFormat="1" applyFont="1" applyBorder="1" applyAlignment="1">
      <alignment/>
    </xf>
    <xf numFmtId="173" fontId="7" fillId="0" borderId="0" xfId="0" applyNumberFormat="1" applyFont="1" applyAlignment="1">
      <alignment/>
    </xf>
    <xf numFmtId="0" fontId="8" fillId="0" borderId="0" xfId="0" applyFont="1" applyAlignment="1">
      <alignment/>
    </xf>
    <xf numFmtId="173" fontId="0" fillId="0" borderId="0" xfId="15" applyNumberFormat="1" applyFont="1" applyAlignment="1">
      <alignment horizontal="center"/>
    </xf>
    <xf numFmtId="173" fontId="0" fillId="0" borderId="0" xfId="15" applyNumberFormat="1" applyFont="1" applyAlignment="1" quotePrefix="1">
      <alignment horizontal="center"/>
    </xf>
    <xf numFmtId="173" fontId="0" fillId="0" borderId="4" xfId="15" applyNumberFormat="1" applyFont="1" applyBorder="1" applyAlignment="1">
      <alignment/>
    </xf>
    <xf numFmtId="173" fontId="0" fillId="0" borderId="6" xfId="15" applyNumberFormat="1" applyFont="1" applyBorder="1" applyAlignment="1">
      <alignment/>
    </xf>
    <xf numFmtId="173" fontId="0" fillId="0" borderId="7" xfId="15" applyNumberFormat="1" applyFont="1" applyBorder="1" applyAlignment="1">
      <alignment/>
    </xf>
    <xf numFmtId="173" fontId="4" fillId="0" borderId="11" xfId="15" applyNumberFormat="1" applyFont="1" applyBorder="1" applyAlignment="1">
      <alignment horizontal="center"/>
    </xf>
    <xf numFmtId="173" fontId="4" fillId="0" borderId="13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view="pageBreakPreview" zoomScale="75" zoomScaleNormal="75" zoomScaleSheetLayoutView="75" workbookViewId="0" topLeftCell="A6">
      <selection activeCell="C32" sqref="C32"/>
    </sheetView>
  </sheetViews>
  <sheetFormatPr defaultColWidth="9.140625" defaultRowHeight="12.75"/>
  <cols>
    <col min="1" max="1" width="4.28125" style="3" customWidth="1"/>
    <col min="2" max="2" width="3.421875" style="3" customWidth="1"/>
    <col min="3" max="6" width="9.140625" style="3" customWidth="1"/>
    <col min="7" max="7" width="10.8515625" style="3" customWidth="1"/>
    <col min="8" max="8" width="18.7109375" style="4" customWidth="1"/>
    <col min="9" max="9" width="19.140625" style="4" customWidth="1"/>
    <col min="10" max="10" width="1.7109375" style="3" customWidth="1"/>
    <col min="11" max="11" width="18.7109375" style="3" customWidth="1"/>
    <col min="12" max="12" width="19.140625" style="3" customWidth="1"/>
    <col min="13" max="13" width="18.421875" style="3" customWidth="1"/>
    <col min="14" max="14" width="9.00390625" style="3" customWidth="1"/>
    <col min="15" max="16384" width="9.140625" style="3" customWidth="1"/>
  </cols>
  <sheetData>
    <row r="1" ht="15" customHeight="1">
      <c r="A1" s="1" t="s">
        <v>131</v>
      </c>
    </row>
    <row r="2" ht="15" customHeight="1">
      <c r="A2" s="3" t="s">
        <v>0</v>
      </c>
    </row>
    <row r="3" ht="15" customHeight="1"/>
    <row r="4" spans="1:3" ht="15" customHeight="1">
      <c r="A4" s="5" t="s">
        <v>1</v>
      </c>
      <c r="B4" s="6"/>
      <c r="C4" s="6"/>
    </row>
    <row r="5" ht="15" customHeight="1">
      <c r="A5" s="3" t="s">
        <v>132</v>
      </c>
    </row>
    <row r="6" ht="15" customHeight="1">
      <c r="A6" s="3" t="s">
        <v>101</v>
      </c>
    </row>
    <row r="7" ht="15" customHeight="1"/>
    <row r="8" ht="15" customHeight="1">
      <c r="A8" s="2" t="s">
        <v>113</v>
      </c>
    </row>
    <row r="9" ht="15" customHeight="1"/>
    <row r="10" spans="8:12" ht="15" customHeight="1">
      <c r="H10" s="74" t="s">
        <v>2</v>
      </c>
      <c r="I10" s="75"/>
      <c r="K10" s="74" t="s">
        <v>29</v>
      </c>
      <c r="L10" s="75"/>
    </row>
    <row r="11" spans="8:13" ht="15" customHeight="1">
      <c r="H11" s="30" t="s">
        <v>3</v>
      </c>
      <c r="I11" s="31" t="s">
        <v>5</v>
      </c>
      <c r="K11" s="30" t="s">
        <v>3</v>
      </c>
      <c r="L11" s="31" t="s">
        <v>5</v>
      </c>
      <c r="M11" s="31" t="s">
        <v>5</v>
      </c>
    </row>
    <row r="12" spans="8:13" ht="15" customHeight="1">
      <c r="H12" s="30" t="s">
        <v>12</v>
      </c>
      <c r="I12" s="31" t="s">
        <v>16</v>
      </c>
      <c r="K12" s="30" t="s">
        <v>12</v>
      </c>
      <c r="L12" s="31" t="s">
        <v>16</v>
      </c>
      <c r="M12" s="31" t="s">
        <v>16</v>
      </c>
    </row>
    <row r="13" spans="8:13" ht="15" customHeight="1">
      <c r="H13" s="30" t="s">
        <v>13</v>
      </c>
      <c r="I13" s="31" t="s">
        <v>13</v>
      </c>
      <c r="K13" s="30" t="s">
        <v>80</v>
      </c>
      <c r="L13" s="31" t="s">
        <v>81</v>
      </c>
      <c r="M13" s="31" t="s">
        <v>81</v>
      </c>
    </row>
    <row r="14" spans="8:13" ht="15" customHeight="1">
      <c r="H14" s="32" t="s">
        <v>114</v>
      </c>
      <c r="I14" s="33" t="s">
        <v>4</v>
      </c>
      <c r="K14" s="32" t="s">
        <v>114</v>
      </c>
      <c r="L14" s="33" t="s">
        <v>4</v>
      </c>
      <c r="M14" s="33" t="s">
        <v>128</v>
      </c>
    </row>
    <row r="15" spans="1:13" ht="15" customHeight="1">
      <c r="A15" s="34"/>
      <c r="B15" s="34"/>
      <c r="H15" s="35" t="s">
        <v>14</v>
      </c>
      <c r="I15" s="36" t="s">
        <v>14</v>
      </c>
      <c r="J15" s="37"/>
      <c r="K15" s="36" t="s">
        <v>115</v>
      </c>
      <c r="L15" s="36" t="s">
        <v>115</v>
      </c>
      <c r="M15" s="36" t="s">
        <v>129</v>
      </c>
    </row>
    <row r="16" spans="1:13" ht="15" customHeight="1">
      <c r="A16" s="34"/>
      <c r="B16" s="34"/>
      <c r="H16" s="35"/>
      <c r="I16" s="36"/>
      <c r="K16" s="35"/>
      <c r="L16" s="36"/>
      <c r="M16" s="36"/>
    </row>
    <row r="17" spans="7:13" ht="15" customHeight="1">
      <c r="G17" s="13"/>
      <c r="H17" s="38" t="s">
        <v>15</v>
      </c>
      <c r="I17" s="39" t="s">
        <v>15</v>
      </c>
      <c r="K17" s="38" t="s">
        <v>15</v>
      </c>
      <c r="L17" s="39" t="s">
        <v>15</v>
      </c>
      <c r="M17" s="39" t="s">
        <v>15</v>
      </c>
    </row>
    <row r="18" spans="11:13" ht="15" customHeight="1">
      <c r="K18" s="4"/>
      <c r="L18" s="4"/>
      <c r="M18" s="4"/>
    </row>
    <row r="19" spans="1:13" ht="15" customHeight="1">
      <c r="A19" s="40">
        <v>1</v>
      </c>
      <c r="B19" s="41" t="s">
        <v>6</v>
      </c>
      <c r="C19" s="41" t="s">
        <v>7</v>
      </c>
      <c r="D19" s="41"/>
      <c r="E19" s="41"/>
      <c r="F19" s="41"/>
      <c r="G19" s="42"/>
      <c r="H19" s="43">
        <f>+K19-M19</f>
        <v>8554</v>
      </c>
      <c r="I19" s="44">
        <v>7724</v>
      </c>
      <c r="K19" s="43">
        <f>31380+442</f>
        <v>31822</v>
      </c>
      <c r="L19" s="44">
        <v>30250</v>
      </c>
      <c r="M19" s="44">
        <v>23268</v>
      </c>
    </row>
    <row r="20" spans="1:13" ht="15" customHeight="1">
      <c r="A20" s="45"/>
      <c r="B20" s="46"/>
      <c r="C20" s="46"/>
      <c r="D20" s="46"/>
      <c r="E20" s="46"/>
      <c r="F20" s="46"/>
      <c r="G20" s="47"/>
      <c r="H20" s="48"/>
      <c r="I20" s="49"/>
      <c r="K20" s="48"/>
      <c r="L20" s="49"/>
      <c r="M20" s="49"/>
    </row>
    <row r="21" spans="1:13" ht="15" customHeight="1">
      <c r="A21" s="45"/>
      <c r="B21" s="46" t="s">
        <v>8</v>
      </c>
      <c r="C21" s="46" t="s">
        <v>9</v>
      </c>
      <c r="D21" s="46"/>
      <c r="E21" s="46"/>
      <c r="F21" s="46"/>
      <c r="G21" s="50"/>
      <c r="H21" s="48">
        <f>+K21-M21</f>
        <v>-8285</v>
      </c>
      <c r="I21" s="49">
        <v>-6978</v>
      </c>
      <c r="K21" s="48">
        <f>-26490-352-442+38+87-12</f>
        <v>-27171</v>
      </c>
      <c r="L21" s="49">
        <f>-27103+6</f>
        <v>-27097</v>
      </c>
      <c r="M21" s="49">
        <v>-18886</v>
      </c>
    </row>
    <row r="22" spans="1:13" ht="15" customHeight="1">
      <c r="A22" s="45"/>
      <c r="B22" s="46"/>
      <c r="C22" s="46"/>
      <c r="D22" s="46"/>
      <c r="E22" s="46"/>
      <c r="F22" s="46"/>
      <c r="G22" s="47"/>
      <c r="H22" s="48"/>
      <c r="I22" s="49"/>
      <c r="K22" s="48"/>
      <c r="L22" s="49"/>
      <c r="M22" s="49"/>
    </row>
    <row r="23" spans="1:13" ht="15" customHeight="1">
      <c r="A23" s="51"/>
      <c r="B23" s="52" t="s">
        <v>10</v>
      </c>
      <c r="C23" s="52" t="s">
        <v>11</v>
      </c>
      <c r="D23" s="52"/>
      <c r="E23" s="52"/>
      <c r="F23" s="52"/>
      <c r="G23" s="53"/>
      <c r="H23" s="54">
        <f>+K23-M23</f>
        <v>307</v>
      </c>
      <c r="I23" s="55">
        <v>18</v>
      </c>
      <c r="K23" s="54">
        <f>937-375-87</f>
        <v>475</v>
      </c>
      <c r="L23" s="55">
        <v>166</v>
      </c>
      <c r="M23" s="55">
        <v>168</v>
      </c>
    </row>
    <row r="24" spans="1:14" ht="15" customHeight="1">
      <c r="A24" s="40">
        <v>2</v>
      </c>
      <c r="B24" s="41" t="s">
        <v>6</v>
      </c>
      <c r="C24" s="41" t="s">
        <v>17</v>
      </c>
      <c r="D24" s="41"/>
      <c r="E24" s="41"/>
      <c r="F24" s="41"/>
      <c r="G24" s="42"/>
      <c r="H24" s="44">
        <f>SUM(H19:H23)</f>
        <v>576</v>
      </c>
      <c r="I24" s="44">
        <f>SUM(I19:I23)</f>
        <v>764</v>
      </c>
      <c r="J24" s="37"/>
      <c r="K24" s="44">
        <f>+K23+K21+K19</f>
        <v>5126</v>
      </c>
      <c r="L24" s="44">
        <f>SUM(L19:L23)</f>
        <v>3319</v>
      </c>
      <c r="M24" s="44">
        <f>SUM(M19:M23)</f>
        <v>4550</v>
      </c>
      <c r="N24" s="56"/>
    </row>
    <row r="25" spans="1:14" ht="15" customHeight="1">
      <c r="A25" s="45"/>
      <c r="B25" s="46"/>
      <c r="C25" s="46"/>
      <c r="D25" s="46"/>
      <c r="E25" s="46"/>
      <c r="F25" s="46"/>
      <c r="G25" s="47"/>
      <c r="H25" s="49"/>
      <c r="I25" s="48"/>
      <c r="J25" s="37"/>
      <c r="K25" s="49"/>
      <c r="L25" s="48"/>
      <c r="M25" s="48"/>
      <c r="N25" s="57"/>
    </row>
    <row r="26" spans="1:14" ht="15" customHeight="1">
      <c r="A26" s="45"/>
      <c r="B26" s="46" t="s">
        <v>8</v>
      </c>
      <c r="C26" s="46" t="s">
        <v>18</v>
      </c>
      <c r="D26" s="46"/>
      <c r="E26" s="46"/>
      <c r="F26" s="46"/>
      <c r="G26" s="47"/>
      <c r="H26" s="49">
        <f>+K26-M26</f>
        <v>347</v>
      </c>
      <c r="I26" s="48">
        <v>97</v>
      </c>
      <c r="J26" s="37"/>
      <c r="K26" s="49">
        <f>-24+375-38</f>
        <v>313</v>
      </c>
      <c r="L26" s="48">
        <v>77</v>
      </c>
      <c r="M26" s="48">
        <v>-34</v>
      </c>
      <c r="N26" s="57"/>
    </row>
    <row r="27" spans="1:14" ht="15" customHeight="1">
      <c r="A27" s="45"/>
      <c r="B27" s="46"/>
      <c r="C27" s="46"/>
      <c r="D27" s="46"/>
      <c r="E27" s="46"/>
      <c r="F27" s="46"/>
      <c r="G27" s="47"/>
      <c r="H27" s="49"/>
      <c r="I27" s="48"/>
      <c r="J27" s="37"/>
      <c r="K27" s="49"/>
      <c r="L27" s="48"/>
      <c r="M27" s="48"/>
      <c r="N27" s="57"/>
    </row>
    <row r="28" spans="1:13" ht="15" customHeight="1">
      <c r="A28" s="45"/>
      <c r="B28" s="46" t="s">
        <v>10</v>
      </c>
      <c r="C28" s="46" t="s">
        <v>20</v>
      </c>
      <c r="D28" s="46"/>
      <c r="E28" s="46"/>
      <c r="F28" s="46"/>
      <c r="G28" s="47"/>
      <c r="H28" s="55">
        <v>0</v>
      </c>
      <c r="I28" s="54">
        <v>0</v>
      </c>
      <c r="J28" s="37"/>
      <c r="K28" s="55">
        <v>0</v>
      </c>
      <c r="L28" s="54">
        <v>0</v>
      </c>
      <c r="M28" s="54">
        <v>0</v>
      </c>
    </row>
    <row r="29" spans="1:13" ht="15" customHeight="1">
      <c r="A29" s="45"/>
      <c r="B29" s="46"/>
      <c r="C29" s="46"/>
      <c r="D29" s="46"/>
      <c r="E29" s="46"/>
      <c r="F29" s="46"/>
      <c r="G29" s="47"/>
      <c r="H29" s="44"/>
      <c r="I29" s="43"/>
      <c r="J29" s="37"/>
      <c r="K29" s="44"/>
      <c r="L29" s="43"/>
      <c r="M29" s="43"/>
    </row>
    <row r="30" spans="1:13" ht="15" customHeight="1">
      <c r="A30" s="45"/>
      <c r="B30" s="46" t="s">
        <v>19</v>
      </c>
      <c r="C30" s="46" t="s">
        <v>22</v>
      </c>
      <c r="D30" s="46"/>
      <c r="E30" s="46"/>
      <c r="F30" s="46"/>
      <c r="G30" s="58"/>
      <c r="H30" s="49">
        <f>SUM(H24:H28)</f>
        <v>923</v>
      </c>
      <c r="I30" s="49">
        <f>SUM(I24:I28)</f>
        <v>861</v>
      </c>
      <c r="J30" s="37"/>
      <c r="K30" s="49">
        <f>SUM(K24:K28)</f>
        <v>5439</v>
      </c>
      <c r="L30" s="49">
        <f>SUM(L24:L28)</f>
        <v>3396</v>
      </c>
      <c r="M30" s="49">
        <f>+M26+M24</f>
        <v>4516</v>
      </c>
    </row>
    <row r="31" spans="1:13" ht="15" customHeight="1">
      <c r="A31" s="45"/>
      <c r="B31" s="46"/>
      <c r="C31" s="46"/>
      <c r="D31" s="46"/>
      <c r="E31" s="46"/>
      <c r="F31" s="46"/>
      <c r="G31" s="47"/>
      <c r="H31" s="48"/>
      <c r="I31" s="48"/>
      <c r="K31" s="48"/>
      <c r="L31" s="48"/>
      <c r="M31" s="48"/>
    </row>
    <row r="32" spans="1:13" ht="15" customHeight="1">
      <c r="A32" s="45"/>
      <c r="B32" s="46" t="s">
        <v>21</v>
      </c>
      <c r="C32" s="46" t="s">
        <v>24</v>
      </c>
      <c r="D32" s="46"/>
      <c r="E32" s="46"/>
      <c r="F32" s="46"/>
      <c r="G32" s="50"/>
      <c r="H32" s="54">
        <f>+K32-M32</f>
        <v>-221</v>
      </c>
      <c r="I32" s="59">
        <v>558</v>
      </c>
      <c r="K32" s="54">
        <v>-1020</v>
      </c>
      <c r="L32" s="54">
        <v>-128</v>
      </c>
      <c r="M32" s="59">
        <v>-799</v>
      </c>
    </row>
    <row r="33" spans="1:13" ht="15" customHeight="1">
      <c r="A33" s="45"/>
      <c r="B33" s="46"/>
      <c r="C33" s="46"/>
      <c r="D33" s="46"/>
      <c r="E33" s="46"/>
      <c r="F33" s="46"/>
      <c r="G33" s="47"/>
      <c r="H33" s="43"/>
      <c r="I33" s="43"/>
      <c r="K33" s="43"/>
      <c r="L33" s="43"/>
      <c r="M33" s="43"/>
    </row>
    <row r="34" spans="1:13" ht="15" customHeight="1">
      <c r="A34" s="45"/>
      <c r="B34" s="46" t="s">
        <v>23</v>
      </c>
      <c r="C34" s="46" t="s">
        <v>26</v>
      </c>
      <c r="D34" s="46"/>
      <c r="E34" s="46"/>
      <c r="F34" s="46"/>
      <c r="G34" s="47"/>
      <c r="H34" s="48">
        <f>+H32+H30</f>
        <v>702</v>
      </c>
      <c r="I34" s="48">
        <f>+I30+I32</f>
        <v>1419</v>
      </c>
      <c r="K34" s="48">
        <f>+K30+K32</f>
        <v>4419</v>
      </c>
      <c r="L34" s="48">
        <f>+L30+L32</f>
        <v>3268</v>
      </c>
      <c r="M34" s="48">
        <f>+M30+M32</f>
        <v>3717</v>
      </c>
    </row>
    <row r="35" spans="1:13" ht="15" customHeight="1">
      <c r="A35" s="45"/>
      <c r="B35" s="46"/>
      <c r="C35" s="46"/>
      <c r="D35" s="46"/>
      <c r="E35" s="46"/>
      <c r="F35" s="46"/>
      <c r="G35" s="47"/>
      <c r="H35" s="48"/>
      <c r="I35" s="48"/>
      <c r="K35" s="48"/>
      <c r="L35" s="48"/>
      <c r="M35" s="48"/>
    </row>
    <row r="36" spans="1:13" ht="15" customHeight="1">
      <c r="A36" s="45"/>
      <c r="B36" s="46" t="s">
        <v>25</v>
      </c>
      <c r="C36" s="46" t="s">
        <v>27</v>
      </c>
      <c r="D36" s="46"/>
      <c r="E36" s="46"/>
      <c r="F36" s="46"/>
      <c r="G36" s="47"/>
      <c r="H36" s="48">
        <f>+K36-M36</f>
        <v>2</v>
      </c>
      <c r="I36" s="48">
        <v>44</v>
      </c>
      <c r="K36" s="48">
        <v>-27</v>
      </c>
      <c r="L36" s="48">
        <v>31</v>
      </c>
      <c r="M36" s="48">
        <v>-29</v>
      </c>
    </row>
    <row r="37" spans="1:13" ht="15" customHeight="1">
      <c r="A37" s="45"/>
      <c r="B37" s="46"/>
      <c r="C37" s="46"/>
      <c r="D37" s="46"/>
      <c r="E37" s="46"/>
      <c r="F37" s="46"/>
      <c r="G37" s="47"/>
      <c r="H37" s="54"/>
      <c r="I37" s="54"/>
      <c r="K37" s="54"/>
      <c r="L37" s="54"/>
      <c r="M37" s="54"/>
    </row>
    <row r="38" spans="1:13" ht="15" customHeight="1">
      <c r="A38" s="51"/>
      <c r="B38" s="52"/>
      <c r="C38" s="52" t="s">
        <v>28</v>
      </c>
      <c r="D38" s="52"/>
      <c r="E38" s="52"/>
      <c r="F38" s="52"/>
      <c r="G38" s="53"/>
      <c r="H38" s="60">
        <f>+H36+H34</f>
        <v>704</v>
      </c>
      <c r="I38" s="60">
        <f>+I36+I34</f>
        <v>1463</v>
      </c>
      <c r="K38" s="60">
        <f>+K36+K34</f>
        <v>4392</v>
      </c>
      <c r="L38" s="60">
        <f>+L36+L34</f>
        <v>3299</v>
      </c>
      <c r="M38" s="60">
        <f>+M36+M34</f>
        <v>3688</v>
      </c>
    </row>
    <row r="39" spans="1:13" ht="15" customHeight="1">
      <c r="A39" s="40"/>
      <c r="B39" s="41"/>
      <c r="C39" s="41" t="s">
        <v>30</v>
      </c>
      <c r="D39" s="41"/>
      <c r="E39" s="41"/>
      <c r="F39" s="41"/>
      <c r="G39" s="42"/>
      <c r="H39" s="43"/>
      <c r="I39" s="43"/>
      <c r="K39" s="43"/>
      <c r="L39" s="43"/>
      <c r="M39" s="43"/>
    </row>
    <row r="40" spans="1:13" ht="15" customHeight="1">
      <c r="A40" s="45"/>
      <c r="B40" s="46"/>
      <c r="C40" s="46"/>
      <c r="D40" s="46"/>
      <c r="E40" s="46"/>
      <c r="F40" s="46"/>
      <c r="G40" s="47"/>
      <c r="H40" s="48"/>
      <c r="I40" s="48"/>
      <c r="K40" s="48"/>
      <c r="L40" s="48"/>
      <c r="M40" s="48"/>
    </row>
    <row r="41" spans="1:13" ht="15" customHeight="1">
      <c r="A41" s="45"/>
      <c r="B41" s="46"/>
      <c r="C41" s="46" t="s">
        <v>32</v>
      </c>
      <c r="D41" s="46"/>
      <c r="E41" s="46"/>
      <c r="F41" s="46"/>
      <c r="G41" s="50"/>
      <c r="H41" s="61">
        <f>+H38/BALANCESHEET!H44*100</f>
        <v>1.17286418765827</v>
      </c>
      <c r="I41" s="61">
        <v>2.44</v>
      </c>
      <c r="K41" s="61">
        <f>+K38/BALANCESHEET!H44*100</f>
        <v>7.317073170731707</v>
      </c>
      <c r="L41" s="61">
        <v>5.49</v>
      </c>
      <c r="M41" s="61">
        <v>6.14</v>
      </c>
    </row>
    <row r="42" spans="1:13" ht="15" customHeight="1">
      <c r="A42" s="45"/>
      <c r="B42" s="46"/>
      <c r="C42" s="46" t="s">
        <v>31</v>
      </c>
      <c r="D42" s="46"/>
      <c r="E42" s="46"/>
      <c r="F42" s="46"/>
      <c r="G42" s="47"/>
      <c r="H42" s="61">
        <v>0</v>
      </c>
      <c r="I42" s="61">
        <v>0</v>
      </c>
      <c r="K42" s="61">
        <v>0</v>
      </c>
      <c r="L42" s="61">
        <v>0</v>
      </c>
      <c r="M42" s="61">
        <v>0</v>
      </c>
    </row>
    <row r="43" spans="1:13" ht="15" customHeight="1">
      <c r="A43" s="51"/>
      <c r="B43" s="52"/>
      <c r="C43" s="52"/>
      <c r="D43" s="52"/>
      <c r="E43" s="52"/>
      <c r="F43" s="52"/>
      <c r="G43" s="53"/>
      <c r="H43" s="54"/>
      <c r="I43" s="54"/>
      <c r="K43" s="54"/>
      <c r="L43" s="54"/>
      <c r="M43" s="54"/>
    </row>
    <row r="44" ht="15" customHeight="1"/>
    <row r="45" ht="15" customHeight="1"/>
    <row r="46" ht="15" customHeight="1"/>
    <row r="47" ht="15" customHeight="1"/>
    <row r="48" spans="2:9" ht="15" customHeight="1">
      <c r="B48" s="16"/>
      <c r="C48" s="16"/>
      <c r="D48" s="16"/>
      <c r="E48" s="16"/>
      <c r="F48" s="7"/>
      <c r="G48" s="7"/>
      <c r="H48" s="7"/>
      <c r="I48" s="3"/>
    </row>
    <row r="49" spans="2:9" ht="15" customHeight="1">
      <c r="B49" s="16"/>
      <c r="C49" s="16"/>
      <c r="D49" s="16"/>
      <c r="E49" s="16"/>
      <c r="F49" s="7"/>
      <c r="G49" s="7"/>
      <c r="H49" s="7"/>
      <c r="I49" s="3"/>
    </row>
    <row r="50" ht="15" customHeight="1"/>
    <row r="51" ht="15" customHeight="1"/>
    <row r="52" ht="15" customHeight="1"/>
    <row r="53" ht="15" customHeight="1">
      <c r="C53" s="3" t="s">
        <v>138</v>
      </c>
    </row>
    <row r="54" ht="15" customHeight="1">
      <c r="C54" s="3" t="s">
        <v>139</v>
      </c>
    </row>
    <row r="55" ht="15" customHeight="1"/>
  </sheetData>
  <mergeCells count="2">
    <mergeCell ref="H10:I10"/>
    <mergeCell ref="K10:L10"/>
  </mergeCells>
  <printOptions/>
  <pageMargins left="0.32" right="0.4" top="1" bottom="1" header="0.5" footer="0.5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view="pageBreakPreview" zoomScale="75" zoomScaleNormal="75" zoomScaleSheetLayoutView="75" workbookViewId="0" topLeftCell="A14">
      <selection activeCell="B42" sqref="B42"/>
    </sheetView>
  </sheetViews>
  <sheetFormatPr defaultColWidth="9.140625" defaultRowHeight="12.75"/>
  <cols>
    <col min="1" max="1" width="4.28125" style="3" customWidth="1"/>
    <col min="2" max="2" width="2.57421875" style="3" customWidth="1"/>
    <col min="3" max="3" width="1.7109375" style="3" customWidth="1"/>
    <col min="4" max="4" width="2.00390625" style="3" customWidth="1"/>
    <col min="5" max="5" width="9.140625" style="3" customWidth="1"/>
    <col min="6" max="6" width="30.7109375" style="3" customWidth="1"/>
    <col min="7" max="7" width="8.7109375" style="3" customWidth="1"/>
    <col min="8" max="8" width="22.57421875" style="4" customWidth="1"/>
    <col min="9" max="9" width="3.140625" style="4" customWidth="1"/>
    <col min="10" max="10" width="22.28125" style="4" customWidth="1"/>
    <col min="11" max="16384" width="9.140625" style="3" customWidth="1"/>
  </cols>
  <sheetData>
    <row r="1" spans="1:2" ht="15.75">
      <c r="A1" s="1" t="s">
        <v>131</v>
      </c>
      <c r="B1" s="2"/>
    </row>
    <row r="2" ht="12.75">
      <c r="A2" s="3" t="s">
        <v>0</v>
      </c>
    </row>
    <row r="4" spans="1:4" ht="12.75">
      <c r="A4" s="5" t="s">
        <v>1</v>
      </c>
      <c r="B4" s="5"/>
      <c r="C4" s="6"/>
      <c r="D4" s="6"/>
    </row>
    <row r="5" ht="12.75">
      <c r="A5" s="3" t="s">
        <v>132</v>
      </c>
    </row>
    <row r="6" ht="12.75">
      <c r="A6" s="3" t="s">
        <v>101</v>
      </c>
    </row>
    <row r="8" ht="12.75">
      <c r="A8" s="2" t="s">
        <v>116</v>
      </c>
    </row>
    <row r="9" ht="14.25">
      <c r="J9" s="7"/>
    </row>
    <row r="10" spans="8:10" ht="14.25">
      <c r="H10" s="8" t="s">
        <v>82</v>
      </c>
      <c r="I10" s="9"/>
      <c r="J10" s="8" t="s">
        <v>85</v>
      </c>
    </row>
    <row r="11" spans="8:10" ht="14.25">
      <c r="H11" s="10" t="s">
        <v>83</v>
      </c>
      <c r="I11" s="9"/>
      <c r="J11" s="10" t="s">
        <v>98</v>
      </c>
    </row>
    <row r="12" spans="8:10" ht="14.25">
      <c r="H12" s="10" t="s">
        <v>84</v>
      </c>
      <c r="I12" s="9"/>
      <c r="J12" s="10" t="s">
        <v>86</v>
      </c>
    </row>
    <row r="13" spans="8:10" ht="14.25">
      <c r="H13" s="10" t="s">
        <v>13</v>
      </c>
      <c r="I13" s="9"/>
      <c r="J13" s="10" t="s">
        <v>87</v>
      </c>
    </row>
    <row r="14" spans="8:10" ht="15">
      <c r="H14" s="11" t="s">
        <v>114</v>
      </c>
      <c r="I14" s="12"/>
      <c r="J14" s="11" t="s">
        <v>4</v>
      </c>
    </row>
    <row r="15" spans="8:10" ht="15">
      <c r="H15" s="11"/>
      <c r="I15" s="12"/>
      <c r="J15" s="10"/>
    </row>
    <row r="16" spans="7:10" ht="14.25">
      <c r="G16" s="13" t="s">
        <v>97</v>
      </c>
      <c r="H16" s="14" t="s">
        <v>15</v>
      </c>
      <c r="I16" s="9"/>
      <c r="J16" s="14" t="s">
        <v>15</v>
      </c>
    </row>
    <row r="17" spans="8:10" ht="12.75">
      <c r="H17" s="15"/>
      <c r="I17" s="15"/>
      <c r="J17" s="15"/>
    </row>
    <row r="18" spans="1:10" ht="14.25">
      <c r="A18" s="16"/>
      <c r="B18" s="16"/>
      <c r="C18" s="16" t="s">
        <v>33</v>
      </c>
      <c r="D18" s="16"/>
      <c r="E18" s="16"/>
      <c r="F18" s="16"/>
      <c r="G18" s="16"/>
      <c r="H18" s="7">
        <v>67345</v>
      </c>
      <c r="I18" s="7"/>
      <c r="J18" s="7">
        <v>72759</v>
      </c>
    </row>
    <row r="19" spans="1:10" ht="14.25">
      <c r="A19" s="16"/>
      <c r="B19" s="16"/>
      <c r="C19" s="16" t="s">
        <v>34</v>
      </c>
      <c r="D19" s="16"/>
      <c r="E19" s="16"/>
      <c r="F19" s="16"/>
      <c r="G19" s="16"/>
      <c r="H19" s="7">
        <v>0</v>
      </c>
      <c r="I19" s="7"/>
      <c r="J19" s="7">
        <v>0</v>
      </c>
    </row>
    <row r="20" spans="1:10" ht="14.25">
      <c r="A20" s="16"/>
      <c r="B20" s="16"/>
      <c r="C20" s="16" t="s">
        <v>112</v>
      </c>
      <c r="D20" s="16"/>
      <c r="E20" s="16"/>
      <c r="F20" s="16"/>
      <c r="G20" s="16"/>
      <c r="H20" s="17">
        <v>2000</v>
      </c>
      <c r="I20" s="7"/>
      <c r="J20" s="7">
        <v>0</v>
      </c>
    </row>
    <row r="21" spans="1:10" ht="14.25">
      <c r="A21" s="16"/>
      <c r="B21" s="16"/>
      <c r="C21" s="16" t="s">
        <v>111</v>
      </c>
      <c r="D21" s="16"/>
      <c r="E21" s="16"/>
      <c r="F21" s="16"/>
      <c r="G21" s="18"/>
      <c r="H21" s="19">
        <v>199</v>
      </c>
      <c r="I21" s="17"/>
      <c r="J21" s="19">
        <v>286</v>
      </c>
    </row>
    <row r="22" spans="1:10" ht="14.25">
      <c r="A22" s="16"/>
      <c r="B22" s="16"/>
      <c r="C22" s="16"/>
      <c r="D22" s="16"/>
      <c r="E22" s="16"/>
      <c r="F22" s="16"/>
      <c r="G22" s="16"/>
      <c r="H22" s="7">
        <f>SUM(H18:H21)</f>
        <v>69544</v>
      </c>
      <c r="I22" s="7"/>
      <c r="J22" s="7">
        <f>SUM(J18:J21)</f>
        <v>73045</v>
      </c>
    </row>
    <row r="23" spans="1:10" ht="14.25">
      <c r="A23" s="16"/>
      <c r="B23" s="16"/>
      <c r="C23" s="16"/>
      <c r="D23" s="16"/>
      <c r="E23" s="16"/>
      <c r="F23" s="16"/>
      <c r="G23" s="16"/>
      <c r="H23" s="7"/>
      <c r="I23" s="7"/>
      <c r="J23" s="7"/>
    </row>
    <row r="24" spans="1:10" ht="14.25">
      <c r="A24" s="16"/>
      <c r="B24" s="16"/>
      <c r="C24" s="16" t="s">
        <v>35</v>
      </c>
      <c r="D24" s="16"/>
      <c r="E24" s="16"/>
      <c r="F24" s="16"/>
      <c r="G24" s="16"/>
      <c r="H24" s="7"/>
      <c r="I24" s="7"/>
      <c r="J24" s="7"/>
    </row>
    <row r="25" spans="1:10" ht="14.25">
      <c r="A25" s="16"/>
      <c r="B25" s="16"/>
      <c r="C25" s="16"/>
      <c r="D25" s="16" t="s">
        <v>36</v>
      </c>
      <c r="E25" s="16"/>
      <c r="F25" s="16"/>
      <c r="G25" s="16"/>
      <c r="H25" s="20">
        <v>1601</v>
      </c>
      <c r="I25" s="7"/>
      <c r="J25" s="20">
        <v>1359</v>
      </c>
    </row>
    <row r="26" spans="1:10" ht="14.25">
      <c r="A26" s="16"/>
      <c r="B26" s="16"/>
      <c r="C26" s="16"/>
      <c r="D26" s="16" t="s">
        <v>125</v>
      </c>
      <c r="E26" s="16"/>
      <c r="F26" s="16"/>
      <c r="G26" s="16"/>
      <c r="H26" s="21">
        <v>7877</v>
      </c>
      <c r="I26" s="7"/>
      <c r="J26" s="21">
        <v>7445</v>
      </c>
    </row>
    <row r="27" spans="1:10" ht="14.25">
      <c r="A27" s="16"/>
      <c r="B27" s="16"/>
      <c r="C27" s="16"/>
      <c r="D27" s="16" t="s">
        <v>130</v>
      </c>
      <c r="E27" s="16"/>
      <c r="F27" s="16"/>
      <c r="G27" s="16"/>
      <c r="H27" s="21">
        <v>237</v>
      </c>
      <c r="I27" s="7"/>
      <c r="J27" s="21">
        <v>975</v>
      </c>
    </row>
    <row r="28" spans="1:10" ht="14.25">
      <c r="A28" s="16"/>
      <c r="B28" s="16"/>
      <c r="C28" s="16"/>
      <c r="D28" s="16" t="s">
        <v>37</v>
      </c>
      <c r="E28" s="16"/>
      <c r="F28" s="16"/>
      <c r="G28" s="18"/>
      <c r="H28" s="21">
        <v>1504</v>
      </c>
      <c r="I28" s="7"/>
      <c r="J28" s="21">
        <f>1101+2091</f>
        <v>3192</v>
      </c>
    </row>
    <row r="29" spans="1:10" ht="14.25">
      <c r="A29" s="16"/>
      <c r="B29" s="16"/>
      <c r="C29" s="16"/>
      <c r="D29" s="16" t="s">
        <v>38</v>
      </c>
      <c r="E29" s="16"/>
      <c r="F29" s="16"/>
      <c r="G29" s="16"/>
      <c r="H29" s="21">
        <v>449</v>
      </c>
      <c r="I29" s="7"/>
      <c r="J29" s="21">
        <v>135</v>
      </c>
    </row>
    <row r="30" spans="1:10" ht="14.25">
      <c r="A30" s="16"/>
      <c r="B30" s="16"/>
      <c r="C30" s="16"/>
      <c r="D30" s="16" t="s">
        <v>108</v>
      </c>
      <c r="E30" s="16"/>
      <c r="F30" s="16"/>
      <c r="G30" s="16"/>
      <c r="H30" s="22">
        <v>21922</v>
      </c>
      <c r="I30" s="7"/>
      <c r="J30" s="22">
        <f>9881+1559</f>
        <v>11440</v>
      </c>
    </row>
    <row r="31" spans="1:10" ht="14.25">
      <c r="A31" s="16"/>
      <c r="B31" s="16"/>
      <c r="C31" s="16"/>
      <c r="D31" s="16"/>
      <c r="E31" s="16"/>
      <c r="F31" s="16"/>
      <c r="G31" s="16"/>
      <c r="H31" s="23">
        <f>SUM(H25:H30)</f>
        <v>33590</v>
      </c>
      <c r="I31" s="7"/>
      <c r="J31" s="23">
        <f>SUM(J25:J30)</f>
        <v>24546</v>
      </c>
    </row>
    <row r="32" spans="1:10" ht="14.25">
      <c r="A32" s="16"/>
      <c r="B32" s="16"/>
      <c r="C32" s="16"/>
      <c r="D32" s="16"/>
      <c r="E32" s="16"/>
      <c r="F32" s="16"/>
      <c r="G32" s="16"/>
      <c r="H32" s="21"/>
      <c r="I32" s="7"/>
      <c r="J32" s="21"/>
    </row>
    <row r="33" spans="1:10" ht="14.25">
      <c r="A33" s="16"/>
      <c r="B33" s="16"/>
      <c r="C33" s="16" t="s">
        <v>88</v>
      </c>
      <c r="D33" s="16"/>
      <c r="E33" s="16"/>
      <c r="F33" s="16"/>
      <c r="G33" s="16"/>
      <c r="H33" s="21"/>
      <c r="I33" s="7"/>
      <c r="J33" s="21"/>
    </row>
    <row r="34" spans="1:10" ht="14.25">
      <c r="A34" s="16"/>
      <c r="B34" s="16"/>
      <c r="C34" s="16"/>
      <c r="D34" s="16" t="s">
        <v>39</v>
      </c>
      <c r="E34" s="16"/>
      <c r="F34" s="16"/>
      <c r="G34" s="16"/>
      <c r="H34" s="21">
        <v>2883</v>
      </c>
      <c r="I34" s="7"/>
      <c r="J34" s="21">
        <v>2618</v>
      </c>
    </row>
    <row r="35" spans="1:10" ht="14.25">
      <c r="A35" s="16"/>
      <c r="B35" s="16"/>
      <c r="C35" s="16"/>
      <c r="D35" s="16"/>
      <c r="E35" s="16"/>
      <c r="F35" s="16"/>
      <c r="G35" s="16"/>
      <c r="H35" s="21"/>
      <c r="I35" s="7"/>
      <c r="J35" s="21"/>
    </row>
    <row r="36" spans="1:10" ht="14.25">
      <c r="A36" s="16"/>
      <c r="B36" s="16"/>
      <c r="C36" s="16"/>
      <c r="D36" s="16" t="s">
        <v>40</v>
      </c>
      <c r="E36" s="16"/>
      <c r="F36" s="16"/>
      <c r="G36" s="16"/>
      <c r="H36" s="21">
        <f>3166+72+2</f>
        <v>3240</v>
      </c>
      <c r="I36" s="7"/>
      <c r="J36" s="21">
        <v>3492</v>
      </c>
    </row>
    <row r="37" spans="1:10" ht="14.25">
      <c r="A37" s="16"/>
      <c r="B37" s="16"/>
      <c r="C37" s="16"/>
      <c r="D37" s="16" t="s">
        <v>41</v>
      </c>
      <c r="E37" s="16"/>
      <c r="F37" s="16"/>
      <c r="G37" s="16"/>
      <c r="H37" s="21">
        <f>1820+180</f>
        <v>2000</v>
      </c>
      <c r="I37" s="7"/>
      <c r="J37" s="21">
        <v>436</v>
      </c>
    </row>
    <row r="38" spans="1:10" ht="14.25">
      <c r="A38" s="16"/>
      <c r="B38" s="16"/>
      <c r="C38" s="16"/>
      <c r="D38" s="16" t="s">
        <v>42</v>
      </c>
      <c r="E38" s="16"/>
      <c r="F38" s="16"/>
      <c r="G38" s="16"/>
      <c r="H38" s="21">
        <v>1013</v>
      </c>
      <c r="I38" s="7"/>
      <c r="J38" s="21">
        <v>95</v>
      </c>
    </row>
    <row r="39" spans="1:10" ht="14.25">
      <c r="A39" s="16"/>
      <c r="B39" s="16"/>
      <c r="C39" s="16"/>
      <c r="D39" s="16"/>
      <c r="E39" s="16"/>
      <c r="F39" s="16"/>
      <c r="G39" s="16"/>
      <c r="H39" s="23">
        <f>SUM(H34:H38)</f>
        <v>9136</v>
      </c>
      <c r="I39" s="7"/>
      <c r="J39" s="23">
        <f>SUM(J34:J38)</f>
        <v>6641</v>
      </c>
    </row>
    <row r="40" spans="1:10" ht="14.25">
      <c r="A40" s="16"/>
      <c r="B40" s="16"/>
      <c r="C40" s="16" t="s">
        <v>43</v>
      </c>
      <c r="D40" s="16"/>
      <c r="E40" s="16"/>
      <c r="F40" s="16"/>
      <c r="G40" s="16"/>
      <c r="H40" s="24">
        <f>+H31-H39</f>
        <v>24454</v>
      </c>
      <c r="I40" s="7"/>
      <c r="J40" s="24">
        <f>+J31-J39</f>
        <v>17905</v>
      </c>
    </row>
    <row r="41" spans="1:10" ht="15.75" thickBot="1">
      <c r="A41" s="16"/>
      <c r="B41" s="16"/>
      <c r="C41" s="16"/>
      <c r="D41" s="16"/>
      <c r="E41" s="16"/>
      <c r="F41" s="16"/>
      <c r="G41" s="16"/>
      <c r="H41" s="25">
        <f>+H40+H22</f>
        <v>93998</v>
      </c>
      <c r="I41" s="7"/>
      <c r="J41" s="25">
        <f>+J40+J22</f>
        <v>90950</v>
      </c>
    </row>
    <row r="42" spans="1:10" ht="15" thickTop="1">
      <c r="A42" s="16"/>
      <c r="B42" s="16"/>
      <c r="C42" s="16"/>
      <c r="D42" s="16"/>
      <c r="E42" s="16"/>
      <c r="F42" s="16"/>
      <c r="G42" s="16"/>
      <c r="H42" s="7"/>
      <c r="I42" s="7"/>
      <c r="J42" s="7"/>
    </row>
    <row r="43" spans="1:10" ht="14.25">
      <c r="A43" s="16"/>
      <c r="B43" s="16"/>
      <c r="C43" s="16" t="s">
        <v>89</v>
      </c>
      <c r="D43" s="16"/>
      <c r="E43" s="16"/>
      <c r="F43" s="16"/>
      <c r="G43" s="16"/>
      <c r="H43" s="7"/>
      <c r="I43" s="7"/>
      <c r="J43" s="7"/>
    </row>
    <row r="44" spans="1:10" ht="14.25">
      <c r="A44" s="16"/>
      <c r="B44" s="16"/>
      <c r="C44" s="16"/>
      <c r="D44" s="16" t="s">
        <v>44</v>
      </c>
      <c r="E44" s="16"/>
      <c r="F44" s="16"/>
      <c r="G44" s="16"/>
      <c r="H44" s="7">
        <v>60024</v>
      </c>
      <c r="I44" s="7"/>
      <c r="J44" s="7">
        <v>60024</v>
      </c>
    </row>
    <row r="45" spans="1:10" ht="14.25">
      <c r="A45" s="16"/>
      <c r="B45" s="16"/>
      <c r="C45" s="16"/>
      <c r="D45" s="16" t="s">
        <v>45</v>
      </c>
      <c r="E45" s="16"/>
      <c r="F45" s="16"/>
      <c r="G45" s="16"/>
      <c r="H45" s="7"/>
      <c r="I45" s="7"/>
      <c r="J45" s="7"/>
    </row>
    <row r="46" spans="1:10" ht="14.25">
      <c r="A46" s="16"/>
      <c r="B46" s="16"/>
      <c r="C46" s="16"/>
      <c r="D46" s="16"/>
      <c r="E46" s="16" t="s">
        <v>46</v>
      </c>
      <c r="F46" s="16"/>
      <c r="G46" s="16"/>
      <c r="H46" s="7">
        <v>6248</v>
      </c>
      <c r="I46" s="7"/>
      <c r="J46" s="7">
        <v>6248</v>
      </c>
    </row>
    <row r="47" spans="1:10" ht="14.25">
      <c r="A47" s="16"/>
      <c r="B47" s="16"/>
      <c r="C47" s="16"/>
      <c r="D47" s="16"/>
      <c r="E47" s="16" t="s">
        <v>102</v>
      </c>
      <c r="F47" s="16"/>
      <c r="G47" s="18"/>
      <c r="H47" s="7">
        <v>4641</v>
      </c>
      <c r="I47" s="7"/>
      <c r="J47" s="7">
        <v>4641</v>
      </c>
    </row>
    <row r="48" spans="1:11" ht="14.25">
      <c r="A48" s="16"/>
      <c r="B48" s="16"/>
      <c r="C48" s="16"/>
      <c r="D48" s="16"/>
      <c r="E48" s="16" t="s">
        <v>104</v>
      </c>
      <c r="F48" s="16"/>
      <c r="G48" s="16"/>
      <c r="H48" s="7">
        <v>-103</v>
      </c>
      <c r="I48" s="7"/>
      <c r="J48" s="7">
        <v>-55</v>
      </c>
      <c r="K48" s="26">
        <f>+H48-J48</f>
        <v>-48</v>
      </c>
    </row>
    <row r="49" spans="1:10" ht="14.25">
      <c r="A49" s="16"/>
      <c r="B49" s="16"/>
      <c r="C49" s="16"/>
      <c r="D49" s="16"/>
      <c r="E49" s="16" t="s">
        <v>47</v>
      </c>
      <c r="F49" s="16"/>
      <c r="G49" s="18"/>
      <c r="H49" s="19">
        <f>15621-12</f>
        <v>15609</v>
      </c>
      <c r="I49" s="7"/>
      <c r="J49" s="19">
        <v>11817</v>
      </c>
    </row>
    <row r="50" spans="1:10" ht="14.25">
      <c r="A50" s="16"/>
      <c r="B50" s="16"/>
      <c r="C50" s="16"/>
      <c r="D50" s="16"/>
      <c r="E50" s="16"/>
      <c r="F50" s="16"/>
      <c r="G50" s="16"/>
      <c r="H50" s="7">
        <f>SUM(H44:H49)</f>
        <v>86419</v>
      </c>
      <c r="I50" s="7"/>
      <c r="J50" s="7">
        <f>SUM(J44:J49)</f>
        <v>82675</v>
      </c>
    </row>
    <row r="51" spans="1:10" ht="14.25">
      <c r="A51" s="16"/>
      <c r="B51" s="16"/>
      <c r="C51" s="16"/>
      <c r="D51" s="16"/>
      <c r="E51" s="16"/>
      <c r="F51" s="16"/>
      <c r="G51" s="16"/>
      <c r="H51" s="7"/>
      <c r="I51" s="7"/>
      <c r="J51" s="7"/>
    </row>
    <row r="52" spans="1:11" ht="14.25">
      <c r="A52" s="16"/>
      <c r="B52" s="16"/>
      <c r="C52" s="16" t="s">
        <v>48</v>
      </c>
      <c r="D52" s="16"/>
      <c r="E52" s="16"/>
      <c r="F52" s="16"/>
      <c r="G52" s="16"/>
      <c r="H52" s="7">
        <v>82</v>
      </c>
      <c r="I52" s="7"/>
      <c r="J52" s="7">
        <v>55</v>
      </c>
      <c r="K52" s="26">
        <f>+H52-J52</f>
        <v>27</v>
      </c>
    </row>
    <row r="53" spans="1:10" ht="14.25">
      <c r="A53" s="16"/>
      <c r="B53" s="16"/>
      <c r="C53" s="16" t="s">
        <v>105</v>
      </c>
      <c r="D53" s="16"/>
      <c r="E53" s="16"/>
      <c r="F53" s="16"/>
      <c r="G53" s="16"/>
      <c r="H53" s="7">
        <v>0</v>
      </c>
      <c r="I53" s="7"/>
      <c r="J53" s="7">
        <v>180</v>
      </c>
    </row>
    <row r="54" spans="1:11" ht="14.25">
      <c r="A54" s="16"/>
      <c r="B54" s="16"/>
      <c r="C54" s="16" t="s">
        <v>49</v>
      </c>
      <c r="D54" s="16"/>
      <c r="E54" s="16"/>
      <c r="F54" s="16"/>
      <c r="G54" s="18"/>
      <c r="H54" s="7">
        <v>7497</v>
      </c>
      <c r="I54" s="7"/>
      <c r="J54" s="7">
        <v>8040</v>
      </c>
      <c r="K54" s="26">
        <f>+J54-H54</f>
        <v>543</v>
      </c>
    </row>
    <row r="55" spans="1:10" ht="15.75" thickBot="1">
      <c r="A55" s="16"/>
      <c r="B55" s="16"/>
      <c r="C55" s="16"/>
      <c r="D55" s="16"/>
      <c r="E55" s="16"/>
      <c r="F55" s="16"/>
      <c r="G55" s="16"/>
      <c r="H55" s="25">
        <f>SUM(H50:H54)</f>
        <v>93998</v>
      </c>
      <c r="I55" s="7"/>
      <c r="J55" s="25">
        <f>SUM(J50:J54)</f>
        <v>90950</v>
      </c>
    </row>
    <row r="56" spans="1:10" ht="15" thickTop="1">
      <c r="A56" s="16"/>
      <c r="B56" s="16"/>
      <c r="C56" s="16"/>
      <c r="D56" s="16"/>
      <c r="E56" s="16"/>
      <c r="F56" s="16"/>
      <c r="G56" s="16"/>
      <c r="H56" s="7"/>
      <c r="I56" s="7"/>
      <c r="J56" s="7"/>
    </row>
    <row r="57" spans="1:10" ht="15" thickBot="1">
      <c r="A57" s="16"/>
      <c r="B57" s="16"/>
      <c r="C57" s="27" t="s">
        <v>50</v>
      </c>
      <c r="D57" s="16"/>
      <c r="E57" s="16"/>
      <c r="F57" s="16"/>
      <c r="G57" s="16"/>
      <c r="H57" s="28">
        <f>+H50/H44</f>
        <v>1.4397407703585232</v>
      </c>
      <c r="I57" s="7"/>
      <c r="J57" s="28">
        <v>1.38</v>
      </c>
    </row>
    <row r="58" spans="1:10" ht="15" thickTop="1">
      <c r="A58" s="16"/>
      <c r="B58" s="16"/>
      <c r="C58" s="16"/>
      <c r="D58" s="16"/>
      <c r="E58" s="16"/>
      <c r="F58" s="16"/>
      <c r="G58" s="16"/>
      <c r="H58" s="29"/>
      <c r="I58" s="7"/>
      <c r="J58" s="7"/>
    </row>
    <row r="59" spans="1:10" ht="14.25">
      <c r="A59" s="16"/>
      <c r="B59" s="3" t="s">
        <v>140</v>
      </c>
      <c r="C59" s="16"/>
      <c r="D59" s="16"/>
      <c r="E59" s="16"/>
      <c r="F59" s="16"/>
      <c r="G59" s="16"/>
      <c r="H59" s="7"/>
      <c r="I59" s="7"/>
      <c r="J59" s="7"/>
    </row>
    <row r="60" spans="1:10" ht="14.25">
      <c r="A60" s="16"/>
      <c r="B60" s="3" t="s">
        <v>139</v>
      </c>
      <c r="C60" s="16"/>
      <c r="D60" s="16"/>
      <c r="E60" s="16"/>
      <c r="F60" s="16"/>
      <c r="G60" s="16"/>
      <c r="H60" s="7"/>
      <c r="I60" s="7"/>
      <c r="J60" s="7"/>
    </row>
    <row r="61" spans="1:10" ht="14.25">
      <c r="A61" s="16"/>
      <c r="B61" s="16"/>
      <c r="C61" s="16"/>
      <c r="D61" s="16"/>
      <c r="E61" s="16"/>
      <c r="F61" s="16"/>
      <c r="G61" s="16"/>
      <c r="H61" s="7"/>
      <c r="I61" s="7"/>
      <c r="J61" s="7"/>
    </row>
    <row r="62" spans="1:10" ht="14.25">
      <c r="A62" s="16"/>
      <c r="B62" s="16"/>
      <c r="C62" s="16"/>
      <c r="D62" s="16"/>
      <c r="E62" s="16"/>
      <c r="F62" s="16"/>
      <c r="G62" s="16"/>
      <c r="H62" s="7"/>
      <c r="I62" s="7"/>
      <c r="J62" s="7"/>
    </row>
    <row r="63" spans="1:10" ht="14.25">
      <c r="A63" s="16"/>
      <c r="B63" s="16"/>
      <c r="C63" s="16"/>
      <c r="D63" s="16"/>
      <c r="E63" s="16"/>
      <c r="F63" s="16"/>
      <c r="G63" s="16"/>
      <c r="H63" s="7"/>
      <c r="I63" s="7"/>
      <c r="J63" s="7"/>
    </row>
    <row r="64" spans="1:10" ht="14.25">
      <c r="A64" s="16"/>
      <c r="B64" s="16"/>
      <c r="C64" s="16"/>
      <c r="D64" s="16"/>
      <c r="E64" s="16"/>
      <c r="F64" s="16"/>
      <c r="G64" s="16"/>
      <c r="H64" s="7"/>
      <c r="I64" s="7"/>
      <c r="J64" s="7"/>
    </row>
    <row r="65" spans="1:10" ht="14.25">
      <c r="A65" s="16"/>
      <c r="B65" s="16"/>
      <c r="C65" s="16"/>
      <c r="D65" s="16"/>
      <c r="E65" s="16"/>
      <c r="F65" s="16"/>
      <c r="G65" s="16"/>
      <c r="H65" s="7"/>
      <c r="I65" s="7"/>
      <c r="J65" s="7"/>
    </row>
    <row r="66" spans="1:11" ht="14.25">
      <c r="A66" s="16"/>
      <c r="B66" s="16"/>
      <c r="E66" s="16"/>
      <c r="F66" s="16"/>
      <c r="G66" s="16"/>
      <c r="H66" s="16"/>
      <c r="I66" s="16"/>
      <c r="J66" s="7"/>
      <c r="K66" s="7"/>
    </row>
    <row r="67" spans="1:11" ht="14.25">
      <c r="A67" s="16"/>
      <c r="B67" s="16"/>
      <c r="E67" s="16"/>
      <c r="F67" s="16"/>
      <c r="G67" s="16"/>
      <c r="H67" s="16"/>
      <c r="I67" s="16"/>
      <c r="J67" s="7"/>
      <c r="K67" s="7"/>
    </row>
    <row r="68" spans="1:10" ht="14.25">
      <c r="A68" s="16"/>
      <c r="B68" s="16"/>
      <c r="C68" s="16"/>
      <c r="D68" s="16"/>
      <c r="E68" s="16"/>
      <c r="F68" s="16"/>
      <c r="G68" s="16"/>
      <c r="H68" s="7"/>
      <c r="I68" s="7"/>
      <c r="J68" s="7"/>
    </row>
    <row r="69" spans="1:10" ht="14.25">
      <c r="A69" s="16"/>
      <c r="B69" s="16"/>
      <c r="C69" s="16"/>
      <c r="D69" s="16"/>
      <c r="E69" s="16"/>
      <c r="F69" s="16"/>
      <c r="G69" s="16"/>
      <c r="H69" s="7"/>
      <c r="I69" s="7"/>
      <c r="J69" s="7"/>
    </row>
    <row r="70" spans="1:10" ht="14.25">
      <c r="A70" s="16"/>
      <c r="B70" s="16"/>
      <c r="C70" s="16"/>
      <c r="D70" s="16"/>
      <c r="E70" s="16"/>
      <c r="F70" s="16"/>
      <c r="G70" s="16"/>
      <c r="H70" s="7"/>
      <c r="I70" s="7"/>
      <c r="J70" s="7"/>
    </row>
    <row r="71" spans="1:10" ht="14.25">
      <c r="A71" s="16"/>
      <c r="B71" s="16"/>
      <c r="C71" s="16"/>
      <c r="D71" s="16"/>
      <c r="E71" s="16"/>
      <c r="F71" s="16"/>
      <c r="G71" s="16"/>
      <c r="H71" s="7"/>
      <c r="I71" s="7"/>
      <c r="J71" s="7"/>
    </row>
    <row r="72" spans="1:10" ht="14.25">
      <c r="A72" s="16"/>
      <c r="B72" s="16"/>
      <c r="C72" s="16"/>
      <c r="D72" s="16"/>
      <c r="E72" s="16"/>
      <c r="F72" s="16"/>
      <c r="G72" s="16"/>
      <c r="H72" s="7"/>
      <c r="I72" s="7"/>
      <c r="J72" s="7"/>
    </row>
    <row r="73" spans="1:10" ht="14.25">
      <c r="A73" s="16"/>
      <c r="B73" s="16"/>
      <c r="C73" s="16"/>
      <c r="D73" s="16"/>
      <c r="E73" s="16"/>
      <c r="F73" s="16"/>
      <c r="G73" s="16"/>
      <c r="H73" s="7"/>
      <c r="I73" s="7"/>
      <c r="J73" s="7"/>
    </row>
    <row r="74" spans="1:10" ht="14.25">
      <c r="A74" s="16"/>
      <c r="B74" s="16"/>
      <c r="C74" s="16"/>
      <c r="D74" s="16"/>
      <c r="E74" s="16"/>
      <c r="F74" s="16"/>
      <c r="G74" s="16"/>
      <c r="H74" s="7"/>
      <c r="I74" s="7"/>
      <c r="J74" s="7"/>
    </row>
    <row r="75" spans="1:10" ht="14.25">
      <c r="A75" s="16"/>
      <c r="B75" s="16"/>
      <c r="C75" s="16"/>
      <c r="D75" s="16"/>
      <c r="E75" s="16"/>
      <c r="F75" s="16"/>
      <c r="G75" s="16"/>
      <c r="H75" s="7"/>
      <c r="I75" s="7"/>
      <c r="J75" s="7"/>
    </row>
  </sheetData>
  <printOptions/>
  <pageMargins left="0.67" right="0" top="0.38" bottom="0.39" header="0.31" footer="0.5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workbookViewId="0" topLeftCell="A1">
      <selection activeCell="A20" sqref="A20"/>
    </sheetView>
  </sheetViews>
  <sheetFormatPr defaultColWidth="9.140625" defaultRowHeight="15" customHeight="1"/>
  <cols>
    <col min="1" max="3" width="9.140625" style="3" customWidth="1"/>
    <col min="4" max="4" width="16.7109375" style="3" customWidth="1"/>
    <col min="5" max="5" width="2.140625" style="3" customWidth="1"/>
    <col min="6" max="10" width="12.7109375" style="4" customWidth="1"/>
    <col min="11" max="16384" width="9.140625" style="3" customWidth="1"/>
  </cols>
  <sheetData>
    <row r="1" ht="15" customHeight="1">
      <c r="A1" s="1" t="s">
        <v>131</v>
      </c>
    </row>
    <row r="2" ht="15" customHeight="1">
      <c r="A2" s="3" t="s">
        <v>0</v>
      </c>
    </row>
    <row r="4" spans="1:3" ht="15" customHeight="1">
      <c r="A4" s="62" t="s">
        <v>1</v>
      </c>
      <c r="B4" s="6"/>
      <c r="C4" s="6"/>
    </row>
    <row r="5" ht="15" customHeight="1">
      <c r="A5" s="3" t="s">
        <v>133</v>
      </c>
    </row>
    <row r="6" ht="15" customHeight="1">
      <c r="A6" s="3" t="s">
        <v>101</v>
      </c>
    </row>
    <row r="9" ht="15" customHeight="1">
      <c r="A9" s="3" t="s">
        <v>106</v>
      </c>
    </row>
    <row r="10" ht="15" customHeight="1">
      <c r="A10" s="3" t="s">
        <v>117</v>
      </c>
    </row>
    <row r="12" spans="1:12" ht="15" customHeight="1">
      <c r="A12" s="16"/>
      <c r="B12" s="16"/>
      <c r="C12" s="16"/>
      <c r="D12" s="16"/>
      <c r="E12" s="16"/>
      <c r="F12" s="63" t="s">
        <v>51</v>
      </c>
      <c r="G12" s="63" t="s">
        <v>51</v>
      </c>
      <c r="H12" s="63" t="s">
        <v>55</v>
      </c>
      <c r="I12" s="63" t="s">
        <v>56</v>
      </c>
      <c r="J12" s="63"/>
      <c r="K12" s="16"/>
      <c r="L12" s="16"/>
    </row>
    <row r="13" spans="1:12" ht="15" customHeight="1">
      <c r="A13" s="16" t="s">
        <v>118</v>
      </c>
      <c r="B13" s="16"/>
      <c r="C13" s="16"/>
      <c r="D13" s="16"/>
      <c r="E13" s="16"/>
      <c r="F13" s="63" t="s">
        <v>52</v>
      </c>
      <c r="G13" s="63" t="s">
        <v>53</v>
      </c>
      <c r="H13" s="63" t="s">
        <v>90</v>
      </c>
      <c r="I13" s="63" t="s">
        <v>91</v>
      </c>
      <c r="J13" s="63" t="s">
        <v>57</v>
      </c>
      <c r="K13" s="16"/>
      <c r="L13" s="16"/>
    </row>
    <row r="14" spans="1:12" ht="15" customHeight="1">
      <c r="A14" s="64"/>
      <c r="B14" s="64"/>
      <c r="C14" s="64"/>
      <c r="D14" s="64"/>
      <c r="E14" s="65"/>
      <c r="F14" s="63" t="s">
        <v>54</v>
      </c>
      <c r="G14" s="63" t="s">
        <v>54</v>
      </c>
      <c r="H14" s="63" t="s">
        <v>54</v>
      </c>
      <c r="I14" s="63" t="s">
        <v>54</v>
      </c>
      <c r="J14" s="63" t="s">
        <v>54</v>
      </c>
      <c r="K14" s="16"/>
      <c r="L14" s="16"/>
    </row>
    <row r="15" spans="1:12" ht="15" customHeight="1">
      <c r="A15" s="16"/>
      <c r="B15" s="16"/>
      <c r="C15" s="16"/>
      <c r="D15" s="16"/>
      <c r="E15" s="16"/>
      <c r="F15" s="7"/>
      <c r="G15" s="7"/>
      <c r="H15" s="7"/>
      <c r="I15" s="7"/>
      <c r="J15" s="7"/>
      <c r="K15" s="16"/>
      <c r="L15" s="16"/>
    </row>
    <row r="16" spans="1:12" ht="17.25" customHeight="1">
      <c r="A16" s="16" t="s">
        <v>109</v>
      </c>
      <c r="B16" s="16"/>
      <c r="C16" s="16"/>
      <c r="D16" s="16"/>
      <c r="E16" s="16"/>
      <c r="F16" s="7">
        <f>+F42</f>
        <v>60024</v>
      </c>
      <c r="G16" s="7">
        <f>+G42</f>
        <v>6248</v>
      </c>
      <c r="H16" s="7">
        <f>+H42</f>
        <v>4586</v>
      </c>
      <c r="I16" s="7">
        <f>+I42</f>
        <v>11817</v>
      </c>
      <c r="J16" s="7">
        <f>SUM(F16:I16)</f>
        <v>82675</v>
      </c>
      <c r="K16" s="16"/>
      <c r="L16" s="16"/>
    </row>
    <row r="17" spans="1:12" ht="15" customHeight="1">
      <c r="A17" s="16"/>
      <c r="B17" s="16"/>
      <c r="C17" s="16"/>
      <c r="D17" s="16"/>
      <c r="E17" s="16"/>
      <c r="F17" s="7"/>
      <c r="G17" s="7"/>
      <c r="H17" s="7"/>
      <c r="I17" s="7"/>
      <c r="J17" s="7"/>
      <c r="K17" s="16"/>
      <c r="L17" s="16"/>
    </row>
    <row r="18" spans="1:12" ht="15" customHeight="1">
      <c r="A18" s="16" t="s">
        <v>122</v>
      </c>
      <c r="B18" s="16"/>
      <c r="C18" s="16"/>
      <c r="D18" s="16"/>
      <c r="E18" s="16"/>
      <c r="F18" s="7"/>
      <c r="G18" s="7"/>
      <c r="H18" s="7"/>
      <c r="I18" s="7">
        <f>+BALANCESHEET!H49-BALANCESHEET!J49-I20</f>
        <v>4392</v>
      </c>
      <c r="J18" s="7">
        <f>SUM(F18:I18)</f>
        <v>4392</v>
      </c>
      <c r="K18" s="16"/>
      <c r="L18" s="16"/>
    </row>
    <row r="19" spans="1:12" ht="15" customHeight="1">
      <c r="A19" s="16"/>
      <c r="B19" s="16"/>
      <c r="C19" s="16"/>
      <c r="D19" s="16"/>
      <c r="E19" s="16"/>
      <c r="F19" s="7"/>
      <c r="G19" s="7"/>
      <c r="H19" s="7"/>
      <c r="I19" s="7"/>
      <c r="J19" s="7"/>
      <c r="K19" s="16"/>
      <c r="L19" s="16"/>
    </row>
    <row r="20" spans="1:12" ht="15" customHeight="1">
      <c r="A20" s="16" t="s">
        <v>59</v>
      </c>
      <c r="B20" s="16"/>
      <c r="C20" s="16"/>
      <c r="D20" s="16"/>
      <c r="E20" s="16"/>
      <c r="F20" s="7"/>
      <c r="G20" s="7"/>
      <c r="H20" s="7"/>
      <c r="I20" s="7">
        <v>-600</v>
      </c>
      <c r="J20" s="7">
        <f>SUM(F20:I20)</f>
        <v>-600</v>
      </c>
      <c r="K20" s="16"/>
      <c r="L20" s="16"/>
    </row>
    <row r="21" spans="1:12" ht="15" customHeight="1">
      <c r="A21" s="16"/>
      <c r="B21" s="16"/>
      <c r="C21" s="16"/>
      <c r="D21" s="16"/>
      <c r="E21" s="16"/>
      <c r="F21" s="7"/>
      <c r="G21" s="7"/>
      <c r="H21" s="7"/>
      <c r="I21" s="7"/>
      <c r="J21" s="7"/>
      <c r="K21" s="16"/>
      <c r="L21" s="16"/>
    </row>
    <row r="22" spans="1:12" ht="15" customHeight="1">
      <c r="A22" s="16" t="s">
        <v>124</v>
      </c>
      <c r="B22" s="16"/>
      <c r="C22" s="16"/>
      <c r="D22" s="16"/>
      <c r="E22" s="16"/>
      <c r="F22" s="7"/>
      <c r="G22" s="7"/>
      <c r="H22" s="7">
        <v>-48</v>
      </c>
      <c r="I22" s="7"/>
      <c r="J22" s="7">
        <f>SUM(F22:I22)</f>
        <v>-48</v>
      </c>
      <c r="K22" s="16"/>
      <c r="L22" s="16"/>
    </row>
    <row r="23" spans="1:12" ht="15" customHeight="1">
      <c r="A23" s="16"/>
      <c r="B23" s="16"/>
      <c r="C23" s="16"/>
      <c r="D23" s="16"/>
      <c r="E23" s="16"/>
      <c r="F23" s="7"/>
      <c r="G23" s="7"/>
      <c r="H23" s="7"/>
      <c r="I23" s="7"/>
      <c r="J23" s="7"/>
      <c r="K23" s="16"/>
      <c r="L23" s="16"/>
    </row>
    <row r="24" spans="1:12" ht="15" customHeight="1" thickBot="1">
      <c r="A24" s="16" t="s">
        <v>119</v>
      </c>
      <c r="B24" s="16"/>
      <c r="C24" s="16"/>
      <c r="D24" s="16"/>
      <c r="E24" s="16"/>
      <c r="F24" s="66">
        <f>SUM(F16:F23)</f>
        <v>60024</v>
      </c>
      <c r="G24" s="66">
        <f>SUM(G16:G23)</f>
        <v>6248</v>
      </c>
      <c r="H24" s="66">
        <f>SUM(H16:H23)</f>
        <v>4538</v>
      </c>
      <c r="I24" s="66">
        <f>SUM(I16:I23)</f>
        <v>15609</v>
      </c>
      <c r="J24" s="66">
        <f>SUM(J16:J23)</f>
        <v>86419</v>
      </c>
      <c r="K24" s="16"/>
      <c r="L24" s="16"/>
    </row>
    <row r="25" spans="1:12" ht="15" customHeight="1" thickTop="1">
      <c r="A25" s="16"/>
      <c r="B25" s="16"/>
      <c r="C25" s="16"/>
      <c r="D25" s="16"/>
      <c r="E25" s="16"/>
      <c r="F25" s="7"/>
      <c r="G25" s="7"/>
      <c r="H25" s="7"/>
      <c r="I25" s="7"/>
      <c r="J25" s="7"/>
      <c r="K25" s="16"/>
      <c r="L25" s="16"/>
    </row>
    <row r="26" spans="1:12" ht="15" customHeight="1">
      <c r="A26" s="16"/>
      <c r="B26" s="16"/>
      <c r="C26" s="16"/>
      <c r="D26" s="16"/>
      <c r="E26" s="16"/>
      <c r="F26" s="7"/>
      <c r="G26" s="7"/>
      <c r="H26" s="7"/>
      <c r="I26" s="7"/>
      <c r="J26" s="7"/>
      <c r="K26" s="16"/>
      <c r="L26" s="16"/>
    </row>
    <row r="27" spans="1:12" ht="15" customHeight="1">
      <c r="A27" s="16"/>
      <c r="B27" s="16"/>
      <c r="C27" s="16"/>
      <c r="D27" s="16"/>
      <c r="E27" s="16"/>
      <c r="F27" s="7"/>
      <c r="G27" s="7"/>
      <c r="H27" s="7"/>
      <c r="I27" s="7"/>
      <c r="J27" s="7"/>
      <c r="K27" s="16"/>
      <c r="L27" s="16"/>
    </row>
    <row r="28" spans="1:12" ht="15" customHeight="1">
      <c r="A28" s="16"/>
      <c r="B28" s="16"/>
      <c r="C28" s="16"/>
      <c r="D28" s="16"/>
      <c r="E28" s="16"/>
      <c r="F28" s="7"/>
      <c r="G28" s="7"/>
      <c r="H28" s="7"/>
      <c r="I28" s="7"/>
      <c r="J28" s="7"/>
      <c r="K28" s="16"/>
      <c r="L28" s="16"/>
    </row>
    <row r="29" spans="1:12" ht="15" customHeight="1">
      <c r="A29" s="16" t="s">
        <v>120</v>
      </c>
      <c r="B29" s="16"/>
      <c r="C29" s="16"/>
      <c r="D29" s="16"/>
      <c r="E29" s="16"/>
      <c r="F29" s="7"/>
      <c r="G29" s="7"/>
      <c r="H29" s="7"/>
      <c r="I29" s="7"/>
      <c r="J29" s="7"/>
      <c r="K29" s="16"/>
      <c r="L29" s="16"/>
    </row>
    <row r="30" spans="1:12" ht="15" customHeight="1">
      <c r="A30" s="64"/>
      <c r="B30" s="64"/>
      <c r="C30" s="64"/>
      <c r="D30" s="64"/>
      <c r="E30" s="16"/>
      <c r="F30" s="7"/>
      <c r="G30" s="7"/>
      <c r="H30" s="7"/>
      <c r="I30" s="7"/>
      <c r="J30" s="7"/>
      <c r="K30" s="16"/>
      <c r="L30" s="16"/>
    </row>
    <row r="31" spans="1:12" ht="15" customHeight="1">
      <c r="A31" s="16"/>
      <c r="B31" s="16"/>
      <c r="C31" s="16"/>
      <c r="D31" s="16"/>
      <c r="E31" s="16"/>
      <c r="F31" s="7"/>
      <c r="G31" s="7"/>
      <c r="H31" s="7"/>
      <c r="I31" s="7"/>
      <c r="J31" s="7"/>
      <c r="K31" s="16"/>
      <c r="L31" s="16"/>
    </row>
    <row r="32" spans="1:12" ht="15" customHeight="1">
      <c r="A32" s="16" t="s">
        <v>58</v>
      </c>
      <c r="B32" s="16"/>
      <c r="C32" s="16"/>
      <c r="D32" s="16"/>
      <c r="E32" s="16"/>
      <c r="F32" s="7">
        <v>60000</v>
      </c>
      <c r="G32" s="7">
        <v>6248</v>
      </c>
      <c r="H32" s="7">
        <v>4637</v>
      </c>
      <c r="I32" s="7">
        <v>9118</v>
      </c>
      <c r="J32" s="7">
        <f>SUM(F32:I32)</f>
        <v>80003</v>
      </c>
      <c r="K32" s="16"/>
      <c r="L32" s="16"/>
    </row>
    <row r="33" spans="1:12" ht="15" customHeight="1">
      <c r="A33" s="16"/>
      <c r="B33" s="16"/>
      <c r="C33" s="16"/>
      <c r="D33" s="16"/>
      <c r="E33" s="16"/>
      <c r="F33" s="7"/>
      <c r="G33" s="7"/>
      <c r="H33" s="7"/>
      <c r="I33" s="7"/>
      <c r="J33" s="7"/>
      <c r="K33" s="16"/>
      <c r="L33" s="16"/>
    </row>
    <row r="34" spans="1:12" ht="15" customHeight="1">
      <c r="A34" s="16" t="s">
        <v>122</v>
      </c>
      <c r="B34" s="16"/>
      <c r="C34" s="16"/>
      <c r="D34" s="16"/>
      <c r="E34" s="16"/>
      <c r="F34" s="7"/>
      <c r="G34" s="7"/>
      <c r="H34" s="7"/>
      <c r="I34" s="7">
        <v>3299</v>
      </c>
      <c r="J34" s="7">
        <f>SUM(F34:I34)</f>
        <v>3299</v>
      </c>
      <c r="K34" s="16"/>
      <c r="L34" s="16"/>
    </row>
    <row r="35" spans="1:12" ht="15" customHeight="1">
      <c r="A35" s="16"/>
      <c r="B35" s="16"/>
      <c r="C35" s="16"/>
      <c r="D35" s="16"/>
      <c r="E35" s="16"/>
      <c r="F35" s="7"/>
      <c r="G35" s="7"/>
      <c r="H35" s="7"/>
      <c r="I35" s="7"/>
      <c r="J35" s="7"/>
      <c r="K35" s="16"/>
      <c r="L35" s="16"/>
    </row>
    <row r="36" spans="1:12" ht="15" customHeight="1">
      <c r="A36" s="16" t="s">
        <v>110</v>
      </c>
      <c r="B36" s="16"/>
      <c r="C36" s="16"/>
      <c r="D36" s="16"/>
      <c r="E36" s="16"/>
      <c r="F36" s="7">
        <v>24</v>
      </c>
      <c r="G36" s="7"/>
      <c r="H36" s="7"/>
      <c r="I36" s="7"/>
      <c r="J36" s="7">
        <f>SUM(F36:I36)</f>
        <v>24</v>
      </c>
      <c r="K36" s="16"/>
      <c r="L36" s="16"/>
    </row>
    <row r="37" spans="1:12" ht="15" customHeight="1">
      <c r="A37" s="16"/>
      <c r="B37" s="16"/>
      <c r="C37" s="16"/>
      <c r="D37" s="16"/>
      <c r="E37" s="16"/>
      <c r="F37" s="7"/>
      <c r="G37" s="7"/>
      <c r="H37" s="7"/>
      <c r="I37" s="7"/>
      <c r="J37" s="7"/>
      <c r="K37" s="16"/>
      <c r="L37" s="16"/>
    </row>
    <row r="38" spans="1:12" ht="15" customHeight="1">
      <c r="A38" s="16" t="s">
        <v>59</v>
      </c>
      <c r="B38" s="16"/>
      <c r="C38" s="16"/>
      <c r="D38" s="16"/>
      <c r="E38" s="16"/>
      <c r="F38" s="7"/>
      <c r="G38" s="7"/>
      <c r="H38" s="7"/>
      <c r="I38" s="7">
        <v>-600</v>
      </c>
      <c r="J38" s="7">
        <f>SUM(F38:I38)</f>
        <v>-600</v>
      </c>
      <c r="K38" s="16"/>
      <c r="L38" s="16"/>
    </row>
    <row r="39" spans="1:12" ht="15" customHeight="1">
      <c r="A39" s="16"/>
      <c r="B39" s="16"/>
      <c r="C39" s="16"/>
      <c r="D39" s="16"/>
      <c r="E39" s="16"/>
      <c r="F39" s="7"/>
      <c r="G39" s="7"/>
      <c r="H39" s="7"/>
      <c r="I39" s="7"/>
      <c r="J39" s="7"/>
      <c r="K39" s="16"/>
      <c r="L39" s="16"/>
    </row>
    <row r="40" spans="1:12" ht="15" customHeight="1">
      <c r="A40" s="16" t="s">
        <v>124</v>
      </c>
      <c r="B40" s="16"/>
      <c r="C40" s="16"/>
      <c r="D40" s="16"/>
      <c r="E40" s="16"/>
      <c r="F40" s="7"/>
      <c r="G40" s="7"/>
      <c r="H40" s="7">
        <v>-51</v>
      </c>
      <c r="I40" s="7"/>
      <c r="J40" s="7">
        <f>SUM(F40:I40)</f>
        <v>-51</v>
      </c>
      <c r="K40" s="16"/>
      <c r="L40" s="16"/>
    </row>
    <row r="41" spans="1:12" ht="15" customHeight="1">
      <c r="A41" s="16"/>
      <c r="B41" s="16"/>
      <c r="C41" s="16"/>
      <c r="D41" s="16"/>
      <c r="E41" s="16"/>
      <c r="F41" s="7"/>
      <c r="G41" s="7"/>
      <c r="H41" s="7"/>
      <c r="I41" s="7"/>
      <c r="J41" s="7"/>
      <c r="K41" s="16"/>
      <c r="L41" s="16"/>
    </row>
    <row r="42" spans="1:12" ht="15" customHeight="1" thickBot="1">
      <c r="A42" s="16" t="s">
        <v>123</v>
      </c>
      <c r="B42" s="16"/>
      <c r="C42" s="16"/>
      <c r="D42" s="16"/>
      <c r="E42" s="16"/>
      <c r="F42" s="66">
        <f>SUM(F32:F41)</f>
        <v>60024</v>
      </c>
      <c r="G42" s="66">
        <f>SUM(G32:G41)</f>
        <v>6248</v>
      </c>
      <c r="H42" s="66">
        <f>SUM(H32:H41)</f>
        <v>4586</v>
      </c>
      <c r="I42" s="66">
        <f>SUM(I32:I41)</f>
        <v>11817</v>
      </c>
      <c r="J42" s="66">
        <f>SUM(J32:J41)</f>
        <v>82675</v>
      </c>
      <c r="K42" s="67"/>
      <c r="L42" s="16"/>
    </row>
    <row r="43" spans="1:12" ht="15" customHeight="1" thickTop="1">
      <c r="A43" s="16"/>
      <c r="B43" s="16"/>
      <c r="C43" s="16"/>
      <c r="D43" s="16"/>
      <c r="E43" s="16"/>
      <c r="F43" s="7"/>
      <c r="G43" s="7"/>
      <c r="H43" s="7"/>
      <c r="I43" s="7"/>
      <c r="J43" s="7"/>
      <c r="K43" s="16"/>
      <c r="L43" s="16"/>
    </row>
    <row r="44" spans="1:12" ht="15" customHeight="1">
      <c r="A44" s="16"/>
      <c r="B44" s="16"/>
      <c r="C44" s="16"/>
      <c r="D44" s="16"/>
      <c r="E44" s="16"/>
      <c r="F44" s="7"/>
      <c r="G44" s="7"/>
      <c r="H44" s="7"/>
      <c r="I44" s="7"/>
      <c r="J44" s="7"/>
      <c r="K44" s="16"/>
      <c r="L44" s="16"/>
    </row>
    <row r="45" spans="1:12" ht="15" customHeight="1">
      <c r="A45" s="16"/>
      <c r="B45" s="16"/>
      <c r="C45" s="16"/>
      <c r="D45" s="16"/>
      <c r="E45" s="16"/>
      <c r="F45" s="7"/>
      <c r="G45" s="7"/>
      <c r="H45" s="7"/>
      <c r="I45" s="7"/>
      <c r="J45" s="7"/>
      <c r="K45" s="16"/>
      <c r="L45" s="16"/>
    </row>
    <row r="46" spans="1:12" ht="15" customHeight="1">
      <c r="A46" s="3" t="s">
        <v>141</v>
      </c>
      <c r="B46" s="16"/>
      <c r="C46" s="16"/>
      <c r="D46" s="16"/>
      <c r="E46" s="16"/>
      <c r="F46" s="7"/>
      <c r="G46" s="7"/>
      <c r="H46" s="7"/>
      <c r="I46" s="7"/>
      <c r="J46" s="7"/>
      <c r="K46" s="16"/>
      <c r="L46" s="16"/>
    </row>
    <row r="47" spans="1:12" ht="15" customHeight="1">
      <c r="A47" s="3" t="s">
        <v>139</v>
      </c>
      <c r="B47" s="16"/>
      <c r="C47" s="16"/>
      <c r="D47" s="16"/>
      <c r="E47" s="16"/>
      <c r="F47" s="7"/>
      <c r="G47" s="7"/>
      <c r="H47" s="7"/>
      <c r="I47" s="7"/>
      <c r="J47" s="7"/>
      <c r="K47" s="16"/>
      <c r="L47" s="16"/>
    </row>
    <row r="48" spans="1:12" ht="15" customHeight="1">
      <c r="A48" s="16"/>
      <c r="B48" s="16"/>
      <c r="C48" s="16"/>
      <c r="D48" s="16"/>
      <c r="E48" s="16"/>
      <c r="F48" s="7"/>
      <c r="G48" s="7"/>
      <c r="H48" s="7"/>
      <c r="I48" s="7"/>
      <c r="J48" s="7"/>
      <c r="K48" s="16"/>
      <c r="L48" s="16"/>
    </row>
    <row r="49" spans="1:12" ht="15" customHeight="1">
      <c r="A49" s="16"/>
      <c r="B49" s="16"/>
      <c r="C49" s="16"/>
      <c r="D49" s="16"/>
      <c r="E49" s="16"/>
      <c r="F49" s="7"/>
      <c r="G49" s="7"/>
      <c r="H49" s="7"/>
      <c r="I49" s="7"/>
      <c r="J49" s="7"/>
      <c r="K49" s="16"/>
      <c r="L49" s="16"/>
    </row>
    <row r="50" spans="1:12" ht="15" customHeight="1">
      <c r="A50" s="16"/>
      <c r="B50" s="16"/>
      <c r="C50" s="16"/>
      <c r="D50" s="16"/>
      <c r="E50" s="16"/>
      <c r="F50" s="7"/>
      <c r="G50" s="7"/>
      <c r="H50" s="7"/>
      <c r="I50" s="7"/>
      <c r="J50" s="7"/>
      <c r="K50" s="16"/>
      <c r="L50" s="16"/>
    </row>
    <row r="51" spans="1:12" ht="15" customHeight="1">
      <c r="A51" s="16"/>
      <c r="B51" s="16"/>
      <c r="C51" s="16"/>
      <c r="D51" s="16"/>
      <c r="E51" s="16"/>
      <c r="F51" s="7"/>
      <c r="G51" s="7"/>
      <c r="H51" s="7"/>
      <c r="I51" s="7"/>
      <c r="J51" s="7"/>
      <c r="K51" s="16"/>
      <c r="L51" s="16"/>
    </row>
    <row r="52" spans="1:12" ht="15" customHeight="1">
      <c r="A52" s="16"/>
      <c r="B52" s="16"/>
      <c r="C52" s="16"/>
      <c r="D52" s="16"/>
      <c r="E52" s="16"/>
      <c r="F52" s="7"/>
      <c r="G52" s="7"/>
      <c r="H52" s="7"/>
      <c r="I52" s="7"/>
      <c r="J52" s="7"/>
      <c r="K52" s="16"/>
      <c r="L52" s="16"/>
    </row>
  </sheetData>
  <printOptions/>
  <pageMargins left="0.7" right="0.25" top="0.57" bottom="0.25" header="0.5" footer="0.5"/>
  <pageSetup horizontalDpi="180" verticalDpi="18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="75" zoomScaleNormal="75" workbookViewId="0" topLeftCell="A1">
      <selection activeCell="C6" sqref="C6"/>
    </sheetView>
  </sheetViews>
  <sheetFormatPr defaultColWidth="9.140625" defaultRowHeight="12.75"/>
  <cols>
    <col min="1" max="1" width="17.00390625" style="3" customWidth="1"/>
    <col min="2" max="5" width="9.140625" style="3" customWidth="1"/>
    <col min="6" max="6" width="21.7109375" style="4" customWidth="1"/>
    <col min="7" max="7" width="7.421875" style="15" customWidth="1"/>
    <col min="8" max="8" width="21.140625" style="4" customWidth="1"/>
    <col min="9" max="9" width="13.421875" style="3" customWidth="1"/>
    <col min="10" max="16384" width="9.140625" style="3" customWidth="1"/>
  </cols>
  <sheetData>
    <row r="1" spans="1:6" ht="15">
      <c r="A1" s="68" t="s">
        <v>134</v>
      </c>
      <c r="B1" s="16"/>
      <c r="C1" s="16"/>
      <c r="D1" s="16"/>
      <c r="E1" s="16"/>
      <c r="F1" s="7"/>
    </row>
    <row r="2" ht="12.75">
      <c r="A2" s="3" t="s">
        <v>0</v>
      </c>
    </row>
    <row r="4" spans="1:7" ht="12.75">
      <c r="A4" s="5" t="s">
        <v>1</v>
      </c>
      <c r="B4" s="6"/>
      <c r="C4" s="6"/>
      <c r="G4" s="4"/>
    </row>
    <row r="5" spans="1:7" ht="12.75">
      <c r="A5" s="3" t="s">
        <v>135</v>
      </c>
      <c r="G5" s="4"/>
    </row>
    <row r="6" spans="1:7" ht="12.75">
      <c r="A6" s="3" t="s">
        <v>101</v>
      </c>
      <c r="G6" s="4"/>
    </row>
    <row r="7" ht="12.75">
      <c r="G7" s="4"/>
    </row>
    <row r="8" spans="1:7" ht="12.75">
      <c r="A8" s="2" t="s">
        <v>107</v>
      </c>
      <c r="G8" s="4"/>
    </row>
    <row r="9" spans="1:7" ht="12.75">
      <c r="A9" s="2" t="s">
        <v>117</v>
      </c>
      <c r="G9" s="4"/>
    </row>
    <row r="10" spans="6:8" ht="12.75">
      <c r="F10" s="69" t="s">
        <v>121</v>
      </c>
      <c r="G10" s="9"/>
      <c r="H10" s="69" t="s">
        <v>121</v>
      </c>
    </row>
    <row r="11" spans="6:8" ht="12.75">
      <c r="F11" s="69" t="s">
        <v>60</v>
      </c>
      <c r="G11" s="9"/>
      <c r="H11" s="69" t="s">
        <v>60</v>
      </c>
    </row>
    <row r="12" spans="6:8" ht="12.75">
      <c r="F12" s="70" t="s">
        <v>114</v>
      </c>
      <c r="G12" s="12"/>
      <c r="H12" s="70" t="s">
        <v>4</v>
      </c>
    </row>
    <row r="13" spans="6:8" ht="12.75">
      <c r="F13" s="3"/>
      <c r="G13" s="3"/>
      <c r="H13" s="13"/>
    </row>
    <row r="14" spans="5:8" ht="12.75">
      <c r="E14" s="13" t="s">
        <v>97</v>
      </c>
      <c r="F14" s="69" t="s">
        <v>54</v>
      </c>
      <c r="G14" s="9"/>
      <c r="H14" s="69" t="s">
        <v>54</v>
      </c>
    </row>
    <row r="16" spans="1:8" ht="12.75">
      <c r="A16" s="2" t="s">
        <v>61</v>
      </c>
      <c r="E16" s="13"/>
      <c r="F16" s="4">
        <f>+INCOMESTATEMENT!K30</f>
        <v>5439</v>
      </c>
      <c r="H16" s="4">
        <v>3396</v>
      </c>
    </row>
    <row r="18" ht="12.75">
      <c r="A18" s="2" t="s">
        <v>103</v>
      </c>
    </row>
    <row r="20" spans="1:8" ht="12.75">
      <c r="A20" s="3" t="s">
        <v>62</v>
      </c>
      <c r="F20" s="4">
        <f>6724-6-13</f>
        <v>6705</v>
      </c>
      <c r="H20" s="4">
        <v>6420</v>
      </c>
    </row>
    <row r="21" spans="1:8" ht="12.75">
      <c r="A21" s="3" t="s">
        <v>63</v>
      </c>
      <c r="F21" s="4">
        <v>-313</v>
      </c>
      <c r="H21" s="4">
        <v>69</v>
      </c>
    </row>
    <row r="22" spans="6:8" ht="12.75">
      <c r="F22" s="71"/>
      <c r="H22" s="71"/>
    </row>
    <row r="23" spans="1:8" ht="12.75">
      <c r="A23" s="2" t="s">
        <v>92</v>
      </c>
      <c r="F23" s="4">
        <f>SUM(F16:F22)</f>
        <v>11831</v>
      </c>
      <c r="H23" s="4">
        <f>SUM(H16:H22)</f>
        <v>9885</v>
      </c>
    </row>
    <row r="25" spans="1:8" ht="12.75">
      <c r="A25" s="2" t="s">
        <v>64</v>
      </c>
      <c r="H25" s="4" t="s">
        <v>126</v>
      </c>
    </row>
    <row r="26" spans="1:8" ht="12.75">
      <c r="A26" s="3" t="s">
        <v>65</v>
      </c>
      <c r="F26" s="4">
        <f>550</f>
        <v>550</v>
      </c>
      <c r="H26" s="4">
        <v>327</v>
      </c>
    </row>
    <row r="27" spans="1:8" ht="12.75">
      <c r="A27" s="3" t="s">
        <v>99</v>
      </c>
      <c r="F27" s="4">
        <f>-34</f>
        <v>-34</v>
      </c>
      <c r="H27" s="4">
        <v>72</v>
      </c>
    </row>
    <row r="28" spans="1:8" ht="12.75">
      <c r="A28" s="3" t="s">
        <v>66</v>
      </c>
      <c r="F28" s="4">
        <v>-62</v>
      </c>
      <c r="H28" s="4">
        <v>-69</v>
      </c>
    </row>
    <row r="29" spans="1:8" ht="12.75">
      <c r="A29" s="3" t="s">
        <v>67</v>
      </c>
      <c r="F29" s="4">
        <v>-507</v>
      </c>
      <c r="H29" s="4">
        <v>-948</v>
      </c>
    </row>
    <row r="30" spans="1:8" ht="12.75">
      <c r="A30" s="2" t="s">
        <v>68</v>
      </c>
      <c r="F30" s="72">
        <f>SUM(F23:F29)</f>
        <v>11778</v>
      </c>
      <c r="H30" s="72">
        <f>SUM(H23:H29)</f>
        <v>9267</v>
      </c>
    </row>
    <row r="32" ht="12.75">
      <c r="A32" s="2" t="s">
        <v>69</v>
      </c>
    </row>
    <row r="33" spans="1:8" ht="12.75">
      <c r="A33" s="3" t="s">
        <v>136</v>
      </c>
      <c r="F33" s="4">
        <v>-2000</v>
      </c>
      <c r="H33" s="4">
        <v>0</v>
      </c>
    </row>
    <row r="34" spans="1:8" ht="12.75">
      <c r="A34" s="3" t="s">
        <v>79</v>
      </c>
      <c r="F34" s="4">
        <f>-326-161-3</f>
        <v>-490</v>
      </c>
      <c r="H34" s="4">
        <v>-138</v>
      </c>
    </row>
    <row r="35" spans="1:8" ht="12.75">
      <c r="A35" s="3" t="s">
        <v>127</v>
      </c>
      <c r="F35" s="4">
        <v>0</v>
      </c>
      <c r="H35" s="4">
        <v>-15</v>
      </c>
    </row>
    <row r="36" spans="1:8" ht="12.75">
      <c r="A36" s="3" t="s">
        <v>70</v>
      </c>
      <c r="F36" s="4">
        <v>-820</v>
      </c>
      <c r="H36" s="4">
        <v>-1628</v>
      </c>
    </row>
    <row r="37" spans="1:8" ht="12.75">
      <c r="A37" s="3" t="s">
        <v>71</v>
      </c>
      <c r="F37" s="4">
        <v>71</v>
      </c>
      <c r="H37" s="4">
        <v>40</v>
      </c>
    </row>
    <row r="38" spans="1:8" ht="12.75">
      <c r="A38" s="3" t="s">
        <v>137</v>
      </c>
      <c r="F38" s="4">
        <f>161+22</f>
        <v>183</v>
      </c>
      <c r="H38" s="4">
        <v>0</v>
      </c>
    </row>
    <row r="39" spans="1:8" ht="12.75">
      <c r="A39" s="3" t="s">
        <v>72</v>
      </c>
      <c r="F39" s="4">
        <v>375</v>
      </c>
      <c r="H39" s="4">
        <v>146</v>
      </c>
    </row>
    <row r="40" spans="6:8" ht="12.75">
      <c r="F40" s="72">
        <f>SUM(F33:F39)</f>
        <v>-2681</v>
      </c>
      <c r="H40" s="72">
        <f>SUM(H33:H39)</f>
        <v>-1595</v>
      </c>
    </row>
    <row r="42" ht="12.75">
      <c r="A42" s="2" t="s">
        <v>73</v>
      </c>
    </row>
    <row r="43" spans="1:8" ht="12.75">
      <c r="A43" s="3" t="s">
        <v>77</v>
      </c>
      <c r="F43" s="4">
        <v>0</v>
      </c>
      <c r="H43" s="4">
        <v>-590</v>
      </c>
    </row>
    <row r="44" spans="1:8" ht="12.75">
      <c r="A44" s="3" t="s">
        <v>74</v>
      </c>
      <c r="F44" s="4">
        <v>-65</v>
      </c>
      <c r="H44" s="4">
        <v>-50</v>
      </c>
    </row>
    <row r="45" spans="1:8" ht="12.75">
      <c r="A45" s="3" t="s">
        <v>75</v>
      </c>
      <c r="F45" s="4">
        <v>0</v>
      </c>
      <c r="H45" s="4">
        <v>24</v>
      </c>
    </row>
    <row r="46" spans="1:8" ht="12.75">
      <c r="A46" s="3" t="s">
        <v>76</v>
      </c>
      <c r="F46" s="4">
        <v>0</v>
      </c>
      <c r="H46" s="4">
        <v>24</v>
      </c>
    </row>
    <row r="47" spans="1:8" ht="12.75" hidden="1">
      <c r="A47" s="3" t="s">
        <v>77</v>
      </c>
      <c r="F47" s="4">
        <v>0</v>
      </c>
      <c r="H47" s="4">
        <v>0</v>
      </c>
    </row>
    <row r="48" spans="6:8" ht="12.75">
      <c r="F48" s="72">
        <f>SUM(F43:F46)</f>
        <v>-65</v>
      </c>
      <c r="H48" s="72">
        <f>SUM(H43:H46)</f>
        <v>-592</v>
      </c>
    </row>
    <row r="50" spans="1:8" ht="12.75">
      <c r="A50" s="3" t="s">
        <v>93</v>
      </c>
      <c r="F50" s="4">
        <f>+F48+F40+F30</f>
        <v>9032</v>
      </c>
      <c r="H50" s="4">
        <f>+H48+H40+H30</f>
        <v>7080</v>
      </c>
    </row>
    <row r="52" spans="1:8" ht="12.75">
      <c r="A52" s="3" t="s">
        <v>94</v>
      </c>
      <c r="F52" s="4">
        <v>10966</v>
      </c>
      <c r="H52" s="4">
        <v>3886</v>
      </c>
    </row>
    <row r="54" spans="1:8" ht="13.5" thickBot="1">
      <c r="A54" s="3" t="s">
        <v>95</v>
      </c>
      <c r="F54" s="73">
        <f>+F52+F50</f>
        <v>19998</v>
      </c>
      <c r="H54" s="73">
        <f>+H52+H50</f>
        <v>10966</v>
      </c>
    </row>
    <row r="55" ht="13.5" thickTop="1"/>
    <row r="56" ht="12.75">
      <c r="A56" s="3" t="s">
        <v>96</v>
      </c>
    </row>
    <row r="57" spans="1:8" ht="12.75">
      <c r="A57" s="3" t="s">
        <v>108</v>
      </c>
      <c r="F57" s="4">
        <v>21922</v>
      </c>
      <c r="H57" s="4">
        <f>9881+1559</f>
        <v>11440</v>
      </c>
    </row>
    <row r="58" spans="1:8" ht="12.75">
      <c r="A58" s="3" t="s">
        <v>78</v>
      </c>
      <c r="F58" s="71">
        <v>-104</v>
      </c>
      <c r="H58" s="71">
        <v>-104</v>
      </c>
    </row>
    <row r="59" spans="6:8" ht="12.75">
      <c r="F59" s="4">
        <f>+F58+F57</f>
        <v>21818</v>
      </c>
      <c r="H59" s="4">
        <f>+H58+H57</f>
        <v>11336</v>
      </c>
    </row>
    <row r="60" spans="1:8" ht="12.75">
      <c r="A60" s="3" t="s">
        <v>100</v>
      </c>
      <c r="F60" s="4">
        <v>-1820</v>
      </c>
      <c r="H60" s="4">
        <v>-370</v>
      </c>
    </row>
    <row r="61" spans="6:8" ht="13.5" thickBot="1">
      <c r="F61" s="73">
        <f>+F60+F59</f>
        <v>19998</v>
      </c>
      <c r="H61" s="73">
        <f>+H60+H59</f>
        <v>10966</v>
      </c>
    </row>
    <row r="62" ht="13.5" thickTop="1"/>
    <row r="65" ht="12.75">
      <c r="A65" s="3" t="s">
        <v>142</v>
      </c>
    </row>
    <row r="66" ht="12.75">
      <c r="A66" s="3" t="s">
        <v>143</v>
      </c>
    </row>
    <row r="68" spans="1:8" ht="14.25">
      <c r="A68" s="16"/>
      <c r="B68" s="16"/>
      <c r="C68" s="16"/>
      <c r="D68" s="16"/>
      <c r="E68" s="7"/>
      <c r="F68" s="7"/>
      <c r="G68" s="7"/>
      <c r="H68" s="3"/>
    </row>
    <row r="69" spans="1:8" ht="14.25">
      <c r="A69" s="16"/>
      <c r="B69" s="16"/>
      <c r="C69" s="16"/>
      <c r="D69" s="16"/>
      <c r="E69" s="7"/>
      <c r="F69" s="7"/>
      <c r="G69" s="7"/>
      <c r="H69" s="3"/>
    </row>
    <row r="70" spans="1:8" ht="14.25">
      <c r="A70" s="16"/>
      <c r="B70" s="16"/>
      <c r="C70" s="16"/>
      <c r="D70" s="16"/>
      <c r="E70" s="7"/>
      <c r="F70" s="7"/>
      <c r="G70" s="7"/>
      <c r="H70" s="3"/>
    </row>
    <row r="71" spans="1:8" ht="14.25">
      <c r="A71" s="16"/>
      <c r="B71" s="16"/>
      <c r="C71" s="16"/>
      <c r="D71" s="16"/>
      <c r="E71" s="7"/>
      <c r="F71" s="7"/>
      <c r="G71" s="7"/>
      <c r="H71" s="3"/>
    </row>
  </sheetData>
  <printOptions/>
  <pageMargins left="0.46" right="0.25" top="0.31" bottom="0" header="0.5" footer="0.38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analabs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</dc:creator>
  <cp:keywords/>
  <dc:description/>
  <cp:lastModifiedBy>Corporate Partner  S/B</cp:lastModifiedBy>
  <cp:lastPrinted>2005-06-28T19:19:31Z</cp:lastPrinted>
  <dcterms:created xsi:type="dcterms:W3CDTF">2004-06-25T06:53:10Z</dcterms:created>
  <dcterms:modified xsi:type="dcterms:W3CDTF">2005-06-30T09:04:36Z</dcterms:modified>
  <cp:category/>
  <cp:version/>
  <cp:contentType/>
  <cp:contentStatus/>
</cp:coreProperties>
</file>