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90" windowHeight="430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'BSheet'!$A$1:$F$54</definedName>
    <definedName name="_xlnm.Print_Area" localSheetId="3">'CashFlow'!$A$1:$E$62</definedName>
    <definedName name="_xlnm.Print_Area" localSheetId="2">'Equity'!$A$1:$J$49</definedName>
    <definedName name="_xlnm.Print_Area" localSheetId="0">'Income'!$A$1:$E$51</definedName>
    <definedName name="_xlnm.Print_Area" localSheetId="4">'Notes'!$A$1:$H$234</definedName>
  </definedNames>
  <calcPr fullCalcOnLoad="1"/>
</workbook>
</file>

<file path=xl/sharedStrings.xml><?xml version="1.0" encoding="utf-8"?>
<sst xmlns="http://schemas.openxmlformats.org/spreadsheetml/2006/main" count="313" uniqueCount="251">
  <si>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</si>
  <si>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</si>
  <si>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</si>
  <si>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</si>
  <si>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</si>
  <si>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</si>
  <si>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</si>
  <si>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</si>
  <si>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</si>
  <si>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</si>
  <si>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</si>
  <si>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</si>
  <si>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</si>
  <si>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</si>
  <si>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Earnings Per Share (Sen)</t>
  </si>
  <si>
    <t>Condensed Consolidated Balance Sheets</t>
  </si>
  <si>
    <t>(UNAUDITED)</t>
  </si>
  <si>
    <t>(AUDITED)</t>
  </si>
  <si>
    <t>Year As At</t>
  </si>
  <si>
    <t>Property, Plant and Equipment</t>
  </si>
  <si>
    <t>Intangible Assets</t>
  </si>
  <si>
    <t>Investments in Associate and Joint Ventures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</si>
  <si>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</si>
  <si>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</si>
  <si>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</si>
  <si>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</si>
  <si>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</si>
  <si>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</si>
  <si>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</si>
  <si>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</si>
  <si>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</si>
  <si>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</si>
  <si>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</si>
  <si>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</si>
  <si>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</si>
  <si>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</si>
  <si>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</si>
  <si>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</si>
  <si>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</si>
  <si>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</si>
  <si>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</si>
  <si>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</si>
  <si>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</si>
  <si>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</si>
  <si>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</si>
  <si>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</si>
  <si>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</si>
  <si>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</si>
  <si>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</si>
  <si>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</si>
  <si>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</si>
  <si>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</si>
  <si>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</si>
  <si>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</si>
  <si>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</si>
  <si>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</si>
  <si>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</si>
  <si>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</si>
  <si>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The interim financial statement has been prepared in accordance with MASB 26 Interim Financial</t>
  </si>
  <si>
    <t>The accounting policies and methods of computation adopted by the Group in this interim financial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</si>
  <si>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</si>
  <si>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</si>
  <si>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</si>
  <si>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</si>
  <si>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</si>
  <si>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</si>
  <si>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Investment holding and others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</si>
  <si>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</si>
  <si>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</si>
  <si>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</si>
  <si>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</si>
  <si>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Requirements</t>
  </si>
  <si>
    <t>Quarter</t>
  </si>
  <si>
    <t>Under Review</t>
  </si>
  <si>
    <t>Current Year</t>
  </si>
  <si>
    <t>Prior years</t>
  </si>
  <si>
    <t>Deferred taxation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</si>
  <si>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</si>
  <si>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</si>
  <si>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</si>
  <si>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</si>
  <si>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dividends paid (aggregate or per share) separately for ordinary shares or other shares for</t>
  </si>
  <si>
    <t>the period under review.</t>
  </si>
  <si>
    <t>There were no material changes in the nature and amount of estimates used in the prior interim periods</t>
  </si>
  <si>
    <t>of the current financial year or material changes in nature and amount of estimates used in prior financial</t>
  </si>
  <si>
    <t>years.</t>
  </si>
  <si>
    <t>There were no extraordinary and exceptional items of an unusual nature affecting assets, liabilities, equity,</t>
  </si>
  <si>
    <t>net income, or cash flows for the period and interim financial statement 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</si>
  <si>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</si>
  <si>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</si>
  <si>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</si>
  <si>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</si>
  <si>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</si>
  <si>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</si>
  <si>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</si>
  <si>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</si>
  <si>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</si>
  <si>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Material Changes in the Quarterly Results Compared to the Results of the Preceding Quarter</t>
  </si>
  <si>
    <t>13.10</t>
  </si>
  <si>
    <t>Dividend</t>
  </si>
  <si>
    <t>Trade and Other Receivables</t>
  </si>
  <si>
    <t>Trade and Other Payables</t>
  </si>
  <si>
    <t>Financed By :</t>
  </si>
  <si>
    <t>Share</t>
  </si>
  <si>
    <t>Premium</t>
  </si>
  <si>
    <t>Currency</t>
  </si>
  <si>
    <t>Translation</t>
  </si>
  <si>
    <t>Changes in Estimates</t>
  </si>
  <si>
    <t>Net Current Liabilities</t>
  </si>
  <si>
    <t>Net Tangible Assets Per Share (RM)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</si>
  <si>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</si>
  <si>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</si>
  <si>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</si>
  <si>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</si>
  <si>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</si>
  <si>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</si>
  <si>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</si>
  <si>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</si>
  <si>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</si>
  <si>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</si>
  <si>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</si>
  <si>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</si>
  <si>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</si>
  <si>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</si>
  <si>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</si>
  <si>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</si>
  <si>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</si>
  <si>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</si>
  <si>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a)</t>
  </si>
  <si>
    <t>b)</t>
  </si>
  <si>
    <t>Fixed deposits pledged with licensed banks</t>
  </si>
  <si>
    <t>Group</t>
  </si>
  <si>
    <t>As at the date of this report, there is no contingent liability for the Group, other than disclosed below.</t>
  </si>
  <si>
    <t>Company</t>
  </si>
  <si>
    <t>The Company has contingent liabilities in the form of corporate guarantees given to financial institutions</t>
  </si>
  <si>
    <t>Basic</t>
  </si>
  <si>
    <t>for the individual and cumulative quarter under review.</t>
  </si>
  <si>
    <t>The weighted average number of ordinary shares used as the denominator in calculating basic earnings</t>
  </si>
  <si>
    <t>There were no purchases or disposal of quoted securities for the interim quarter and financial year-to-date</t>
  </si>
  <si>
    <t>Corporate Proposals</t>
  </si>
  <si>
    <t>Debt Securities</t>
  </si>
  <si>
    <t>There were no issuances, cancellations, repurchases, resale and repayments of debt securities</t>
  </si>
  <si>
    <t>for the period under review.</t>
  </si>
  <si>
    <t>Profit/(Loss) Before Tax</t>
  </si>
  <si>
    <t>Profit/(Loss) After Tax</t>
  </si>
  <si>
    <t>Net Profit/(Loss) For The Period</t>
  </si>
  <si>
    <t>01 August 2003</t>
  </si>
  <si>
    <t xml:space="preserve">Prior years adjustments </t>
  </si>
  <si>
    <t>Profit before taxation</t>
  </si>
  <si>
    <t>Proceeds from issue of shares</t>
  </si>
  <si>
    <t>business for the interim quarter and financial year-to-date under review.</t>
  </si>
  <si>
    <t>There are no material events subsequent to the end of the interim period that have not been reflected</t>
  </si>
  <si>
    <t>in the financial statement for the interim period under review.</t>
  </si>
  <si>
    <t>The amount used as the numerator in calculating basic earnings per share is net profit for the period</t>
  </si>
  <si>
    <t>Cash generated from/ (used in) operations</t>
  </si>
  <si>
    <t>Preceding Audited Financial Statements</t>
  </si>
  <si>
    <t>The Group's effective tax rate is lower than the statutory tax rate for the current quarter due to unabsorbed</t>
  </si>
  <si>
    <t>SYF RESOURCES BERHAD (Co. No. 364372-H)</t>
  </si>
  <si>
    <t>Cash and cash equivalents included in the cash flow statement comprise the following</t>
  </si>
  <si>
    <t>balance sheet amounts :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</si>
  <si>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</si>
  <si>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</si>
  <si>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</si>
  <si>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</si>
  <si>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</si>
  <si>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</si>
  <si>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</si>
  <si>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Basic : (Note 13.13)</t>
  </si>
  <si>
    <t>per share is :</t>
  </si>
  <si>
    <t>2004</t>
  </si>
  <si>
    <t>Current Quarter</t>
  </si>
  <si>
    <t>Cumulative Quarter</t>
  </si>
  <si>
    <t>Comparative Quarter</t>
  </si>
  <si>
    <t>Diluted</t>
  </si>
  <si>
    <t>The diluted earnings per share is not disclosed due to an anti-dilution situation.</t>
  </si>
  <si>
    <t>Total weighted average</t>
  </si>
  <si>
    <t xml:space="preserve">  number of ordinary </t>
  </si>
  <si>
    <t xml:space="preserve">           shares</t>
  </si>
  <si>
    <t>31/07/2004</t>
  </si>
  <si>
    <t>Reporting and Chapter 9, Part K of the Listing Requirements of Bursa Malaysia Securities Berhad.</t>
  </si>
  <si>
    <t>sales:-</t>
  </si>
  <si>
    <t>Equivalent Amount</t>
  </si>
  <si>
    <t>in RM</t>
  </si>
  <si>
    <t>Outstanding Contract</t>
  </si>
  <si>
    <t>Expiry Date</t>
  </si>
  <si>
    <t xml:space="preserve">Exchange </t>
  </si>
  <si>
    <t>Rate</t>
  </si>
  <si>
    <t xml:space="preserve">financial statement except for the following forward exchange contracts to sell USD arising from export </t>
  </si>
  <si>
    <t>There is no material litigation or pending litigation as at the date of this interim financial statement.</t>
  </si>
  <si>
    <t>Additional Information required by the Bursa Malaysia Securities Berhad's Listing</t>
  </si>
  <si>
    <t>The Company also has a contingent liability of RM1.5 million in relation to a corporate guarantee given</t>
  </si>
  <si>
    <t>01 August 2004</t>
  </si>
  <si>
    <t>Prior years adjustments</t>
  </si>
  <si>
    <t>Acquisition of subsidiary of cash acquired</t>
  </si>
  <si>
    <t xml:space="preserve">to a financial institution in respect of a subsidiary disposed of previously and a contingent liability of </t>
  </si>
  <si>
    <t>Prospects for the Current Financial Year</t>
  </si>
  <si>
    <t>USD</t>
  </si>
  <si>
    <t>RM3.0 million given to a substantial shareholder to reimburse any potential loss arising from a put option.</t>
  </si>
  <si>
    <t>tax losses in previous years and the availability of reinvestment and capital allowances.</t>
  </si>
  <si>
    <t>As At 31 January 2005</t>
  </si>
  <si>
    <t>31/01/2005</t>
  </si>
  <si>
    <t>(The Condensed Consolidated Balance Sheet should be read in conjunction with the Annual Financial</t>
  </si>
  <si>
    <t>Report for the year ended 31 July 2004)</t>
  </si>
  <si>
    <t>(The Condensed Consolidated Income Statement should be read in conjunction with the Annual</t>
  </si>
  <si>
    <t>Financial Report for the year ended 31 July 2004)</t>
  </si>
  <si>
    <t>(The Condensed Consolidated Statement of Changes in Equity should be read in conjunction with the Annual</t>
  </si>
  <si>
    <t>(The Condensed Consolidated Cash Flow Statement should be read in conjunction with the Annual Financial</t>
  </si>
  <si>
    <t>For the quarter ended 31 January 2005</t>
  </si>
  <si>
    <t>31/01/2004</t>
  </si>
  <si>
    <t>6 Months</t>
  </si>
  <si>
    <t>2005</t>
  </si>
  <si>
    <t>6 months quarter ended</t>
  </si>
  <si>
    <t>31 January 2004</t>
  </si>
  <si>
    <t>31 January 2005</t>
  </si>
  <si>
    <t>6 months ended</t>
  </si>
  <si>
    <t>31 July 2004 and are in compliance with the latest applicable MASB standards.</t>
  </si>
  <si>
    <t>was not subject to any qualification.</t>
  </si>
  <si>
    <t xml:space="preserve">There were no changes in the composition of the Group in the interim financial statement for the period </t>
  </si>
  <si>
    <t>There were no corporate proposals during the quarter under review.</t>
  </si>
  <si>
    <t xml:space="preserve">Total Group borrowings as at 31 January 2005 are as follows : </t>
  </si>
  <si>
    <t>in respect of facilities granted to subsidiary companies amounting to RM49.1 m as at 31 January 2005.</t>
  </si>
  <si>
    <t>previous annual financial statement for the year ended 31 July 2004.</t>
  </si>
  <si>
    <t>report are consistent with those adopted in the annual financial statement for the year ended</t>
  </si>
  <si>
    <t>The audit report of the most recent annual financial statement for the year ended 31 July 2004</t>
  </si>
  <si>
    <t>as at 17.03.2005</t>
  </si>
  <si>
    <t>3.8000</t>
  </si>
  <si>
    <t>15.04.2005</t>
  </si>
  <si>
    <t>29.04.2005</t>
  </si>
  <si>
    <t>3.8040</t>
  </si>
  <si>
    <t>3.8024</t>
  </si>
  <si>
    <t>3.8023</t>
  </si>
  <si>
    <t>09.05.2005</t>
  </si>
  <si>
    <t>16.05.2005</t>
  </si>
  <si>
    <t>18.05.2005</t>
  </si>
  <si>
    <t>20.04.2005</t>
  </si>
  <si>
    <t>3.7950</t>
  </si>
  <si>
    <t>21.06.2005</t>
  </si>
  <si>
    <t xml:space="preserve">The furniture export industry traditionally experiences lower turnover in the current quarter after the </t>
  </si>
  <si>
    <t>peak pre-Christmas and year-end shipments.</t>
  </si>
  <si>
    <t>During the quarter under review, lower turnover of RM37.9 million was recorded as the said quarter</t>
  </si>
  <si>
    <t>is in the off-peak season. In spite of the lower turnover, the Group managed to record satisfactory</t>
  </si>
  <si>
    <t xml:space="preserve">profit after tax of RM1.7 million with the continued efforts in production efficiency and </t>
  </si>
  <si>
    <t>improvements to cost structure.</t>
  </si>
  <si>
    <t>Lower demand during the off-peak season resulted in a drop in turnover of 15% from the preceding</t>
  </si>
  <si>
    <t>quarter. However, the profit after tax of RM1.7 million was only a slight reduction of RM150,000 from</t>
  </si>
  <si>
    <t>the preceding quarter. This was due to a better product mix with higher margin items and the benefits</t>
  </si>
  <si>
    <t>from continued production initiatives.</t>
  </si>
  <si>
    <t>Barring any unforeseen circumstances, the Board remains optimistic of continued positive results</t>
  </si>
  <si>
    <t>for the remaining part of the year.</t>
  </si>
  <si>
    <t xml:space="preserve">The Board of Directors is pleased to declare an interim tax exempt dividend of 2.0 sen per share amounting to </t>
  </si>
  <si>
    <t>RM1,597,314 for the financial year ending 31 July 2005, payable at a date to be announced later.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</si>
</sst>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1" fontId="0" fillId="0" borderId="1" xfId="15" applyBorder="1" applyAlignment="1">
      <alignment/>
    </xf>
    <xf numFmtId="171" fontId="0" fillId="0" borderId="2" xfId="15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7" fillId="0" borderId="0" xfId="0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11" xfId="15" applyNumberFormat="1" applyFont="1" applyBorder="1" applyAlignment="1">
      <alignment/>
    </xf>
    <xf numFmtId="173" fontId="5" fillId="0" borderId="1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0" fillId="0" borderId="0" xfId="0" applyAlignment="1" quotePrefix="1">
      <alignment/>
    </xf>
    <xf numFmtId="0" fontId="12" fillId="0" borderId="0" xfId="0" applyFont="1" applyAlignment="1">
      <alignment/>
    </xf>
    <xf numFmtId="171" fontId="13" fillId="0" borderId="0" xfId="15" applyFont="1" applyAlignment="1" quotePrefix="1">
      <alignment horizontal="center"/>
    </xf>
    <xf numFmtId="173" fontId="5" fillId="0" borderId="0" xfId="15" applyNumberFormat="1" applyFont="1" applyAlignment="1">
      <alignment horizontal="center"/>
    </xf>
    <xf numFmtId="171" fontId="13" fillId="0" borderId="0" xfId="15" applyFont="1" applyAlignment="1">
      <alignment/>
    </xf>
    <xf numFmtId="0" fontId="9" fillId="0" borderId="0" xfId="0" applyFont="1" applyAlignment="1" quotePrefix="1">
      <alignment/>
    </xf>
    <xf numFmtId="173" fontId="0" fillId="0" borderId="0" xfId="15" applyNumberFormat="1" applyFont="1" applyBorder="1" applyAlignment="1">
      <alignment/>
    </xf>
    <xf numFmtId="173" fontId="0" fillId="0" borderId="10" xfId="15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3" fontId="5" fillId="0" borderId="13" xfId="15" applyNumberFormat="1" applyFont="1" applyBorder="1" applyAlignment="1">
      <alignment horizontal="center"/>
    </xf>
    <xf numFmtId="0" fontId="5" fillId="0" borderId="24" xfId="0" applyFont="1" applyBorder="1" applyAlignment="1" quotePrefix="1">
      <alignment horizontal="center"/>
    </xf>
    <xf numFmtId="0" fontId="8" fillId="0" borderId="25" xfId="0" applyFont="1" applyBorder="1" applyAlignment="1">
      <alignment/>
    </xf>
    <xf numFmtId="173" fontId="8" fillId="0" borderId="26" xfId="15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3" fontId="5" fillId="0" borderId="28" xfId="0" applyNumberFormat="1" applyFont="1" applyBorder="1" applyAlignment="1">
      <alignment horizontal="center"/>
    </xf>
    <xf numFmtId="175" fontId="5" fillId="0" borderId="0" xfId="15" applyNumberFormat="1" applyFont="1" applyAlignment="1">
      <alignment/>
    </xf>
    <xf numFmtId="3" fontId="8" fillId="0" borderId="29" xfId="0" applyNumberFormat="1" applyFont="1" applyBorder="1" applyAlignment="1" quotePrefix="1">
      <alignment horizontal="center" vertical="center"/>
    </xf>
    <xf numFmtId="0" fontId="1" fillId="0" borderId="0" xfId="0" applyFont="1" applyAlignment="1" quotePrefix="1">
      <alignment horizontal="center"/>
    </xf>
    <xf numFmtId="0" fontId="9" fillId="0" borderId="1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73" fontId="5" fillId="0" borderId="31" xfId="15" applyNumberFormat="1" applyFont="1" applyBorder="1" applyAlignment="1">
      <alignment horizontal="center" vertical="center"/>
    </xf>
    <xf numFmtId="173" fontId="5" fillId="0" borderId="32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2" sqref="A2:IV2"/>
    </sheetView>
  </sheetViews>
  <sheetFormatPr defaultColWidth="9.140625" defaultRowHeight="12.75"/>
  <cols>
    <col min="1" max="1" width="25.7109375" style="0" customWidth="1"/>
    <col min="2" max="5" width="13.7109375" style="0" customWidth="1"/>
  </cols>
  <sheetData>
    <row r="1" ht="18.75">
      <c r="A1" s="66" t="s">
        <v>157</v>
      </c>
    </row>
    <row r="3" spans="1:4" ht="15">
      <c r="A3" s="1" t="s">
        <v>0</v>
      </c>
      <c r="B3" s="1"/>
      <c r="C3" s="1"/>
      <c r="D3" s="1"/>
    </row>
    <row r="4" spans="1:4" ht="15">
      <c r="A4" s="1" t="s">
        <v>207</v>
      </c>
      <c r="B4" s="1"/>
      <c r="C4" s="1"/>
      <c r="D4" s="1"/>
    </row>
    <row r="5" spans="1:4" ht="15">
      <c r="A5" s="1"/>
      <c r="B5" s="1"/>
      <c r="C5" s="1"/>
      <c r="D5" s="1"/>
    </row>
    <row r="6" ht="13.5" thickBot="1"/>
    <row r="7" spans="2:5" ht="13.5" thickBot="1">
      <c r="B7" s="96" t="s">
        <v>125</v>
      </c>
      <c r="C7" s="97"/>
      <c r="D7" s="96" t="s">
        <v>126</v>
      </c>
      <c r="E7" s="97"/>
    </row>
    <row r="8" spans="2:5" ht="12.75">
      <c r="B8" s="11"/>
      <c r="C8" s="12"/>
      <c r="D8" s="11"/>
      <c r="E8" s="12"/>
    </row>
    <row r="9" spans="2:5" ht="12.75">
      <c r="B9" s="5">
        <v>2005</v>
      </c>
      <c r="C9" s="6">
        <v>2004</v>
      </c>
      <c r="D9" s="5">
        <v>2005</v>
      </c>
      <c r="E9" s="6">
        <v>2004</v>
      </c>
    </row>
    <row r="10" spans="2:5" ht="12.75">
      <c r="B10" s="7" t="s">
        <v>1</v>
      </c>
      <c r="C10" s="8" t="s">
        <v>2</v>
      </c>
      <c r="D10" s="9" t="s">
        <v>209</v>
      </c>
      <c r="E10" s="10" t="s">
        <v>209</v>
      </c>
    </row>
    <row r="11" spans="2:5" ht="12.75">
      <c r="B11" s="7" t="s">
        <v>3</v>
      </c>
      <c r="C11" s="8" t="s">
        <v>3</v>
      </c>
      <c r="D11" s="7" t="s">
        <v>4</v>
      </c>
      <c r="E11" s="8" t="s">
        <v>4</v>
      </c>
    </row>
    <row r="12" spans="2:5" ht="12.75">
      <c r="B12" s="9" t="s">
        <v>200</v>
      </c>
      <c r="C12" s="10" t="s">
        <v>208</v>
      </c>
      <c r="D12" s="7" t="s">
        <v>5</v>
      </c>
      <c r="E12" s="8" t="s">
        <v>5</v>
      </c>
    </row>
    <row r="13" spans="2:5" ht="13.5" thickBot="1">
      <c r="B13" s="57"/>
      <c r="C13" s="58"/>
      <c r="D13" s="59"/>
      <c r="E13" s="60"/>
    </row>
    <row r="14" spans="2:5" ht="12.75">
      <c r="B14" s="16" t="s">
        <v>6</v>
      </c>
      <c r="C14" s="17" t="s">
        <v>6</v>
      </c>
      <c r="D14" s="16" t="s">
        <v>6</v>
      </c>
      <c r="E14" s="17" t="s">
        <v>6</v>
      </c>
    </row>
    <row r="15" spans="2:5" ht="12.75">
      <c r="B15" s="11"/>
      <c r="C15" s="12"/>
      <c r="D15" s="11"/>
      <c r="E15" s="12"/>
    </row>
    <row r="16" spans="1:5" ht="12.75">
      <c r="A16" s="3" t="s">
        <v>7</v>
      </c>
      <c r="B16" s="37">
        <v>37956</v>
      </c>
      <c r="C16" s="38">
        <v>28345</v>
      </c>
      <c r="D16" s="37">
        <f>44670+37956</f>
        <v>82626</v>
      </c>
      <c r="E16" s="38">
        <f>28780+28345</f>
        <v>57125</v>
      </c>
    </row>
    <row r="17" spans="1:5" ht="12.75">
      <c r="A17" s="3"/>
      <c r="B17" s="37"/>
      <c r="C17" s="38"/>
      <c r="D17" s="37"/>
      <c r="E17" s="38"/>
    </row>
    <row r="18" spans="1:5" ht="12.75">
      <c r="A18" s="3" t="s">
        <v>8</v>
      </c>
      <c r="B18" s="37">
        <v>-35512</v>
      </c>
      <c r="C18" s="38">
        <v>-27488</v>
      </c>
      <c r="D18" s="37">
        <f>-42334-35512</f>
        <v>-77846</v>
      </c>
      <c r="E18" s="38">
        <f>-28569-27488</f>
        <v>-56057</v>
      </c>
    </row>
    <row r="19" spans="1:5" ht="12.75">
      <c r="A19" s="3"/>
      <c r="B19" s="37"/>
      <c r="C19" s="38"/>
      <c r="D19" s="37"/>
      <c r="E19" s="38"/>
    </row>
    <row r="20" spans="1:5" ht="12.75">
      <c r="A20" s="3" t="s">
        <v>9</v>
      </c>
      <c r="B20" s="37">
        <v>167</v>
      </c>
      <c r="C20" s="38">
        <v>399</v>
      </c>
      <c r="D20" s="37">
        <f>315+167</f>
        <v>482</v>
      </c>
      <c r="E20" s="38">
        <f>2322+399</f>
        <v>2721</v>
      </c>
    </row>
    <row r="21" spans="1:5" ht="12.75">
      <c r="A21" s="3"/>
      <c r="B21" s="39"/>
      <c r="C21" s="40"/>
      <c r="D21" s="39"/>
      <c r="E21" s="40"/>
    </row>
    <row r="22" spans="1:5" ht="12.75">
      <c r="A22" s="3" t="s">
        <v>116</v>
      </c>
      <c r="B22" s="37">
        <f>B16+B18+B20</f>
        <v>2611</v>
      </c>
      <c r="C22" s="38">
        <f>C16+C18+C20</f>
        <v>1256</v>
      </c>
      <c r="D22" s="37">
        <f>D16+D18+D20</f>
        <v>5262</v>
      </c>
      <c r="E22" s="38">
        <f>E16+E18+E20</f>
        <v>3789</v>
      </c>
    </row>
    <row r="23" spans="1:5" ht="12.75">
      <c r="A23" s="3"/>
      <c r="B23" s="37"/>
      <c r="C23" s="38"/>
      <c r="D23" s="37"/>
      <c r="E23" s="38"/>
    </row>
    <row r="24" spans="1:5" ht="12.75">
      <c r="A24" s="3" t="s">
        <v>10</v>
      </c>
      <c r="B24" s="37">
        <v>-730</v>
      </c>
      <c r="C24" s="38">
        <v>-654</v>
      </c>
      <c r="D24" s="37">
        <f>-719-730</f>
        <v>-1449</v>
      </c>
      <c r="E24" s="38">
        <f>-1372-654</f>
        <v>-2026</v>
      </c>
    </row>
    <row r="25" spans="1:5" ht="12.75">
      <c r="A25" s="3"/>
      <c r="B25" s="37"/>
      <c r="C25" s="38"/>
      <c r="D25" s="37"/>
      <c r="E25" s="38"/>
    </row>
    <row r="26" spans="1:5" ht="12.75">
      <c r="A26" s="3" t="s">
        <v>11</v>
      </c>
      <c r="B26" s="37">
        <v>0</v>
      </c>
      <c r="C26" s="38">
        <v>0</v>
      </c>
      <c r="D26" s="37">
        <v>0</v>
      </c>
      <c r="E26" s="38">
        <v>0</v>
      </c>
    </row>
    <row r="27" spans="1:5" ht="12.75">
      <c r="A27" s="3"/>
      <c r="B27" s="39"/>
      <c r="C27" s="40"/>
      <c r="D27" s="39"/>
      <c r="E27" s="40"/>
    </row>
    <row r="28" spans="1:5" ht="12.75">
      <c r="A28" s="3" t="s">
        <v>143</v>
      </c>
      <c r="B28" s="37">
        <f>B22+B24+B26</f>
        <v>1881</v>
      </c>
      <c r="C28" s="38">
        <f>C22+C24+C26</f>
        <v>602</v>
      </c>
      <c r="D28" s="37">
        <f>D22+D24+D26</f>
        <v>3813</v>
      </c>
      <c r="E28" s="38">
        <f>E22+E24+E26</f>
        <v>1763</v>
      </c>
    </row>
    <row r="29" spans="1:5" ht="12.75">
      <c r="A29" s="3"/>
      <c r="B29" s="37"/>
      <c r="C29" s="38"/>
      <c r="D29" s="37"/>
      <c r="E29" s="38"/>
    </row>
    <row r="30" spans="1:5" ht="12.75">
      <c r="A30" s="3" t="s">
        <v>12</v>
      </c>
      <c r="B30" s="37">
        <v>-150</v>
      </c>
      <c r="C30" s="38">
        <v>-90</v>
      </c>
      <c r="D30" s="37">
        <f>-90-150</f>
        <v>-240</v>
      </c>
      <c r="E30" s="38">
        <f>-90-90</f>
        <v>-180</v>
      </c>
    </row>
    <row r="31" spans="1:5" ht="12.75">
      <c r="A31" s="3"/>
      <c r="B31" s="39"/>
      <c r="C31" s="40"/>
      <c r="D31" s="39"/>
      <c r="E31" s="40"/>
    </row>
    <row r="32" spans="1:5" ht="12.75">
      <c r="A32" s="3" t="s">
        <v>144</v>
      </c>
      <c r="B32" s="37">
        <f>B28+B30</f>
        <v>1731</v>
      </c>
      <c r="C32" s="38">
        <f>C28+C30</f>
        <v>512</v>
      </c>
      <c r="D32" s="37">
        <f>D28+D30</f>
        <v>3573</v>
      </c>
      <c r="E32" s="38">
        <f>E28+E30</f>
        <v>1583</v>
      </c>
    </row>
    <row r="33" spans="1:5" ht="12.75">
      <c r="A33" s="3"/>
      <c r="B33" s="37"/>
      <c r="C33" s="38"/>
      <c r="D33" s="37"/>
      <c r="E33" s="38"/>
    </row>
    <row r="34" spans="1:5" ht="12.75">
      <c r="A34" s="3" t="s">
        <v>13</v>
      </c>
      <c r="B34" s="37">
        <v>-35</v>
      </c>
      <c r="C34" s="38">
        <v>0</v>
      </c>
      <c r="D34" s="37">
        <v>-35</v>
      </c>
      <c r="E34" s="38">
        <v>0</v>
      </c>
    </row>
    <row r="35" spans="1:5" ht="12.75">
      <c r="A35" s="3"/>
      <c r="B35" s="37"/>
      <c r="C35" s="38"/>
      <c r="D35" s="37"/>
      <c r="E35" s="38"/>
    </row>
    <row r="36" spans="1:5" ht="13.5" thickBot="1">
      <c r="A36" s="3" t="s">
        <v>145</v>
      </c>
      <c r="B36" s="41">
        <f>B32+B34</f>
        <v>1696</v>
      </c>
      <c r="C36" s="42">
        <f>C32+C34</f>
        <v>512</v>
      </c>
      <c r="D36" s="41">
        <f>D32+D34</f>
        <v>3538</v>
      </c>
      <c r="E36" s="42">
        <f>E32+E34</f>
        <v>1583</v>
      </c>
    </row>
    <row r="37" spans="1:5" ht="13.5" thickTop="1">
      <c r="A37" s="3"/>
      <c r="B37" s="11"/>
      <c r="C37" s="12"/>
      <c r="D37" s="11"/>
      <c r="E37" s="12"/>
    </row>
    <row r="38" spans="1:5" ht="12.75">
      <c r="A38" s="3"/>
      <c r="B38" s="11"/>
      <c r="C38" s="12"/>
      <c r="D38" s="11"/>
      <c r="E38" s="12"/>
    </row>
    <row r="39" spans="1:5" ht="12.75">
      <c r="A39" s="3" t="s">
        <v>14</v>
      </c>
      <c r="B39" s="11"/>
      <c r="C39" s="12"/>
      <c r="D39" s="11"/>
      <c r="E39" s="12"/>
    </row>
    <row r="40" spans="1:5" ht="12.75">
      <c r="A40" s="3" t="s">
        <v>167</v>
      </c>
      <c r="B40" s="35">
        <f>+B36/Notes!D226*1000*100</f>
        <v>2.1235648548664248</v>
      </c>
      <c r="C40" s="36">
        <v>0.76</v>
      </c>
      <c r="D40" s="35">
        <f>+D36/Notes!D227*1000*100</f>
        <v>4.429936589927719</v>
      </c>
      <c r="E40" s="36">
        <v>2.34</v>
      </c>
    </row>
    <row r="41" spans="1:5" ht="12.75">
      <c r="A41" s="3"/>
      <c r="B41" s="11"/>
      <c r="C41" s="12"/>
      <c r="D41" s="11"/>
      <c r="E41" s="12"/>
    </row>
    <row r="42" spans="1:5" ht="13.5" thickBot="1">
      <c r="A42" s="3"/>
      <c r="B42" s="13"/>
      <c r="C42" s="14"/>
      <c r="D42" s="13"/>
      <c r="E42" s="14"/>
    </row>
    <row r="43" ht="12.75">
      <c r="A43" s="3"/>
    </row>
    <row r="44" ht="12.75">
      <c r="A44" s="3"/>
    </row>
    <row r="45" ht="13.5">
      <c r="A45" s="15" t="s">
        <v>203</v>
      </c>
    </row>
    <row r="46" ht="13.5">
      <c r="A46" s="15" t="s">
        <v>204</v>
      </c>
    </row>
  </sheetData>
  <mergeCells count="2">
    <mergeCell ref="B7:C7"/>
    <mergeCell ref="D7:E7"/>
  </mergeCell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2" sqref="A2:IV2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3.7109375" style="0" customWidth="1"/>
    <col min="4" max="4" width="3.7109375" style="0" customWidth="1"/>
    <col min="5" max="5" width="13.7109375" style="0" customWidth="1"/>
  </cols>
  <sheetData>
    <row r="1" spans="1:2" ht="18.75">
      <c r="A1" s="66" t="s">
        <v>157</v>
      </c>
      <c r="B1" s="2"/>
    </row>
    <row r="3" spans="1:2" ht="15">
      <c r="A3" s="1" t="s">
        <v>15</v>
      </c>
      <c r="B3" s="1"/>
    </row>
    <row r="4" spans="1:2" ht="15">
      <c r="A4" s="1" t="s">
        <v>199</v>
      </c>
      <c r="B4" s="1"/>
    </row>
    <row r="6" spans="3:5" ht="12.75">
      <c r="C6" s="4" t="s">
        <v>16</v>
      </c>
      <c r="D6" s="4"/>
      <c r="E6" s="4" t="s">
        <v>17</v>
      </c>
    </row>
    <row r="7" spans="3:5" ht="12.75">
      <c r="C7" s="18" t="s">
        <v>18</v>
      </c>
      <c r="D7" s="18"/>
      <c r="E7" s="18" t="s">
        <v>18</v>
      </c>
    </row>
    <row r="8" spans="3:5" ht="12.75">
      <c r="C8" s="19" t="s">
        <v>200</v>
      </c>
      <c r="D8" s="19"/>
      <c r="E8" s="19" t="s">
        <v>178</v>
      </c>
    </row>
    <row r="9" spans="3:5" ht="12.75">
      <c r="C9" s="20" t="s">
        <v>6</v>
      </c>
      <c r="D9" s="20"/>
      <c r="E9" s="20" t="s">
        <v>6</v>
      </c>
    </row>
    <row r="10" spans="1:4" ht="12.75">
      <c r="A10" s="22"/>
      <c r="B10" s="22"/>
      <c r="C10" s="21"/>
      <c r="D10" s="21"/>
    </row>
    <row r="11" spans="1:5" ht="12.75">
      <c r="A11" s="22" t="s">
        <v>19</v>
      </c>
      <c r="B11" s="22"/>
      <c r="C11" s="43">
        <v>96434</v>
      </c>
      <c r="D11" s="43"/>
      <c r="E11" s="44">
        <v>96667</v>
      </c>
    </row>
    <row r="12" spans="1:5" ht="12.75">
      <c r="A12" s="22"/>
      <c r="B12" s="22"/>
      <c r="C12" s="43"/>
      <c r="D12" s="43"/>
      <c r="E12" s="44"/>
    </row>
    <row r="13" spans="1:5" ht="12.75">
      <c r="A13" s="22" t="s">
        <v>20</v>
      </c>
      <c r="B13" s="22"/>
      <c r="C13" s="43">
        <v>14633</v>
      </c>
      <c r="D13" s="43"/>
      <c r="E13" s="44">
        <v>13461</v>
      </c>
    </row>
    <row r="14" spans="1:5" ht="12.75">
      <c r="A14" s="22"/>
      <c r="B14" s="22"/>
      <c r="C14" s="43"/>
      <c r="D14" s="43"/>
      <c r="E14" s="44"/>
    </row>
    <row r="15" spans="1:5" ht="12.75">
      <c r="A15" s="22" t="s">
        <v>21</v>
      </c>
      <c r="B15" s="22"/>
      <c r="C15" s="43">
        <v>0</v>
      </c>
      <c r="D15" s="43"/>
      <c r="E15" s="44">
        <v>0</v>
      </c>
    </row>
    <row r="16" spans="1:5" ht="12.75">
      <c r="A16" s="22"/>
      <c r="B16" s="22"/>
      <c r="C16" s="43"/>
      <c r="D16" s="43"/>
      <c r="E16" s="44"/>
    </row>
    <row r="17" spans="1:5" ht="12.75">
      <c r="A17" s="22" t="s">
        <v>22</v>
      </c>
      <c r="B17" s="22"/>
      <c r="C17" s="43">
        <v>0</v>
      </c>
      <c r="D17" s="43"/>
      <c r="E17" s="44">
        <v>0</v>
      </c>
    </row>
    <row r="18" spans="1:5" ht="12.75">
      <c r="A18" s="22"/>
      <c r="B18" s="22"/>
      <c r="C18" s="43"/>
      <c r="D18" s="43"/>
      <c r="E18" s="44"/>
    </row>
    <row r="19" spans="1:5" ht="12.75">
      <c r="A19" s="50" t="s">
        <v>23</v>
      </c>
      <c r="B19" s="22"/>
      <c r="C19" s="43"/>
      <c r="D19" s="43"/>
      <c r="E19" s="44"/>
    </row>
    <row r="20" spans="1:5" ht="12.75">
      <c r="A20" s="22"/>
      <c r="B20" s="22" t="s">
        <v>24</v>
      </c>
      <c r="C20" s="44">
        <v>39596</v>
      </c>
      <c r="D20" s="44"/>
      <c r="E20" s="44">
        <v>39618</v>
      </c>
    </row>
    <row r="21" spans="1:5" ht="12.75">
      <c r="A21" s="22"/>
      <c r="B21" s="22" t="s">
        <v>100</v>
      </c>
      <c r="C21" s="44">
        <f>13708+9450</f>
        <v>23158</v>
      </c>
      <c r="D21" s="44"/>
      <c r="E21" s="44">
        <v>20045</v>
      </c>
    </row>
    <row r="22" spans="1:5" ht="12.75">
      <c r="A22" s="22"/>
      <c r="B22" s="22" t="s">
        <v>25</v>
      </c>
      <c r="C22" s="44">
        <f>2389+527</f>
        <v>2916</v>
      </c>
      <c r="D22" s="44"/>
      <c r="E22" s="44">
        <v>1579</v>
      </c>
    </row>
    <row r="23" spans="1:5" ht="12.75">
      <c r="A23" s="22"/>
      <c r="B23" s="22"/>
      <c r="C23" s="45">
        <f>SUM(C20:C22)</f>
        <v>65670</v>
      </c>
      <c r="D23" s="44"/>
      <c r="E23" s="45">
        <f>SUM(E20:E22)</f>
        <v>61242</v>
      </c>
    </row>
    <row r="24" spans="1:5" ht="12.75">
      <c r="A24" s="22"/>
      <c r="B24" s="22"/>
      <c r="C24" s="44"/>
      <c r="D24" s="44"/>
      <c r="E24" s="44"/>
    </row>
    <row r="25" spans="1:5" ht="12.75">
      <c r="A25" s="50" t="s">
        <v>26</v>
      </c>
      <c r="B25" s="22"/>
      <c r="C25" s="44"/>
      <c r="D25" s="44"/>
      <c r="E25" s="44"/>
    </row>
    <row r="26" spans="1:5" ht="12.75">
      <c r="A26" s="22"/>
      <c r="B26" s="22" t="s">
        <v>101</v>
      </c>
      <c r="C26" s="44">
        <f>16390+10485</f>
        <v>26875</v>
      </c>
      <c r="D26" s="44"/>
      <c r="E26" s="44">
        <v>24856</v>
      </c>
    </row>
    <row r="27" spans="1:5" ht="12.75">
      <c r="A27" s="22"/>
      <c r="B27" s="22" t="s">
        <v>32</v>
      </c>
      <c r="C27" s="44">
        <f>5052+36821+2400+1165</f>
        <v>45438</v>
      </c>
      <c r="D27" s="44"/>
      <c r="E27" s="44">
        <v>43518</v>
      </c>
    </row>
    <row r="28" spans="2:5" ht="12.75">
      <c r="B28" s="3" t="s">
        <v>12</v>
      </c>
      <c r="C28" s="44">
        <v>927</v>
      </c>
      <c r="D28" s="44"/>
      <c r="E28" s="44">
        <v>2616</v>
      </c>
    </row>
    <row r="29" spans="3:5" ht="12.75">
      <c r="C29" s="45">
        <f>SUM(C26:C28)</f>
        <v>73240</v>
      </c>
      <c r="D29" s="44"/>
      <c r="E29" s="45">
        <f>SUM(E26:E28)</f>
        <v>70990</v>
      </c>
    </row>
    <row r="30" spans="1:5" ht="12.75">
      <c r="A30" s="3"/>
      <c r="B30" s="3"/>
      <c r="C30" s="44"/>
      <c r="D30" s="44"/>
      <c r="E30" s="44"/>
    </row>
    <row r="31" spans="1:5" ht="12.75">
      <c r="A31" s="3" t="s">
        <v>108</v>
      </c>
      <c r="B31" s="3"/>
      <c r="C31" s="46">
        <f>C23-C29</f>
        <v>-7570</v>
      </c>
      <c r="D31" s="47"/>
      <c r="E31" s="46">
        <f>E23-E29</f>
        <v>-9748</v>
      </c>
    </row>
    <row r="32" spans="1:5" ht="12.75">
      <c r="A32" s="3"/>
      <c r="B32" s="3"/>
      <c r="C32" s="44"/>
      <c r="D32" s="44"/>
      <c r="E32" s="44"/>
    </row>
    <row r="33" spans="1:5" ht="13.5" thickBot="1">
      <c r="A33" s="3"/>
      <c r="B33" s="3"/>
      <c r="C33" s="48">
        <f>C11+C13+C15+C31</f>
        <v>103497</v>
      </c>
      <c r="D33" s="44"/>
      <c r="E33" s="48">
        <f>E11+E13+E15+E31</f>
        <v>100380</v>
      </c>
    </row>
    <row r="34" spans="1:5" ht="13.5" thickTop="1">
      <c r="A34" s="3"/>
      <c r="B34" s="3"/>
      <c r="C34" s="44"/>
      <c r="D34" s="44"/>
      <c r="E34" s="44"/>
    </row>
    <row r="35" spans="1:5" ht="12.75">
      <c r="A35" s="3" t="s">
        <v>102</v>
      </c>
      <c r="B35" s="3"/>
      <c r="C35" s="44"/>
      <c r="D35" s="44"/>
      <c r="E35" s="44"/>
    </row>
    <row r="36" spans="1:5" ht="12.75">
      <c r="A36" s="3" t="s">
        <v>27</v>
      </c>
      <c r="B36" s="3"/>
      <c r="C36" s="44">
        <v>79866</v>
      </c>
      <c r="D36" s="44"/>
      <c r="E36" s="44">
        <v>79866</v>
      </c>
    </row>
    <row r="37" spans="1:5" ht="12.75">
      <c r="A37" s="3" t="s">
        <v>28</v>
      </c>
      <c r="B37" s="3"/>
      <c r="C37" s="49">
        <f>15373+203-3797+3538</f>
        <v>15317</v>
      </c>
      <c r="D37" s="44"/>
      <c r="E37" s="49">
        <v>11779</v>
      </c>
    </row>
    <row r="38" spans="1:5" ht="12.75">
      <c r="A38" s="3" t="s">
        <v>29</v>
      </c>
      <c r="B38" s="3"/>
      <c r="C38" s="44">
        <f>SUM(C36:C37)</f>
        <v>95183</v>
      </c>
      <c r="D38" s="44"/>
      <c r="E38" s="44">
        <f>SUM(E36:E37)</f>
        <v>91645</v>
      </c>
    </row>
    <row r="39" spans="1:5" ht="12.75">
      <c r="A39" s="3"/>
      <c r="B39" s="3"/>
      <c r="C39" s="44"/>
      <c r="D39" s="44"/>
      <c r="E39" s="44"/>
    </row>
    <row r="40" spans="1:5" ht="12.75">
      <c r="A40" s="3" t="s">
        <v>30</v>
      </c>
      <c r="B40" s="3"/>
      <c r="C40" s="44">
        <v>477</v>
      </c>
      <c r="D40" s="44"/>
      <c r="E40" s="44">
        <v>0</v>
      </c>
    </row>
    <row r="41" spans="1:5" ht="12.75">
      <c r="A41" s="56" t="s">
        <v>31</v>
      </c>
      <c r="B41" s="3"/>
      <c r="C41" s="44"/>
      <c r="D41" s="44"/>
      <c r="E41" s="44"/>
    </row>
    <row r="42" spans="1:5" ht="12.75">
      <c r="A42" s="3"/>
      <c r="B42" s="3" t="s">
        <v>32</v>
      </c>
      <c r="C42" s="44">
        <f>1470+2389</f>
        <v>3859</v>
      </c>
      <c r="D42" s="44"/>
      <c r="E42" s="44">
        <v>4791</v>
      </c>
    </row>
    <row r="43" spans="1:5" ht="12.75">
      <c r="A43" s="3"/>
      <c r="B43" s="3" t="s">
        <v>33</v>
      </c>
      <c r="C43" s="44">
        <v>3978</v>
      </c>
      <c r="D43" s="44"/>
      <c r="E43" s="44">
        <v>3944</v>
      </c>
    </row>
    <row r="44" spans="1:5" ht="12.75">
      <c r="A44" s="3"/>
      <c r="B44" s="3"/>
      <c r="C44" s="44"/>
      <c r="D44" s="44"/>
      <c r="E44" s="44"/>
    </row>
    <row r="45" spans="1:5" ht="13.5" thickBot="1">
      <c r="A45" s="3"/>
      <c r="B45" s="3"/>
      <c r="C45" s="48">
        <f>SUM(C38:C43)</f>
        <v>103497</v>
      </c>
      <c r="D45" s="44"/>
      <c r="E45" s="48">
        <f>SUM(E38:E43)</f>
        <v>100380</v>
      </c>
    </row>
    <row r="46" spans="1:5" ht="13.5" thickTop="1">
      <c r="A46" s="3"/>
      <c r="B46" s="3"/>
      <c r="C46" s="44"/>
      <c r="D46" s="44"/>
      <c r="E46" s="44"/>
    </row>
    <row r="47" spans="1:5" ht="12.75">
      <c r="A47" s="3"/>
      <c r="B47" s="23" t="s">
        <v>109</v>
      </c>
      <c r="C47" s="55">
        <f>(C38-C13)/C36</f>
        <v>1.0085643452783413</v>
      </c>
      <c r="D47" s="44"/>
      <c r="E47" s="55">
        <f>(E38-E13)/E36</f>
        <v>0.9789397240377633</v>
      </c>
    </row>
    <row r="48" spans="1:5" ht="12.75">
      <c r="A48" s="3"/>
      <c r="B48" s="23"/>
      <c r="C48" s="55"/>
      <c r="D48" s="44"/>
      <c r="E48" s="55"/>
    </row>
    <row r="49" spans="1:2" ht="12.75">
      <c r="A49" s="3"/>
      <c r="B49" s="3"/>
    </row>
    <row r="50" spans="1:2" ht="13.5">
      <c r="A50" s="15" t="s">
        <v>201</v>
      </c>
      <c r="B50" s="3"/>
    </row>
    <row r="51" spans="1:2" ht="13.5">
      <c r="A51" s="15" t="s">
        <v>202</v>
      </c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</sheetData>
  <printOptions/>
  <pageMargins left="0.7480314960629921" right="0.11811023622047245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2" sqref="A2:IV2"/>
    </sheetView>
  </sheetViews>
  <sheetFormatPr defaultColWidth="9.140625" defaultRowHeight="12.75"/>
  <cols>
    <col min="1" max="1" width="28.2812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851562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3" ht="18.75">
      <c r="A1" s="66" t="s">
        <v>157</v>
      </c>
      <c r="B1" s="2"/>
      <c r="C1" s="2"/>
    </row>
    <row r="3" spans="1:3" ht="15">
      <c r="A3" s="1" t="s">
        <v>34</v>
      </c>
      <c r="B3" s="1"/>
      <c r="C3" s="1"/>
    </row>
    <row r="4" spans="1:3" ht="15">
      <c r="A4" s="1" t="s">
        <v>207</v>
      </c>
      <c r="B4" s="1"/>
      <c r="C4" s="1"/>
    </row>
    <row r="6" ht="12.75">
      <c r="F6" s="4" t="s">
        <v>105</v>
      </c>
    </row>
    <row r="7" spans="1:10" ht="12.75">
      <c r="A7" s="3"/>
      <c r="B7" s="4" t="s">
        <v>35</v>
      </c>
      <c r="C7" s="4"/>
      <c r="D7" s="4" t="s">
        <v>103</v>
      </c>
      <c r="E7" s="4"/>
      <c r="F7" s="4" t="s">
        <v>106</v>
      </c>
      <c r="G7" s="4"/>
      <c r="H7" s="4" t="s">
        <v>38</v>
      </c>
      <c r="I7" s="4"/>
      <c r="J7" s="4"/>
    </row>
    <row r="8" spans="1:10" ht="12.75">
      <c r="A8" s="3"/>
      <c r="B8" s="4" t="s">
        <v>36</v>
      </c>
      <c r="C8" s="4"/>
      <c r="D8" s="4" t="s">
        <v>104</v>
      </c>
      <c r="E8" s="4"/>
      <c r="F8" s="4" t="s">
        <v>37</v>
      </c>
      <c r="G8" s="4"/>
      <c r="H8" s="4" t="s">
        <v>120</v>
      </c>
      <c r="I8" s="4"/>
      <c r="J8" s="4" t="s">
        <v>39</v>
      </c>
    </row>
    <row r="9" spans="1:10" ht="12.75">
      <c r="A9" s="3"/>
      <c r="B9" s="24" t="s">
        <v>6</v>
      </c>
      <c r="C9" s="24"/>
      <c r="D9" s="24" t="s">
        <v>6</v>
      </c>
      <c r="E9" s="24"/>
      <c r="F9" s="24" t="s">
        <v>6</v>
      </c>
      <c r="G9" s="24"/>
      <c r="H9" s="24" t="s">
        <v>6</v>
      </c>
      <c r="I9" s="24"/>
      <c r="J9" s="24" t="s">
        <v>6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26" t="s">
        <v>211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7" t="s">
        <v>213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40</v>
      </c>
      <c r="B15" s="51">
        <v>79866</v>
      </c>
      <c r="C15" s="51"/>
      <c r="D15" s="51">
        <v>15374</v>
      </c>
      <c r="E15" s="51"/>
      <c r="F15" s="51">
        <v>202</v>
      </c>
      <c r="G15" s="51"/>
      <c r="H15" s="51">
        <v>-3797</v>
      </c>
      <c r="I15" s="51"/>
      <c r="J15" s="51">
        <f>SUM(B15:H15)</f>
        <v>91645</v>
      </c>
    </row>
    <row r="16" spans="1:10" ht="12.75">
      <c r="A16" s="25" t="s">
        <v>191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25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3" t="s">
        <v>147</v>
      </c>
      <c r="B18" s="51">
        <v>0</v>
      </c>
      <c r="C18" s="51"/>
      <c r="D18" s="51">
        <v>0</v>
      </c>
      <c r="E18" s="51"/>
      <c r="F18" s="51">
        <v>0</v>
      </c>
      <c r="G18" s="51"/>
      <c r="H18" s="51">
        <v>0</v>
      </c>
      <c r="I18" s="51"/>
      <c r="J18" s="51">
        <f>SUM(B18:H18)</f>
        <v>0</v>
      </c>
    </row>
    <row r="19" spans="1:10" ht="12.75">
      <c r="A19" s="3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2.75">
      <c r="A20" s="3" t="s">
        <v>41</v>
      </c>
      <c r="B20" s="51">
        <v>0</v>
      </c>
      <c r="C20" s="51"/>
      <c r="D20" s="51">
        <v>0</v>
      </c>
      <c r="E20" s="51"/>
      <c r="F20" s="51">
        <v>0</v>
      </c>
      <c r="G20" s="51"/>
      <c r="H20" s="51">
        <f>Income!D36</f>
        <v>3538</v>
      </c>
      <c r="I20" s="51"/>
      <c r="J20" s="51">
        <f>SUM(B20:H20)</f>
        <v>3538</v>
      </c>
    </row>
    <row r="21" spans="1:10" ht="12.75">
      <c r="A21" s="25" t="s">
        <v>42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>
      <c r="A22" s="3"/>
      <c r="B22" s="52"/>
      <c r="C22" s="51"/>
      <c r="D22" s="52"/>
      <c r="E22" s="51"/>
      <c r="F22" s="52"/>
      <c r="G22" s="51"/>
      <c r="H22" s="52"/>
      <c r="I22" s="51"/>
      <c r="J22" s="52"/>
    </row>
    <row r="23" spans="1:10" ht="12.75">
      <c r="A23" s="3" t="s">
        <v>43</v>
      </c>
      <c r="B23" s="98">
        <f>SUM(B15:B20)</f>
        <v>79866</v>
      </c>
      <c r="C23" s="51"/>
      <c r="D23" s="98">
        <f>SUM(D15:D20)</f>
        <v>15374</v>
      </c>
      <c r="E23" s="51"/>
      <c r="F23" s="98">
        <f>SUM(F15:F20)</f>
        <v>202</v>
      </c>
      <c r="G23" s="51"/>
      <c r="H23" s="98">
        <f>SUM(H15:H20)</f>
        <v>-259</v>
      </c>
      <c r="I23" s="51"/>
      <c r="J23" s="98">
        <f>SUM(J15:J20)</f>
        <v>95183</v>
      </c>
    </row>
    <row r="24" spans="1:10" ht="13.5" thickBot="1">
      <c r="A24" s="25" t="s">
        <v>213</v>
      </c>
      <c r="B24" s="99"/>
      <c r="C24" s="51"/>
      <c r="D24" s="99"/>
      <c r="E24" s="51"/>
      <c r="F24" s="99"/>
      <c r="G24" s="51"/>
      <c r="H24" s="99"/>
      <c r="I24" s="51"/>
      <c r="J24" s="99"/>
    </row>
    <row r="25" spans="1:10" ht="13.5" thickTop="1">
      <c r="A25" s="3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>
      <c r="A26" s="3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26" t="s">
        <v>211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27" t="s">
        <v>212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>
      <c r="A29" s="3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3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2.75">
      <c r="A31" s="3" t="s">
        <v>40</v>
      </c>
      <c r="B31" s="51">
        <v>43575</v>
      </c>
      <c r="C31" s="51"/>
      <c r="D31" s="51">
        <v>16117</v>
      </c>
      <c r="E31" s="51"/>
      <c r="F31" s="51">
        <v>191</v>
      </c>
      <c r="G31" s="51"/>
      <c r="H31" s="51">
        <v>-8005</v>
      </c>
      <c r="I31" s="51"/>
      <c r="J31" s="51">
        <f>SUM(B31:H31)</f>
        <v>51878</v>
      </c>
    </row>
    <row r="32" spans="1:10" ht="12.75">
      <c r="A32" s="25" t="s">
        <v>146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2.75">
      <c r="A33" s="3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3" t="s">
        <v>192</v>
      </c>
      <c r="B34" s="51">
        <v>0</v>
      </c>
      <c r="C34" s="51"/>
      <c r="D34" s="51">
        <v>0</v>
      </c>
      <c r="E34" s="51"/>
      <c r="F34" s="51">
        <v>0</v>
      </c>
      <c r="G34" s="51"/>
      <c r="H34" s="51">
        <v>0</v>
      </c>
      <c r="I34" s="51"/>
      <c r="J34" s="51">
        <f>SUM(B34:H34)</f>
        <v>0</v>
      </c>
    </row>
    <row r="35" spans="1:10" ht="12.75">
      <c r="A35" s="3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2.75">
      <c r="A36" s="3" t="s">
        <v>41</v>
      </c>
      <c r="B36" s="51">
        <v>36291</v>
      </c>
      <c r="C36" s="51"/>
      <c r="D36" s="51">
        <v>0</v>
      </c>
      <c r="E36" s="51"/>
      <c r="F36" s="51">
        <v>0</v>
      </c>
      <c r="G36" s="51"/>
      <c r="H36" s="51">
        <f>Income!E36</f>
        <v>1583</v>
      </c>
      <c r="I36" s="51"/>
      <c r="J36" s="51">
        <f>SUM(B36:H36)</f>
        <v>37874</v>
      </c>
    </row>
    <row r="37" spans="1:10" ht="12.75">
      <c r="A37" s="25" t="s">
        <v>42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3"/>
      <c r="B38" s="52"/>
      <c r="C38" s="51"/>
      <c r="D38" s="52"/>
      <c r="E38" s="51"/>
      <c r="F38" s="52"/>
      <c r="G38" s="51"/>
      <c r="H38" s="52"/>
      <c r="I38" s="51"/>
      <c r="J38" s="52"/>
    </row>
    <row r="39" spans="1:10" ht="12.75">
      <c r="A39" s="3" t="s">
        <v>43</v>
      </c>
      <c r="B39" s="98">
        <f>SUM(B31:B37)</f>
        <v>79866</v>
      </c>
      <c r="C39" s="51"/>
      <c r="D39" s="98">
        <f>SUM(D31:D37)</f>
        <v>16117</v>
      </c>
      <c r="E39" s="51"/>
      <c r="F39" s="98">
        <f>SUM(F31:F37)</f>
        <v>191</v>
      </c>
      <c r="G39" s="51"/>
      <c r="H39" s="98">
        <f>SUM(H31:H37)</f>
        <v>-6422</v>
      </c>
      <c r="I39" s="51"/>
      <c r="J39" s="98">
        <f>SUM(J31:J37)</f>
        <v>89752</v>
      </c>
    </row>
    <row r="40" spans="1:10" ht="13.5" thickBot="1">
      <c r="A40" s="25" t="s">
        <v>212</v>
      </c>
      <c r="B40" s="99"/>
      <c r="C40" s="51"/>
      <c r="D40" s="99"/>
      <c r="E40" s="51"/>
      <c r="F40" s="99"/>
      <c r="G40" s="51"/>
      <c r="H40" s="99"/>
      <c r="I40" s="51"/>
      <c r="J40" s="99"/>
    </row>
    <row r="41" spans="1:10" ht="13.5" thickTop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15" t="s">
        <v>205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15" t="s">
        <v>204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10">
    <mergeCell ref="J23:J24"/>
    <mergeCell ref="B39:B40"/>
    <mergeCell ref="D39:D40"/>
    <mergeCell ref="F39:F40"/>
    <mergeCell ref="H39:H40"/>
    <mergeCell ref="J39:J40"/>
    <mergeCell ref="B23:B24"/>
    <mergeCell ref="D23:D24"/>
    <mergeCell ref="F23:F24"/>
    <mergeCell ref="H23:H24"/>
  </mergeCell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workbookViewId="0" topLeftCell="A1">
      <selection activeCell="B24" sqref="B24"/>
    </sheetView>
  </sheetViews>
  <sheetFormatPr defaultColWidth="9.140625" defaultRowHeight="12.75"/>
  <cols>
    <col min="1" max="1" width="3.7109375" style="0" customWidth="1"/>
    <col min="2" max="2" width="55.7109375" style="0" customWidth="1"/>
    <col min="3" max="3" width="15.7109375" style="0" customWidth="1"/>
    <col min="4" max="4" width="2.7109375" style="0" customWidth="1"/>
    <col min="5" max="5" width="15.7109375" style="0" customWidth="1"/>
  </cols>
  <sheetData>
    <row r="1" spans="1:4" ht="18.75">
      <c r="A1" s="66" t="s">
        <v>157</v>
      </c>
      <c r="D1" s="21"/>
    </row>
    <row r="2" ht="12.75">
      <c r="D2" s="21"/>
    </row>
    <row r="3" spans="1:4" ht="15">
      <c r="A3" s="1" t="s">
        <v>55</v>
      </c>
      <c r="D3" s="21"/>
    </row>
    <row r="4" spans="1:4" ht="15">
      <c r="A4" s="1" t="s">
        <v>207</v>
      </c>
      <c r="D4" s="21"/>
    </row>
    <row r="5" spans="3:5" ht="12.75">
      <c r="C5" s="94" t="s">
        <v>210</v>
      </c>
      <c r="D5" s="61"/>
      <c r="E5" s="29">
        <v>2004</v>
      </c>
    </row>
    <row r="6" spans="3:5" ht="12.75">
      <c r="C6" s="28" t="s">
        <v>214</v>
      </c>
      <c r="D6" s="62"/>
      <c r="E6" s="28" t="s">
        <v>214</v>
      </c>
    </row>
    <row r="7" spans="3:5" ht="12.75">
      <c r="C7" s="28" t="s">
        <v>200</v>
      </c>
      <c r="D7" s="62"/>
      <c r="E7" s="28" t="s">
        <v>208</v>
      </c>
    </row>
    <row r="8" spans="3:5" ht="12.75">
      <c r="C8" s="31" t="s">
        <v>6</v>
      </c>
      <c r="D8" s="63"/>
      <c r="E8" s="31" t="s">
        <v>6</v>
      </c>
    </row>
    <row r="9" ht="12.75">
      <c r="D9" s="21"/>
    </row>
    <row r="10" spans="1:5" ht="12.75">
      <c r="A10" s="3" t="s">
        <v>148</v>
      </c>
      <c r="B10" s="3"/>
      <c r="C10" s="44">
        <v>3813</v>
      </c>
      <c r="D10" s="43"/>
      <c r="E10" s="44">
        <v>1763</v>
      </c>
    </row>
    <row r="11" spans="1:5" ht="12.75">
      <c r="A11" s="3"/>
      <c r="B11" s="3"/>
      <c r="C11" s="44"/>
      <c r="D11" s="43"/>
      <c r="E11" s="44"/>
    </row>
    <row r="12" spans="1:5" ht="12.75">
      <c r="A12" s="3" t="s">
        <v>117</v>
      </c>
      <c r="B12" s="3"/>
      <c r="C12" s="44"/>
      <c r="D12" s="43"/>
      <c r="E12" s="44"/>
    </row>
    <row r="13" spans="1:5" ht="12.75">
      <c r="A13" s="3"/>
      <c r="B13" s="3" t="s">
        <v>122</v>
      </c>
      <c r="C13" s="44">
        <f>3463+368</f>
        <v>3831</v>
      </c>
      <c r="D13" s="43"/>
      <c r="E13" s="44">
        <v>3703</v>
      </c>
    </row>
    <row r="14" spans="1:5" ht="12.75">
      <c r="A14" s="3"/>
      <c r="B14" s="3" t="s">
        <v>123</v>
      </c>
      <c r="C14" s="44">
        <f>-15+1449-54</f>
        <v>1380</v>
      </c>
      <c r="D14" s="43"/>
      <c r="E14" s="44">
        <v>1978</v>
      </c>
    </row>
    <row r="15" spans="1:5" ht="12.75">
      <c r="A15" s="3"/>
      <c r="B15" s="3"/>
      <c r="C15" s="49"/>
      <c r="D15" s="43"/>
      <c r="E15" s="49"/>
    </row>
    <row r="16" spans="1:5" ht="12.75">
      <c r="A16" s="3" t="s">
        <v>110</v>
      </c>
      <c r="B16" s="3"/>
      <c r="C16" s="44">
        <f>SUM(C10:C14)</f>
        <v>9024</v>
      </c>
      <c r="D16" s="43"/>
      <c r="E16" s="44">
        <f>SUM(E10:E14)</f>
        <v>7444</v>
      </c>
    </row>
    <row r="17" spans="1:5" ht="12.75">
      <c r="A17" s="3"/>
      <c r="B17" s="3"/>
      <c r="C17" s="44"/>
      <c r="D17" s="43"/>
      <c r="E17" s="44"/>
    </row>
    <row r="18" spans="1:5" ht="12.75">
      <c r="A18" s="3" t="s">
        <v>46</v>
      </c>
      <c r="B18" s="3"/>
      <c r="C18" s="44"/>
      <c r="D18" s="43"/>
      <c r="E18" s="44"/>
    </row>
    <row r="19" spans="1:5" ht="12.75">
      <c r="A19" s="3"/>
      <c r="B19" s="3" t="s">
        <v>44</v>
      </c>
      <c r="C19" s="44">
        <f>-1370+70</f>
        <v>-1300</v>
      </c>
      <c r="D19" s="43"/>
      <c r="E19" s="44">
        <v>-6043</v>
      </c>
    </row>
    <row r="20" spans="1:5" ht="12.75">
      <c r="A20" s="3"/>
      <c r="B20" s="3" t="s">
        <v>45</v>
      </c>
      <c r="C20" s="44">
        <v>106</v>
      </c>
      <c r="D20" s="43"/>
      <c r="E20" s="44">
        <v>-13291</v>
      </c>
    </row>
    <row r="21" spans="1:5" ht="12.75">
      <c r="A21" s="3"/>
      <c r="B21" s="3"/>
      <c r="C21" s="49"/>
      <c r="D21" s="43"/>
      <c r="E21" s="49"/>
    </row>
    <row r="22" spans="1:5" ht="12.75">
      <c r="A22" s="3" t="s">
        <v>154</v>
      </c>
      <c r="B22" s="3"/>
      <c r="C22" s="43">
        <f>SUM(C16:C20)</f>
        <v>7830</v>
      </c>
      <c r="D22" s="43"/>
      <c r="E22" s="43">
        <f>SUM(E16:E20)</f>
        <v>-11890</v>
      </c>
    </row>
    <row r="23" spans="1:5" ht="12.75">
      <c r="A23" s="3"/>
      <c r="B23" s="3"/>
      <c r="C23" s="44"/>
      <c r="D23" s="43"/>
      <c r="E23" s="44"/>
    </row>
    <row r="24" spans="1:5" ht="12.75">
      <c r="A24" s="3" t="s">
        <v>47</v>
      </c>
      <c r="B24" s="3"/>
      <c r="C24" s="44">
        <v>-1962</v>
      </c>
      <c r="D24" s="43"/>
      <c r="E24" s="44">
        <v>-397</v>
      </c>
    </row>
    <row r="25" spans="1:5" ht="12.75">
      <c r="A25" s="3" t="s">
        <v>49</v>
      </c>
      <c r="B25" s="3"/>
      <c r="C25" s="44">
        <v>54</v>
      </c>
      <c r="D25" s="43"/>
      <c r="E25" s="44">
        <v>8</v>
      </c>
    </row>
    <row r="26" spans="1:5" ht="12.75">
      <c r="A26" s="3"/>
      <c r="B26" s="3"/>
      <c r="C26" s="49"/>
      <c r="D26" s="43"/>
      <c r="E26" s="49"/>
    </row>
    <row r="27" spans="1:5" ht="12.75">
      <c r="A27" s="3" t="s">
        <v>111</v>
      </c>
      <c r="B27" s="3"/>
      <c r="C27" s="45">
        <f>SUM(C22:C25)</f>
        <v>5922</v>
      </c>
      <c r="D27" s="43"/>
      <c r="E27" s="45">
        <f>SUM(E22:E25)</f>
        <v>-12279</v>
      </c>
    </row>
    <row r="28" spans="1:5" ht="12.75">
      <c r="A28" s="3"/>
      <c r="B28" s="3"/>
      <c r="C28" s="44"/>
      <c r="D28" s="43"/>
      <c r="E28" s="44"/>
    </row>
    <row r="29" spans="1:5" ht="12.75">
      <c r="A29" s="3" t="s">
        <v>118</v>
      </c>
      <c r="B29" s="3"/>
      <c r="C29" s="44"/>
      <c r="D29" s="43"/>
      <c r="E29" s="44"/>
    </row>
    <row r="30" spans="1:5" ht="12.75">
      <c r="A30" s="3"/>
      <c r="B30" s="3" t="s">
        <v>193</v>
      </c>
      <c r="C30" s="44">
        <v>-1645</v>
      </c>
      <c r="D30" s="43"/>
      <c r="E30" s="44">
        <v>0</v>
      </c>
    </row>
    <row r="31" spans="1:5" ht="12.75">
      <c r="A31" s="3"/>
      <c r="B31" s="3" t="s">
        <v>50</v>
      </c>
      <c r="C31" s="44">
        <v>-1638</v>
      </c>
      <c r="D31" s="43"/>
      <c r="E31" s="44">
        <v>-691</v>
      </c>
    </row>
    <row r="32" spans="1:5" ht="12.75">
      <c r="A32" s="3"/>
      <c r="B32" s="3" t="s">
        <v>51</v>
      </c>
      <c r="C32" s="44">
        <v>23</v>
      </c>
      <c r="D32" s="43"/>
      <c r="E32" s="44">
        <v>16082</v>
      </c>
    </row>
    <row r="33" spans="1:5" ht="12.75">
      <c r="A33" s="3"/>
      <c r="B33" s="3" t="s">
        <v>130</v>
      </c>
      <c r="C33" s="44">
        <v>-980</v>
      </c>
      <c r="D33" s="43"/>
      <c r="E33" s="44">
        <v>2504</v>
      </c>
    </row>
    <row r="34" spans="1:5" ht="12.75">
      <c r="A34" s="3"/>
      <c r="B34" s="3"/>
      <c r="C34" s="44"/>
      <c r="D34" s="43"/>
      <c r="E34" s="44"/>
    </row>
    <row r="35" spans="1:5" ht="12.75">
      <c r="A35" s="3" t="s">
        <v>112</v>
      </c>
      <c r="B35" s="3"/>
      <c r="C35" s="45">
        <f>SUM(C30:C34)</f>
        <v>-4240</v>
      </c>
      <c r="D35" s="43"/>
      <c r="E35" s="45">
        <f>SUM(E30:E34)</f>
        <v>17895</v>
      </c>
    </row>
    <row r="36" spans="1:5" ht="12.75">
      <c r="A36" s="3"/>
      <c r="B36" s="3"/>
      <c r="C36" s="44"/>
      <c r="D36" s="43"/>
      <c r="E36" s="44"/>
    </row>
    <row r="37" spans="1:5" ht="12.75">
      <c r="A37" s="3" t="s">
        <v>119</v>
      </c>
      <c r="B37" s="3"/>
      <c r="C37" s="44"/>
      <c r="D37" s="43"/>
      <c r="E37" s="44"/>
    </row>
    <row r="38" spans="1:5" ht="12.75">
      <c r="A38" s="3"/>
      <c r="B38" s="3" t="s">
        <v>53</v>
      </c>
      <c r="C38" s="44">
        <v>-3029</v>
      </c>
      <c r="D38" s="43"/>
      <c r="E38" s="44">
        <v>-41571</v>
      </c>
    </row>
    <row r="39" spans="1:5" ht="12.75">
      <c r="A39" s="3"/>
      <c r="B39" s="3" t="s">
        <v>48</v>
      </c>
      <c r="C39" s="44">
        <v>-1449</v>
      </c>
      <c r="D39" s="43"/>
      <c r="E39" s="44">
        <v>-2026</v>
      </c>
    </row>
    <row r="40" spans="1:5" ht="12.75">
      <c r="A40" s="3"/>
      <c r="B40" s="3" t="s">
        <v>52</v>
      </c>
      <c r="C40" s="44">
        <v>5574</v>
      </c>
      <c r="D40" s="43"/>
      <c r="E40" s="44">
        <v>1577</v>
      </c>
    </row>
    <row r="41" spans="1:5" ht="12.75">
      <c r="A41" s="3"/>
      <c r="B41" s="3" t="s">
        <v>149</v>
      </c>
      <c r="C41" s="44">
        <v>0</v>
      </c>
      <c r="D41" s="43"/>
      <c r="E41" s="44">
        <v>36291</v>
      </c>
    </row>
    <row r="42" spans="1:5" ht="12.75">
      <c r="A42" s="3"/>
      <c r="B42" s="3"/>
      <c r="C42" s="44"/>
      <c r="D42" s="43"/>
      <c r="E42" s="44"/>
    </row>
    <row r="43" spans="1:5" ht="12.75">
      <c r="A43" s="3" t="s">
        <v>113</v>
      </c>
      <c r="B43" s="3"/>
      <c r="C43" s="45">
        <f>SUM(C38:C42)</f>
        <v>1096</v>
      </c>
      <c r="D43" s="43"/>
      <c r="E43" s="45">
        <f>SUM(E38:E42)</f>
        <v>-5729</v>
      </c>
    </row>
    <row r="44" spans="1:5" ht="12.75">
      <c r="A44" s="3"/>
      <c r="B44" s="3"/>
      <c r="C44" s="44"/>
      <c r="D44" s="43"/>
      <c r="E44" s="44"/>
    </row>
    <row r="45" spans="1:5" ht="12.75">
      <c r="A45" s="3" t="s">
        <v>114</v>
      </c>
      <c r="B45" s="3"/>
      <c r="C45" s="46">
        <f>C27+C35+C43</f>
        <v>2778</v>
      </c>
      <c r="D45" s="71"/>
      <c r="E45" s="46">
        <f>E27+E35+E43</f>
        <v>-113</v>
      </c>
    </row>
    <row r="46" spans="1:5" ht="12.75">
      <c r="A46" s="3"/>
      <c r="B46" s="3"/>
      <c r="C46" s="46"/>
      <c r="D46" s="71"/>
      <c r="E46" s="46"/>
    </row>
    <row r="47" spans="1:5" ht="12.75">
      <c r="A47" s="3" t="s">
        <v>54</v>
      </c>
      <c r="B47" s="3"/>
      <c r="C47" s="46">
        <v>-7304</v>
      </c>
      <c r="D47" s="71"/>
      <c r="E47" s="46">
        <v>-8943</v>
      </c>
    </row>
    <row r="48" spans="1:5" ht="12.75">
      <c r="A48" s="3"/>
      <c r="B48" s="3"/>
      <c r="C48" s="46"/>
      <c r="D48" s="71"/>
      <c r="E48" s="46"/>
    </row>
    <row r="49" spans="1:5" ht="13.5" thickBot="1">
      <c r="A49" s="3" t="s">
        <v>115</v>
      </c>
      <c r="B49" s="3"/>
      <c r="C49" s="72">
        <f>C45+C47</f>
        <v>-4526</v>
      </c>
      <c r="D49" s="71"/>
      <c r="E49" s="72">
        <f>E45+E47</f>
        <v>-9056</v>
      </c>
    </row>
    <row r="50" spans="3:5" ht="13.5" thickTop="1">
      <c r="C50" s="44"/>
      <c r="D50" s="43"/>
      <c r="E50" s="44"/>
    </row>
    <row r="51" spans="1:5" ht="12.75">
      <c r="A51" s="3" t="s">
        <v>158</v>
      </c>
      <c r="B51" s="3"/>
      <c r="C51" s="51"/>
      <c r="D51" s="64"/>
      <c r="E51" s="51"/>
    </row>
    <row r="52" spans="1:5" ht="12.75">
      <c r="A52" s="3" t="s">
        <v>159</v>
      </c>
      <c r="B52" s="3"/>
      <c r="C52" s="51"/>
      <c r="D52" s="64"/>
      <c r="E52" s="51"/>
    </row>
    <row r="53" spans="1:5" ht="12.75">
      <c r="A53" s="3"/>
      <c r="B53" s="3"/>
      <c r="C53" s="51"/>
      <c r="D53" s="64"/>
      <c r="E53" s="51"/>
    </row>
    <row r="54" spans="1:5" ht="12.75">
      <c r="A54" s="3" t="s">
        <v>160</v>
      </c>
      <c r="B54" s="3"/>
      <c r="C54" s="51">
        <v>527</v>
      </c>
      <c r="D54" s="64"/>
      <c r="E54" s="51">
        <v>188</v>
      </c>
    </row>
    <row r="55" spans="1:5" ht="12.75">
      <c r="A55" s="3" t="s">
        <v>161</v>
      </c>
      <c r="B55" s="3"/>
      <c r="C55" s="52">
        <v>2389</v>
      </c>
      <c r="D55" s="64"/>
      <c r="E55" s="52">
        <v>1379</v>
      </c>
    </row>
    <row r="56" spans="1:5" ht="12.75">
      <c r="A56" s="3" t="s">
        <v>164</v>
      </c>
      <c r="B56" s="3"/>
      <c r="C56" s="51">
        <f>SUM(C54:C55)</f>
        <v>2916</v>
      </c>
      <c r="D56" s="64"/>
      <c r="E56" s="51">
        <f>SUM(E54:E55)</f>
        <v>1567</v>
      </c>
    </row>
    <row r="57" spans="1:5" ht="12.75">
      <c r="A57" s="3" t="s">
        <v>162</v>
      </c>
      <c r="B57" s="3"/>
      <c r="C57" s="51">
        <v>-5053</v>
      </c>
      <c r="D57" s="64"/>
      <c r="E57" s="51">
        <v>-9244</v>
      </c>
    </row>
    <row r="58" spans="1:5" ht="12.75">
      <c r="A58" s="3" t="s">
        <v>163</v>
      </c>
      <c r="B58" s="3"/>
      <c r="C58" s="51">
        <v>-2389</v>
      </c>
      <c r="D58" s="64"/>
      <c r="E58" s="51">
        <v>-1379</v>
      </c>
    </row>
    <row r="59" spans="1:5" ht="13.5" thickBot="1">
      <c r="A59" s="3"/>
      <c r="B59" s="3"/>
      <c r="C59" s="53">
        <f>SUM(C56:C58)</f>
        <v>-4526</v>
      </c>
      <c r="D59" s="64"/>
      <c r="E59" s="53">
        <f>SUM(E56:E58)</f>
        <v>-9056</v>
      </c>
    </row>
    <row r="60" spans="3:5" ht="13.5" thickTop="1">
      <c r="C60" s="44"/>
      <c r="D60" s="43"/>
      <c r="E60" s="44"/>
    </row>
    <row r="61" spans="1:4" ht="13.5">
      <c r="A61" s="15" t="s">
        <v>206</v>
      </c>
      <c r="D61" s="21"/>
    </row>
    <row r="62" spans="1:4" ht="13.5">
      <c r="A62" s="15" t="s">
        <v>202</v>
      </c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SheetLayoutView="75" workbookViewId="0" topLeftCell="A208">
      <selection activeCell="C212" sqref="C212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27.421875" style="0" customWidth="1"/>
    <col min="4" max="6" width="16.7109375" style="0" customWidth="1"/>
    <col min="7" max="7" width="10.7109375" style="0" customWidth="1"/>
    <col min="8" max="8" width="6.7109375" style="0" customWidth="1"/>
  </cols>
  <sheetData>
    <row r="1" spans="1:2" ht="18.75">
      <c r="A1" s="66" t="s">
        <v>157</v>
      </c>
      <c r="B1" s="2"/>
    </row>
    <row r="2" ht="12.75">
      <c r="A2" s="65"/>
    </row>
    <row r="3" spans="1:2" ht="15">
      <c r="A3" s="1" t="s">
        <v>56</v>
      </c>
      <c r="B3" s="1"/>
    </row>
    <row r="4" spans="1:2" ht="15">
      <c r="A4" s="1" t="s">
        <v>207</v>
      </c>
      <c r="B4" s="1"/>
    </row>
    <row r="7" spans="1:16" ht="12.75">
      <c r="A7" s="30">
        <v>1</v>
      </c>
      <c r="B7" s="29"/>
      <c r="C7" s="23" t="s">
        <v>57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0"/>
      <c r="B8" s="2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0"/>
      <c r="B9" s="29"/>
      <c r="C9" s="3" t="s">
        <v>58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0"/>
      <c r="B10" s="29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0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0"/>
      <c r="B12" s="29"/>
      <c r="C12" s="3" t="s">
        <v>59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0"/>
      <c r="B13" s="29"/>
      <c r="C13" s="3" t="s">
        <v>222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0"/>
      <c r="B14" s="29"/>
      <c r="C14" s="3" t="s">
        <v>215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0"/>
      <c r="B15" s="2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0"/>
      <c r="B16" s="2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0">
        <v>2</v>
      </c>
      <c r="B17" s="29"/>
      <c r="C17" s="23" t="s">
        <v>155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0"/>
      <c r="B18" s="2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0"/>
      <c r="B19" s="29"/>
      <c r="C19" s="3" t="s">
        <v>223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0"/>
      <c r="B20" s="29"/>
      <c r="C20" s="3" t="s">
        <v>216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0"/>
      <c r="B21" s="2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0">
        <v>3</v>
      </c>
      <c r="B22" s="29"/>
      <c r="C22" s="23" t="s">
        <v>60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0"/>
      <c r="B23" s="2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0"/>
      <c r="B24" s="29"/>
      <c r="C24" s="3" t="s">
        <v>237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0"/>
      <c r="B25" s="29"/>
      <c r="C25" s="3" t="s">
        <v>238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0"/>
      <c r="B26" s="2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0"/>
      <c r="B27" s="2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0">
        <v>4</v>
      </c>
      <c r="B28" s="29"/>
      <c r="C28" s="23" t="s">
        <v>61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0"/>
      <c r="B29" s="2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0"/>
      <c r="B30" s="29"/>
      <c r="C30" s="3" t="s">
        <v>86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0"/>
      <c r="B31" s="29"/>
      <c r="C31" s="3" t="s">
        <v>87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0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0"/>
      <c r="B33" s="2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0">
        <v>5</v>
      </c>
      <c r="B34" s="29"/>
      <c r="C34" s="23" t="s">
        <v>107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0"/>
      <c r="B35" s="2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0"/>
      <c r="B36" s="29"/>
      <c r="C36" s="3" t="s">
        <v>83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0"/>
      <c r="B37" s="29"/>
      <c r="C37" s="3" t="s">
        <v>84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0"/>
      <c r="B38" s="29"/>
      <c r="C38" s="3" t="s">
        <v>85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0"/>
      <c r="B39" s="2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0"/>
      <c r="B40" s="2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0">
        <v>6</v>
      </c>
      <c r="B41" s="29"/>
      <c r="C41" s="23" t="s">
        <v>140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0"/>
      <c r="B42" s="2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0"/>
      <c r="B43" s="29"/>
      <c r="C43" s="3" t="s">
        <v>141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0"/>
      <c r="B44" s="29"/>
      <c r="C44" s="3" t="s">
        <v>142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0"/>
      <c r="B45" s="2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0"/>
      <c r="B46" s="2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0">
        <v>7</v>
      </c>
      <c r="B47" s="29"/>
      <c r="C47" s="23" t="s">
        <v>62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0"/>
      <c r="B48" s="2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0"/>
      <c r="B49" s="29"/>
      <c r="C49" s="3" t="s">
        <v>81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0"/>
      <c r="B50" s="29"/>
      <c r="C50" s="3" t="s">
        <v>82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0"/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0"/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0">
        <v>8</v>
      </c>
      <c r="B53" s="29"/>
      <c r="C53" s="23" t="s">
        <v>63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0"/>
      <c r="B54" s="2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0"/>
      <c r="B55" s="29"/>
      <c r="C55" s="3" t="s">
        <v>64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0"/>
      <c r="B56" s="29"/>
      <c r="C56" s="3"/>
      <c r="D56" s="3"/>
      <c r="E56" s="4" t="s">
        <v>120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0"/>
      <c r="B57" s="29"/>
      <c r="C57" s="3"/>
      <c r="D57" s="4" t="s">
        <v>7</v>
      </c>
      <c r="E57" s="4" t="s">
        <v>121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0"/>
      <c r="B58" s="29"/>
      <c r="C58" s="3"/>
      <c r="D58" s="24" t="s">
        <v>6</v>
      </c>
      <c r="E58" s="24" t="s">
        <v>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0"/>
      <c r="B59" s="29"/>
      <c r="C59" s="3"/>
      <c r="D59" s="51"/>
      <c r="E59" s="5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0"/>
      <c r="B60" s="29"/>
      <c r="C60" s="3" t="s">
        <v>65</v>
      </c>
      <c r="D60" s="51">
        <f>82626-633</f>
        <v>81993</v>
      </c>
      <c r="E60" s="51">
        <f>2756+2818+131-222</f>
        <v>5483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0"/>
      <c r="B61" s="29"/>
      <c r="C61" s="3" t="s">
        <v>66</v>
      </c>
      <c r="D61" s="51">
        <v>633</v>
      </c>
      <c r="E61" s="51">
        <f>-1004-293-5-368</f>
        <v>-1670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0"/>
      <c r="B62" s="29"/>
      <c r="C62" s="3"/>
      <c r="D62" s="51"/>
      <c r="E62" s="5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5" thickBot="1">
      <c r="A63" s="30"/>
      <c r="B63" s="29"/>
      <c r="C63" s="3"/>
      <c r="D63" s="53">
        <f>SUM(D60:D62)</f>
        <v>82626</v>
      </c>
      <c r="E63" s="53">
        <f>SUM(E60:E62)</f>
        <v>3813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5" thickTop="1">
      <c r="A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0"/>
      <c r="B65" s="3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0">
        <v>9</v>
      </c>
      <c r="B66" s="29"/>
      <c r="C66" s="23" t="s">
        <v>67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0"/>
      <c r="B67" s="2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0"/>
      <c r="B68" s="29"/>
      <c r="C68" s="3" t="s">
        <v>80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0"/>
      <c r="B69" s="29"/>
      <c r="C69" s="3" t="s">
        <v>221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0"/>
      <c r="B70" s="2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0"/>
      <c r="B71" s="2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0">
        <v>10</v>
      </c>
      <c r="B72" s="29"/>
      <c r="C72" s="23" t="s">
        <v>68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0"/>
      <c r="B73" s="2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0"/>
      <c r="B74" s="29"/>
      <c r="C74" s="3" t="s">
        <v>151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0"/>
      <c r="B75" s="29"/>
      <c r="C75" s="3" t="s">
        <v>152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0"/>
      <c r="B76" s="2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0"/>
      <c r="B77" s="2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0">
        <v>11</v>
      </c>
      <c r="B78" s="29"/>
      <c r="C78" s="23" t="s">
        <v>69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0"/>
      <c r="B79" s="2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0"/>
      <c r="B80" s="29"/>
      <c r="C80" s="3" t="s">
        <v>217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0"/>
      <c r="B81" s="29"/>
      <c r="C81" s="3" t="s">
        <v>79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0"/>
      <c r="B82" s="2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0"/>
      <c r="B83" s="2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0">
        <v>12</v>
      </c>
      <c r="B84" s="29"/>
      <c r="C84" s="23" t="s">
        <v>70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0"/>
      <c r="B85" s="2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0"/>
      <c r="B86" s="29"/>
      <c r="C86" s="56" t="s">
        <v>131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0"/>
      <c r="B87" s="29"/>
      <c r="C87" s="3" t="s">
        <v>132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0"/>
      <c r="B88" s="2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0"/>
      <c r="B89" s="29"/>
      <c r="C89" s="56" t="s">
        <v>133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0"/>
      <c r="B90" s="29"/>
      <c r="C90" s="3" t="s">
        <v>134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0"/>
      <c r="B91" s="29"/>
      <c r="C91" s="3" t="s">
        <v>220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0"/>
      <c r="B92" s="2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0"/>
      <c r="B93" s="29"/>
      <c r="C93" s="3" t="s">
        <v>190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0"/>
      <c r="B94" s="29"/>
      <c r="C94" s="3" t="s">
        <v>194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0"/>
      <c r="B95" s="29"/>
      <c r="C95" s="3" t="s">
        <v>197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0"/>
      <c r="B96" s="2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0"/>
      <c r="B97" s="2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>
      <c r="A98" s="54">
        <v>13</v>
      </c>
      <c r="B98" s="29"/>
      <c r="C98" s="32" t="s">
        <v>189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>
      <c r="A99" s="30"/>
      <c r="B99" s="29"/>
      <c r="C99" s="32" t="s">
        <v>71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9" ht="12.75">
      <c r="A100" s="30"/>
      <c r="B100" s="29"/>
      <c r="C100" s="3"/>
      <c r="D100" s="3"/>
      <c r="E100" s="3"/>
      <c r="F100" s="3"/>
      <c r="G100" s="3"/>
      <c r="H100" s="3"/>
      <c r="I100" s="3"/>
    </row>
    <row r="101" spans="1:9" ht="12.75">
      <c r="A101" s="30"/>
      <c r="B101" s="29"/>
      <c r="C101" s="3"/>
      <c r="D101" s="3"/>
      <c r="E101" s="3"/>
      <c r="F101" s="3"/>
      <c r="G101" s="3"/>
      <c r="H101" s="3"/>
      <c r="I101" s="3"/>
    </row>
    <row r="102" spans="1:9" ht="12.75">
      <c r="A102" s="30">
        <v>13.1</v>
      </c>
      <c r="B102" s="29"/>
      <c r="C102" s="23" t="s">
        <v>124</v>
      </c>
      <c r="D102" s="3"/>
      <c r="E102" s="3"/>
      <c r="F102" s="3"/>
      <c r="G102" s="3"/>
      <c r="H102" s="3"/>
      <c r="I102" s="3"/>
    </row>
    <row r="103" spans="1:9" ht="12.75">
      <c r="A103" s="30"/>
      <c r="B103" s="29"/>
      <c r="C103" s="3"/>
      <c r="D103" s="3"/>
      <c r="E103" s="3"/>
      <c r="F103" s="3"/>
      <c r="G103" s="3"/>
      <c r="H103" s="3"/>
      <c r="I103" s="3"/>
    </row>
    <row r="104" spans="1:9" ht="12.75">
      <c r="A104" s="30"/>
      <c r="B104" s="29"/>
      <c r="C104" s="3" t="s">
        <v>239</v>
      </c>
      <c r="D104" s="3"/>
      <c r="E104" s="3"/>
      <c r="F104" s="3"/>
      <c r="G104" s="3"/>
      <c r="H104" s="3"/>
      <c r="I104" s="3"/>
    </row>
    <row r="105" spans="1:9" ht="12.75">
      <c r="A105" s="30"/>
      <c r="B105" s="29"/>
      <c r="C105" s="3" t="s">
        <v>240</v>
      </c>
      <c r="D105" s="3"/>
      <c r="E105" s="3"/>
      <c r="F105" s="3"/>
      <c r="G105" s="3"/>
      <c r="H105" s="3"/>
      <c r="I105" s="3"/>
    </row>
    <row r="106" spans="1:9" ht="12.75">
      <c r="A106" s="30"/>
      <c r="B106" s="29"/>
      <c r="C106" s="3" t="s">
        <v>241</v>
      </c>
      <c r="D106" s="3"/>
      <c r="E106" s="3"/>
      <c r="F106" s="3"/>
      <c r="G106" s="3"/>
      <c r="H106" s="3"/>
      <c r="I106" s="3"/>
    </row>
    <row r="107" spans="1:9" ht="12.75">
      <c r="A107" s="30"/>
      <c r="B107" s="29"/>
      <c r="C107" s="3" t="s">
        <v>242</v>
      </c>
      <c r="D107" s="3"/>
      <c r="E107" s="3"/>
      <c r="F107" s="3"/>
      <c r="G107" s="3"/>
      <c r="H107" s="3"/>
      <c r="I107" s="3"/>
    </row>
    <row r="108" spans="1:9" ht="12.75">
      <c r="A108" s="30"/>
      <c r="B108" s="29"/>
      <c r="C108" s="3"/>
      <c r="D108" s="3"/>
      <c r="E108" s="3"/>
      <c r="F108" s="3"/>
      <c r="G108" s="3"/>
      <c r="H108" s="3"/>
      <c r="I108" s="3"/>
    </row>
    <row r="109" spans="1:9" ht="12.75">
      <c r="A109" s="30"/>
      <c r="B109" s="29"/>
      <c r="C109" s="3"/>
      <c r="D109" s="3"/>
      <c r="E109" s="3"/>
      <c r="F109" s="3"/>
      <c r="G109" s="3"/>
      <c r="H109" s="3"/>
      <c r="I109" s="3"/>
    </row>
    <row r="110" spans="1:9" ht="13.5">
      <c r="A110" s="33">
        <v>13.2</v>
      </c>
      <c r="B110" s="29"/>
      <c r="C110" s="23" t="s">
        <v>97</v>
      </c>
      <c r="D110" s="3"/>
      <c r="E110" s="3"/>
      <c r="F110" s="3"/>
      <c r="G110" s="3"/>
      <c r="H110" s="3"/>
      <c r="I110" s="3"/>
    </row>
    <row r="111" spans="1:9" ht="12.75">
      <c r="A111" s="30"/>
      <c r="B111" s="29"/>
      <c r="C111" s="3"/>
      <c r="D111" s="3"/>
      <c r="E111" s="3"/>
      <c r="F111" s="3"/>
      <c r="G111" s="3"/>
      <c r="H111" s="3"/>
      <c r="I111" s="3"/>
    </row>
    <row r="112" spans="1:9" ht="12.75">
      <c r="A112" s="30"/>
      <c r="B112" s="29"/>
      <c r="C112" s="3" t="s">
        <v>243</v>
      </c>
      <c r="D112" s="3"/>
      <c r="E112" s="3"/>
      <c r="F112" s="3"/>
      <c r="G112" s="3"/>
      <c r="H112" s="3"/>
      <c r="I112" s="3"/>
    </row>
    <row r="113" spans="1:9" ht="12.75">
      <c r="A113" s="30"/>
      <c r="B113" s="29"/>
      <c r="C113" s="3" t="s">
        <v>244</v>
      </c>
      <c r="D113" s="3"/>
      <c r="E113" s="3"/>
      <c r="F113" s="3"/>
      <c r="G113" s="3"/>
      <c r="H113" s="3"/>
      <c r="I113" s="3"/>
    </row>
    <row r="114" spans="1:9" ht="12.75">
      <c r="A114" s="30"/>
      <c r="B114" s="29"/>
      <c r="C114" s="3" t="s">
        <v>245</v>
      </c>
      <c r="D114" s="3"/>
      <c r="E114" s="3"/>
      <c r="F114" s="3"/>
      <c r="G114" s="3"/>
      <c r="H114" s="3"/>
      <c r="I114" s="3"/>
    </row>
    <row r="115" spans="1:9" ht="12.75">
      <c r="A115" s="30"/>
      <c r="B115" s="29"/>
      <c r="C115" s="3" t="s">
        <v>246</v>
      </c>
      <c r="D115" s="3"/>
      <c r="E115" s="3"/>
      <c r="F115" s="3"/>
      <c r="G115" s="3"/>
      <c r="H115" s="3"/>
      <c r="I115" s="3"/>
    </row>
    <row r="116" spans="1:9" ht="12.75">
      <c r="A116" s="30"/>
      <c r="B116" s="29"/>
      <c r="C116" s="3"/>
      <c r="D116" s="3"/>
      <c r="E116" s="3"/>
      <c r="F116" s="3"/>
      <c r="G116" s="3"/>
      <c r="H116" s="3"/>
      <c r="I116" s="3"/>
    </row>
    <row r="117" spans="1:9" ht="12.75">
      <c r="A117" s="30"/>
      <c r="B117" s="29"/>
      <c r="C117" s="3"/>
      <c r="D117" s="3"/>
      <c r="E117" s="3"/>
      <c r="F117" s="3"/>
      <c r="G117" s="3"/>
      <c r="H117" s="3"/>
      <c r="I117" s="3"/>
    </row>
    <row r="118" spans="1:9" ht="12.75">
      <c r="A118" s="30"/>
      <c r="B118" s="29"/>
      <c r="C118" s="3"/>
      <c r="D118" s="3"/>
      <c r="E118" s="3"/>
      <c r="F118" s="3"/>
      <c r="G118" s="3"/>
      <c r="H118" s="3"/>
      <c r="I118" s="3"/>
    </row>
    <row r="119" spans="1:9" ht="13.5">
      <c r="A119" s="33">
        <v>13.3</v>
      </c>
      <c r="B119" s="29"/>
      <c r="C119" s="23" t="s">
        <v>195</v>
      </c>
      <c r="D119" s="3"/>
      <c r="E119" s="3"/>
      <c r="F119" s="3"/>
      <c r="G119" s="3"/>
      <c r="H119" s="3"/>
      <c r="I119" s="3"/>
    </row>
    <row r="120" spans="1:9" ht="12.75">
      <c r="A120" s="30"/>
      <c r="B120" s="29"/>
      <c r="C120" s="3"/>
      <c r="D120" s="3"/>
      <c r="E120" s="3"/>
      <c r="F120" s="3"/>
      <c r="G120" s="3"/>
      <c r="H120" s="3"/>
      <c r="I120" s="3"/>
    </row>
    <row r="121" spans="1:9" ht="12.75">
      <c r="A121" s="30"/>
      <c r="B121" s="29"/>
      <c r="C121" s="3" t="s">
        <v>247</v>
      </c>
      <c r="D121" s="3"/>
      <c r="E121" s="3"/>
      <c r="F121" s="3"/>
      <c r="G121" s="3"/>
      <c r="H121" s="3"/>
      <c r="I121" s="3"/>
    </row>
    <row r="122" spans="1:9" ht="12.75">
      <c r="A122" s="30"/>
      <c r="B122" s="29"/>
      <c r="C122" s="3" t="s">
        <v>248</v>
      </c>
      <c r="D122" s="3"/>
      <c r="E122" s="3"/>
      <c r="F122" s="3"/>
      <c r="G122" s="3"/>
      <c r="H122" s="3"/>
      <c r="I122" s="3"/>
    </row>
    <row r="123" spans="1:9" ht="12.75">
      <c r="A123" s="30"/>
      <c r="B123" s="29"/>
      <c r="C123" s="3"/>
      <c r="D123" s="3"/>
      <c r="E123" s="3"/>
      <c r="F123" s="3"/>
      <c r="G123" s="3"/>
      <c r="H123" s="3"/>
      <c r="I123" s="3"/>
    </row>
    <row r="124" spans="1:9" ht="12.75">
      <c r="A124" s="30"/>
      <c r="B124" s="29"/>
      <c r="C124" s="3"/>
      <c r="D124" s="3"/>
      <c r="E124" s="3"/>
      <c r="F124" s="3"/>
      <c r="G124" s="3"/>
      <c r="H124" s="3"/>
      <c r="I124" s="3"/>
    </row>
    <row r="125" spans="1:9" ht="13.5">
      <c r="A125" s="33">
        <v>13.4</v>
      </c>
      <c r="B125" s="29"/>
      <c r="C125" s="23" t="s">
        <v>166</v>
      </c>
      <c r="D125" s="3"/>
      <c r="E125" s="3"/>
      <c r="F125" s="3"/>
      <c r="G125" s="3"/>
      <c r="H125" s="3"/>
      <c r="I125" s="3"/>
    </row>
    <row r="126" spans="1:9" ht="12.75">
      <c r="A126" s="30"/>
      <c r="B126" s="29"/>
      <c r="C126" s="3"/>
      <c r="D126" s="3"/>
      <c r="E126" s="3"/>
      <c r="F126" s="3"/>
      <c r="G126" s="3"/>
      <c r="H126" s="3"/>
      <c r="I126" s="3"/>
    </row>
    <row r="127" spans="1:9" ht="12.75">
      <c r="A127" s="30"/>
      <c r="B127" s="29"/>
      <c r="C127" s="3" t="s">
        <v>165</v>
      </c>
      <c r="D127" s="3"/>
      <c r="E127" s="3"/>
      <c r="F127" s="3"/>
      <c r="G127" s="3"/>
      <c r="H127" s="3"/>
      <c r="I127" s="3"/>
    </row>
    <row r="128" spans="1:9" ht="12.75">
      <c r="A128" s="30"/>
      <c r="B128" s="29"/>
      <c r="C128" s="3"/>
      <c r="D128" s="3"/>
      <c r="E128" s="3"/>
      <c r="F128" s="3"/>
      <c r="G128" s="3"/>
      <c r="H128" s="3"/>
      <c r="I128" s="3"/>
    </row>
    <row r="129" spans="1:9" ht="12.75">
      <c r="A129" s="30"/>
      <c r="B129" s="29"/>
      <c r="C129" s="3"/>
      <c r="D129" s="3"/>
      <c r="E129" s="3"/>
      <c r="F129" s="3"/>
      <c r="G129" s="3"/>
      <c r="H129" s="3"/>
      <c r="I129" s="3"/>
    </row>
    <row r="130" spans="1:9" ht="13.5">
      <c r="A130" s="33">
        <v>13.5</v>
      </c>
      <c r="B130" s="29"/>
      <c r="C130" s="23" t="s">
        <v>12</v>
      </c>
      <c r="D130" s="3"/>
      <c r="E130" s="3"/>
      <c r="F130" s="3"/>
      <c r="G130" s="3"/>
      <c r="H130" s="3"/>
      <c r="I130" s="3"/>
    </row>
    <row r="131" spans="1:9" ht="12.75">
      <c r="A131" s="30"/>
      <c r="B131" s="29"/>
      <c r="C131" s="3"/>
      <c r="D131" s="4" t="s">
        <v>72</v>
      </c>
      <c r="E131" s="4" t="s">
        <v>74</v>
      </c>
      <c r="F131" s="3"/>
      <c r="G131" s="3"/>
      <c r="H131" s="3"/>
      <c r="I131" s="3"/>
    </row>
    <row r="132" spans="1:9" ht="12.75">
      <c r="A132" s="30"/>
      <c r="B132" s="29"/>
      <c r="C132" s="3"/>
      <c r="D132" s="4" t="s">
        <v>73</v>
      </c>
      <c r="E132" s="4" t="s">
        <v>5</v>
      </c>
      <c r="F132" s="3"/>
      <c r="G132" s="3"/>
      <c r="H132" s="3"/>
      <c r="I132" s="3"/>
    </row>
    <row r="133" spans="1:9" ht="12.75">
      <c r="A133" s="30"/>
      <c r="B133" s="29"/>
      <c r="C133" s="3"/>
      <c r="D133" s="24" t="s">
        <v>6</v>
      </c>
      <c r="E133" s="24" t="s">
        <v>6</v>
      </c>
      <c r="F133" s="3"/>
      <c r="G133" s="3"/>
      <c r="H133" s="3"/>
      <c r="I133" s="3"/>
    </row>
    <row r="134" spans="1:9" ht="12.75">
      <c r="A134" s="30"/>
      <c r="B134" s="29"/>
      <c r="C134" s="3"/>
      <c r="D134" s="3"/>
      <c r="E134" s="3"/>
      <c r="F134" s="3"/>
      <c r="G134" s="3"/>
      <c r="H134" s="3"/>
      <c r="I134" s="3"/>
    </row>
    <row r="135" spans="1:9" ht="12.75">
      <c r="A135" s="30"/>
      <c r="B135" s="29"/>
      <c r="C135" s="3" t="s">
        <v>1</v>
      </c>
      <c r="D135" s="51">
        <v>-150</v>
      </c>
      <c r="E135" s="51">
        <f>-90-150</f>
        <v>-240</v>
      </c>
      <c r="F135" s="3"/>
      <c r="G135" s="3"/>
      <c r="H135" s="3"/>
      <c r="I135" s="3"/>
    </row>
    <row r="136" spans="1:9" ht="12.75">
      <c r="A136" s="30"/>
      <c r="B136" s="29"/>
      <c r="C136" s="3" t="s">
        <v>75</v>
      </c>
      <c r="D136" s="51">
        <v>0</v>
      </c>
      <c r="E136" s="51">
        <v>0</v>
      </c>
      <c r="F136" s="3"/>
      <c r="G136" s="3"/>
      <c r="H136" s="3"/>
      <c r="I136" s="3"/>
    </row>
    <row r="137" spans="1:9" ht="12.75">
      <c r="A137" s="30"/>
      <c r="B137" s="29"/>
      <c r="C137" s="3" t="s">
        <v>76</v>
      </c>
      <c r="D137" s="51">
        <v>0</v>
      </c>
      <c r="E137" s="51">
        <v>0</v>
      </c>
      <c r="F137" s="3"/>
      <c r="G137" s="3"/>
      <c r="H137" s="3"/>
      <c r="I137" s="3"/>
    </row>
    <row r="138" spans="1:9" ht="12.75">
      <c r="A138" s="30"/>
      <c r="B138" s="29"/>
      <c r="C138" s="3"/>
      <c r="D138" s="51"/>
      <c r="E138" s="51"/>
      <c r="F138" s="3"/>
      <c r="G138" s="3"/>
      <c r="H138" s="3"/>
      <c r="I138" s="3"/>
    </row>
    <row r="139" spans="1:9" ht="13.5" thickBot="1">
      <c r="A139" s="30"/>
      <c r="B139" s="29"/>
      <c r="C139" s="3"/>
      <c r="D139" s="53">
        <f>SUM(D135:D138)</f>
        <v>-150</v>
      </c>
      <c r="E139" s="53">
        <f>SUM(E135:E137)</f>
        <v>-240</v>
      </c>
      <c r="F139" s="3"/>
      <c r="G139" s="3"/>
      <c r="H139" s="3"/>
      <c r="I139" s="3"/>
    </row>
    <row r="140" spans="1:9" ht="13.5" thickTop="1">
      <c r="A140" s="30"/>
      <c r="B140" s="29"/>
      <c r="C140" s="3"/>
      <c r="D140" s="3"/>
      <c r="E140" s="3"/>
      <c r="F140" s="3"/>
      <c r="G140" s="3"/>
      <c r="H140" s="3"/>
      <c r="I140" s="3"/>
    </row>
    <row r="141" spans="1:9" ht="12.75">
      <c r="A141" s="30"/>
      <c r="B141" s="29"/>
      <c r="C141" s="3" t="s">
        <v>156</v>
      </c>
      <c r="D141" s="3"/>
      <c r="E141" s="3"/>
      <c r="F141" s="3"/>
      <c r="G141" s="3"/>
      <c r="H141" s="3"/>
      <c r="I141" s="3"/>
    </row>
    <row r="142" spans="1:9" ht="12.75">
      <c r="A142" s="30"/>
      <c r="B142" s="29"/>
      <c r="C142" s="3" t="s">
        <v>198</v>
      </c>
      <c r="D142" s="3"/>
      <c r="E142" s="3"/>
      <c r="F142" s="3"/>
      <c r="G142" s="3"/>
      <c r="H142" s="3"/>
      <c r="I142" s="3"/>
    </row>
    <row r="143" spans="1:9" ht="12.75">
      <c r="A143" s="30"/>
      <c r="B143" s="29"/>
      <c r="C143" s="3"/>
      <c r="D143" s="3"/>
      <c r="E143" s="3"/>
      <c r="F143" s="3"/>
      <c r="G143" s="3"/>
      <c r="H143" s="3"/>
      <c r="I143" s="3"/>
    </row>
    <row r="144" spans="1:9" ht="12.75">
      <c r="A144" s="30"/>
      <c r="B144" s="29"/>
      <c r="C144" s="3"/>
      <c r="D144" s="3"/>
      <c r="E144" s="3"/>
      <c r="F144" s="3"/>
      <c r="G144" s="3"/>
      <c r="H144" s="3"/>
      <c r="I144" s="3"/>
    </row>
    <row r="145" spans="1:9" ht="13.5">
      <c r="A145" s="33">
        <v>13.6</v>
      </c>
      <c r="B145" s="29"/>
      <c r="C145" s="23" t="s">
        <v>77</v>
      </c>
      <c r="D145" s="3"/>
      <c r="E145" s="3"/>
      <c r="F145" s="3"/>
      <c r="G145" s="3"/>
      <c r="H145" s="3"/>
      <c r="I145" s="3"/>
    </row>
    <row r="146" spans="1:9" ht="12.75">
      <c r="A146" s="30"/>
      <c r="B146" s="29"/>
      <c r="C146" s="3"/>
      <c r="D146" s="3"/>
      <c r="E146" s="3"/>
      <c r="F146" s="3"/>
      <c r="G146" s="3"/>
      <c r="H146" s="3"/>
      <c r="I146" s="3"/>
    </row>
    <row r="147" spans="1:9" ht="12.75">
      <c r="A147" s="30"/>
      <c r="B147" s="29"/>
      <c r="C147" s="3" t="s">
        <v>88</v>
      </c>
      <c r="D147" s="3"/>
      <c r="E147" s="3"/>
      <c r="F147" s="3"/>
      <c r="G147" s="3"/>
      <c r="H147" s="3"/>
      <c r="I147" s="3"/>
    </row>
    <row r="148" spans="1:9" ht="12.75">
      <c r="A148" s="30"/>
      <c r="B148" s="29"/>
      <c r="C148" s="3" t="s">
        <v>150</v>
      </c>
      <c r="D148" s="3"/>
      <c r="E148" s="3"/>
      <c r="F148" s="3"/>
      <c r="G148" s="3"/>
      <c r="H148" s="3"/>
      <c r="I148" s="3"/>
    </row>
    <row r="149" spans="1:9" ht="12.75">
      <c r="A149" s="30"/>
      <c r="B149" s="29"/>
      <c r="C149" s="3"/>
      <c r="D149" s="3"/>
      <c r="E149" s="3"/>
      <c r="F149" s="3"/>
      <c r="G149" s="3"/>
      <c r="H149" s="3"/>
      <c r="I149" s="3"/>
    </row>
    <row r="150" spans="1:9" ht="12.75">
      <c r="A150" s="30"/>
      <c r="B150" s="29"/>
      <c r="C150" s="3"/>
      <c r="D150" s="3"/>
      <c r="E150" s="3"/>
      <c r="F150" s="3"/>
      <c r="G150" s="3"/>
      <c r="H150" s="3"/>
      <c r="I150" s="3"/>
    </row>
    <row r="151" spans="1:9" ht="13.5">
      <c r="A151" s="33">
        <v>13.7</v>
      </c>
      <c r="B151" s="29"/>
      <c r="C151" s="23" t="s">
        <v>78</v>
      </c>
      <c r="D151" s="3"/>
      <c r="E151" s="3"/>
      <c r="F151" s="3"/>
      <c r="G151" s="3"/>
      <c r="H151" s="3"/>
      <c r="I151" s="3"/>
    </row>
    <row r="152" spans="1:9" ht="12.75">
      <c r="A152" s="30"/>
      <c r="B152" s="29"/>
      <c r="C152" s="3"/>
      <c r="D152" s="3"/>
      <c r="E152" s="3"/>
      <c r="F152" s="3"/>
      <c r="G152" s="3"/>
      <c r="H152" s="3"/>
      <c r="I152" s="3"/>
    </row>
    <row r="153" spans="1:9" ht="12.75">
      <c r="A153" s="30"/>
      <c r="B153" s="29"/>
      <c r="C153" s="3" t="s">
        <v>138</v>
      </c>
      <c r="D153" s="3"/>
      <c r="E153" s="3"/>
      <c r="F153" s="3"/>
      <c r="G153" s="3"/>
      <c r="H153" s="3"/>
      <c r="I153" s="3"/>
    </row>
    <row r="154" spans="1:9" ht="12.75">
      <c r="A154" s="30"/>
      <c r="B154" s="29"/>
      <c r="C154" s="3" t="s">
        <v>79</v>
      </c>
      <c r="D154" s="3"/>
      <c r="E154" s="3"/>
      <c r="F154" s="3"/>
      <c r="G154" s="3"/>
      <c r="H154" s="3"/>
      <c r="I154" s="3"/>
    </row>
    <row r="155" spans="1:9" ht="12.75">
      <c r="A155" s="30"/>
      <c r="B155" s="29"/>
      <c r="C155" s="3"/>
      <c r="D155" s="3"/>
      <c r="E155" s="3"/>
      <c r="F155" s="3"/>
      <c r="G155" s="3"/>
      <c r="H155" s="3"/>
      <c r="I155" s="3"/>
    </row>
    <row r="156" spans="1:9" ht="12.75">
      <c r="A156" s="30"/>
      <c r="B156" s="29"/>
      <c r="C156" s="3"/>
      <c r="D156" s="3"/>
      <c r="E156" s="3"/>
      <c r="F156" s="3"/>
      <c r="G156" s="3"/>
      <c r="H156" s="3"/>
      <c r="I156" s="3"/>
    </row>
    <row r="157" spans="1:9" ht="13.5">
      <c r="A157" s="33">
        <v>13.8</v>
      </c>
      <c r="B157" s="29"/>
      <c r="C157" s="23" t="s">
        <v>139</v>
      </c>
      <c r="D157" s="3"/>
      <c r="E157" s="3"/>
      <c r="F157" s="3"/>
      <c r="G157" s="3"/>
      <c r="H157" s="3"/>
      <c r="I157" s="3"/>
    </row>
    <row r="158" spans="1:9" ht="12.75">
      <c r="A158" s="30"/>
      <c r="B158" s="29"/>
      <c r="C158" s="3"/>
      <c r="D158" s="3"/>
      <c r="E158" s="3"/>
      <c r="F158" s="3"/>
      <c r="G158" s="3"/>
      <c r="H158" s="3"/>
      <c r="I158" s="3"/>
    </row>
    <row r="159" spans="1:9" ht="12.75">
      <c r="A159" s="30"/>
      <c r="B159" s="29"/>
      <c r="C159" s="3" t="s">
        <v>218</v>
      </c>
      <c r="D159" s="3"/>
      <c r="E159" s="3"/>
      <c r="F159" s="3"/>
      <c r="G159" s="3"/>
      <c r="H159" s="3"/>
      <c r="I159" s="3"/>
    </row>
    <row r="160" spans="1:9" ht="12.75">
      <c r="A160" s="30"/>
      <c r="B160" s="29"/>
      <c r="C160" s="3"/>
      <c r="D160" s="3"/>
      <c r="E160" s="3"/>
      <c r="F160" s="3"/>
      <c r="G160" s="3"/>
      <c r="H160" s="3"/>
      <c r="I160" s="3"/>
    </row>
    <row r="161" spans="1:9" ht="12.75">
      <c r="A161" s="30"/>
      <c r="B161" s="29"/>
      <c r="C161" s="3"/>
      <c r="D161" s="3"/>
      <c r="E161" s="3"/>
      <c r="F161" s="3"/>
      <c r="G161" s="3"/>
      <c r="H161" s="3"/>
      <c r="I161" s="3"/>
    </row>
    <row r="162" spans="1:9" ht="12.75">
      <c r="A162" s="30"/>
      <c r="B162" s="29"/>
      <c r="C162" s="3"/>
      <c r="D162" s="3"/>
      <c r="E162" s="3"/>
      <c r="F162" s="3"/>
      <c r="G162" s="3"/>
      <c r="H162" s="3"/>
      <c r="I162" s="3"/>
    </row>
    <row r="163" spans="1:9" ht="13.5">
      <c r="A163" s="33">
        <v>13.9</v>
      </c>
      <c r="B163" s="29"/>
      <c r="C163" s="23" t="s">
        <v>89</v>
      </c>
      <c r="D163" s="3"/>
      <c r="E163" s="3"/>
      <c r="F163" s="3"/>
      <c r="G163" s="3"/>
      <c r="H163" s="3"/>
      <c r="I163" s="3"/>
    </row>
    <row r="164" spans="1:9" ht="12.75">
      <c r="A164" s="30"/>
      <c r="B164" s="29"/>
      <c r="C164" s="3"/>
      <c r="D164" s="3"/>
      <c r="E164" s="3"/>
      <c r="F164" s="3"/>
      <c r="G164" s="3"/>
      <c r="H164" s="3"/>
      <c r="I164" s="3"/>
    </row>
    <row r="165" spans="1:9" ht="12.75">
      <c r="A165" s="30"/>
      <c r="B165" s="29"/>
      <c r="C165" s="3" t="s">
        <v>219</v>
      </c>
      <c r="D165" s="3"/>
      <c r="E165" s="3"/>
      <c r="F165" s="3"/>
      <c r="G165" s="3"/>
      <c r="H165" s="3"/>
      <c r="I165" s="3"/>
    </row>
    <row r="166" spans="1:9" ht="12.75">
      <c r="A166" s="30"/>
      <c r="B166" s="29"/>
      <c r="C166" s="3"/>
      <c r="D166" s="3"/>
      <c r="E166" s="3"/>
      <c r="F166" s="3"/>
      <c r="G166" s="3"/>
      <c r="H166" s="3"/>
      <c r="I166" s="3"/>
    </row>
    <row r="167" spans="1:9" ht="12.75">
      <c r="A167" s="30"/>
      <c r="B167" s="29"/>
      <c r="C167" s="3"/>
      <c r="D167" s="4" t="s">
        <v>90</v>
      </c>
      <c r="E167" s="4" t="s">
        <v>91</v>
      </c>
      <c r="F167" s="4"/>
      <c r="G167" s="3"/>
      <c r="H167" s="3"/>
      <c r="I167" s="3"/>
    </row>
    <row r="168" spans="1:9" ht="12.75">
      <c r="A168" s="30"/>
      <c r="B168" s="29"/>
      <c r="C168" s="3"/>
      <c r="D168" s="4" t="s">
        <v>32</v>
      </c>
      <c r="E168" s="4" t="s">
        <v>32</v>
      </c>
      <c r="F168" s="4" t="s">
        <v>39</v>
      </c>
      <c r="G168" s="3"/>
      <c r="H168" s="3"/>
      <c r="I168" s="3"/>
    </row>
    <row r="169" spans="1:9" ht="12.75">
      <c r="A169" s="30"/>
      <c r="B169" s="29"/>
      <c r="C169" s="3"/>
      <c r="D169" s="24" t="s">
        <v>6</v>
      </c>
      <c r="E169" s="24" t="s">
        <v>6</v>
      </c>
      <c r="F169" s="24" t="s">
        <v>6</v>
      </c>
      <c r="G169" s="3"/>
      <c r="H169" s="3"/>
      <c r="I169" s="3"/>
    </row>
    <row r="170" spans="1:9" ht="12.75">
      <c r="A170" s="30"/>
      <c r="B170" s="29"/>
      <c r="C170" s="3"/>
      <c r="D170" s="3"/>
      <c r="E170" s="3"/>
      <c r="F170" s="3"/>
      <c r="G170" s="3"/>
      <c r="H170" s="3"/>
      <c r="I170" s="3"/>
    </row>
    <row r="171" spans="1:9" ht="12.75">
      <c r="A171" s="30"/>
      <c r="B171" s="29"/>
      <c r="C171" s="3" t="s">
        <v>93</v>
      </c>
      <c r="D171" s="51">
        <f>45438-11812</f>
        <v>33626</v>
      </c>
      <c r="E171" s="51">
        <v>11812</v>
      </c>
      <c r="F171" s="51">
        <f>SUM(D171:E171)</f>
        <v>45438</v>
      </c>
      <c r="G171" s="3"/>
      <c r="H171" s="3"/>
      <c r="I171" s="3"/>
    </row>
    <row r="172" spans="1:9" ht="12.75">
      <c r="A172" s="30"/>
      <c r="B172" s="29"/>
      <c r="C172" s="3"/>
      <c r="D172" s="51"/>
      <c r="E172" s="51"/>
      <c r="F172" s="51"/>
      <c r="G172" s="3"/>
      <c r="H172" s="3"/>
      <c r="I172" s="3"/>
    </row>
    <row r="173" spans="1:9" ht="12.75">
      <c r="A173" s="30"/>
      <c r="B173" s="29"/>
      <c r="C173" s="3" t="s">
        <v>92</v>
      </c>
      <c r="D173" s="51">
        <v>3859</v>
      </c>
      <c r="E173" s="51">
        <v>0</v>
      </c>
      <c r="F173" s="51">
        <f>SUM(D173:E173)</f>
        <v>3859</v>
      </c>
      <c r="G173" s="3"/>
      <c r="H173" s="3"/>
      <c r="I173" s="3"/>
    </row>
    <row r="174" spans="1:9" ht="12.75">
      <c r="A174" s="30"/>
      <c r="B174" s="29"/>
      <c r="C174" s="3"/>
      <c r="D174" s="51"/>
      <c r="E174" s="51"/>
      <c r="F174" s="51"/>
      <c r="G174" s="3"/>
      <c r="H174" s="3"/>
      <c r="I174" s="3"/>
    </row>
    <row r="175" spans="1:9" ht="13.5" thickBot="1">
      <c r="A175" s="30"/>
      <c r="B175" s="29"/>
      <c r="C175" s="3"/>
      <c r="D175" s="53">
        <f>SUM(D171:D173)</f>
        <v>37485</v>
      </c>
      <c r="E175" s="53">
        <f>SUM(E171:E173)</f>
        <v>11812</v>
      </c>
      <c r="F175" s="53">
        <f>SUM(F171:F173)</f>
        <v>49297</v>
      </c>
      <c r="G175" s="3"/>
      <c r="H175" s="3"/>
      <c r="I175" s="3"/>
    </row>
    <row r="176" spans="1:9" ht="13.5" thickTop="1">
      <c r="A176" s="30"/>
      <c r="B176" s="29"/>
      <c r="C176" s="3"/>
      <c r="D176" s="3"/>
      <c r="E176" s="3"/>
      <c r="F176" s="3"/>
      <c r="G176" s="3"/>
      <c r="H176" s="3"/>
      <c r="I176" s="3"/>
    </row>
    <row r="177" spans="1:9" ht="12.75">
      <c r="A177" s="30"/>
      <c r="B177" s="29"/>
      <c r="C177" s="3"/>
      <c r="D177" s="3"/>
      <c r="E177" s="3"/>
      <c r="F177" s="3"/>
      <c r="G177" s="3"/>
      <c r="H177" s="3"/>
      <c r="I177" s="3"/>
    </row>
    <row r="178" spans="1:9" ht="13.5">
      <c r="A178" s="34" t="s">
        <v>98</v>
      </c>
      <c r="B178" s="29"/>
      <c r="C178" s="23" t="s">
        <v>94</v>
      </c>
      <c r="D178" s="3"/>
      <c r="E178" s="3"/>
      <c r="F178" s="3"/>
      <c r="G178" s="3"/>
      <c r="H178" s="3"/>
      <c r="I178" s="3"/>
    </row>
    <row r="179" spans="1:9" ht="12.75">
      <c r="A179" s="30"/>
      <c r="B179" s="29"/>
      <c r="C179" s="3"/>
      <c r="D179" s="3"/>
      <c r="E179" s="3"/>
      <c r="F179" s="3"/>
      <c r="G179" s="3"/>
      <c r="H179" s="3"/>
      <c r="I179" s="3"/>
    </row>
    <row r="180" spans="1:9" ht="12.75">
      <c r="A180" s="30"/>
      <c r="B180" s="29"/>
      <c r="C180" s="3" t="s">
        <v>95</v>
      </c>
      <c r="D180" s="3"/>
      <c r="E180" s="3"/>
      <c r="F180" s="3"/>
      <c r="G180" s="3"/>
      <c r="H180" s="3"/>
      <c r="I180" s="3"/>
    </row>
    <row r="181" spans="1:9" ht="12.75">
      <c r="A181" s="30"/>
      <c r="B181" s="29"/>
      <c r="C181" s="3" t="s">
        <v>187</v>
      </c>
      <c r="D181" s="3"/>
      <c r="E181" s="3"/>
      <c r="F181" s="3"/>
      <c r="G181" s="3"/>
      <c r="H181" s="3"/>
      <c r="I181" s="3"/>
    </row>
    <row r="182" spans="1:9" ht="12.75">
      <c r="A182" s="30"/>
      <c r="B182" s="29"/>
      <c r="C182" s="3" t="s">
        <v>180</v>
      </c>
      <c r="D182" s="3"/>
      <c r="E182" s="3"/>
      <c r="F182" s="3"/>
      <c r="G182" s="3"/>
      <c r="H182" s="3"/>
      <c r="I182" s="3"/>
    </row>
    <row r="183" spans="1:9" ht="13.5" thickBot="1">
      <c r="A183" s="30"/>
      <c r="B183" s="29"/>
      <c r="C183" s="3"/>
      <c r="D183" s="3"/>
      <c r="E183" s="3"/>
      <c r="F183" s="3"/>
      <c r="G183" s="3"/>
      <c r="H183" s="3"/>
      <c r="I183" s="3"/>
    </row>
    <row r="184" spans="1:9" ht="12.75">
      <c r="A184" s="30"/>
      <c r="B184" s="29"/>
      <c r="C184" s="75" t="s">
        <v>183</v>
      </c>
      <c r="D184" s="76" t="s">
        <v>185</v>
      </c>
      <c r="E184" s="77" t="s">
        <v>181</v>
      </c>
      <c r="F184" s="78"/>
      <c r="G184" s="3"/>
      <c r="H184" s="3"/>
      <c r="I184" s="3"/>
    </row>
    <row r="185" spans="1:9" ht="13.5" thickBot="1">
      <c r="A185" s="30"/>
      <c r="B185" s="29"/>
      <c r="C185" s="81" t="s">
        <v>224</v>
      </c>
      <c r="D185" s="82" t="s">
        <v>186</v>
      </c>
      <c r="E185" s="83" t="s">
        <v>182</v>
      </c>
      <c r="F185" s="84" t="s">
        <v>184</v>
      </c>
      <c r="G185" s="3"/>
      <c r="H185" s="3"/>
      <c r="I185" s="3"/>
    </row>
    <row r="186" spans="1:9" ht="12.75">
      <c r="A186" s="30"/>
      <c r="B186" s="29"/>
      <c r="C186" s="95" t="s">
        <v>196</v>
      </c>
      <c r="D186" s="73"/>
      <c r="E186" s="22"/>
      <c r="F186" s="80"/>
      <c r="G186" s="3"/>
      <c r="H186" s="3"/>
      <c r="I186" s="3"/>
    </row>
    <row r="187" spans="1:9" ht="12.75">
      <c r="A187" s="30"/>
      <c r="B187" s="29"/>
      <c r="C187" s="91">
        <v>36023</v>
      </c>
      <c r="D187" s="90" t="s">
        <v>225</v>
      </c>
      <c r="E187" s="85">
        <f>+C187*D187</f>
        <v>136887.4</v>
      </c>
      <c r="F187" s="86" t="s">
        <v>226</v>
      </c>
      <c r="G187" s="3"/>
      <c r="H187" s="3"/>
      <c r="I187" s="3"/>
    </row>
    <row r="188" spans="1:9" ht="12.75">
      <c r="A188" s="30"/>
      <c r="B188" s="29"/>
      <c r="C188" s="91">
        <v>1300000</v>
      </c>
      <c r="D188" s="90">
        <v>3.8013</v>
      </c>
      <c r="E188" s="85">
        <f>+C188*D188</f>
        <v>4941690</v>
      </c>
      <c r="F188" s="86" t="s">
        <v>234</v>
      </c>
      <c r="G188" s="3"/>
      <c r="H188" s="3"/>
      <c r="I188" s="3"/>
    </row>
    <row r="189" spans="1:9" ht="12.75">
      <c r="A189" s="30"/>
      <c r="B189" s="29"/>
      <c r="C189" s="91">
        <v>7321</v>
      </c>
      <c r="D189" s="74">
        <v>3.8037</v>
      </c>
      <c r="E189" s="85">
        <f aca="true" t="shared" si="0" ref="E189:E197">+C189*D189</f>
        <v>27846.8877</v>
      </c>
      <c r="F189" s="86" t="s">
        <v>227</v>
      </c>
      <c r="G189" s="3"/>
      <c r="H189" s="3"/>
      <c r="I189" s="3"/>
    </row>
    <row r="190" spans="1:9" ht="12.75">
      <c r="A190" s="30"/>
      <c r="B190" s="29"/>
      <c r="C190" s="91">
        <v>9560</v>
      </c>
      <c r="D190" s="90" t="s">
        <v>228</v>
      </c>
      <c r="E190" s="85">
        <f t="shared" si="0"/>
        <v>36366.24</v>
      </c>
      <c r="F190" s="86" t="s">
        <v>227</v>
      </c>
      <c r="G190" s="3"/>
      <c r="H190" s="3"/>
      <c r="I190" s="3"/>
    </row>
    <row r="191" spans="1:9" ht="12.75">
      <c r="A191" s="30"/>
      <c r="B191" s="29"/>
      <c r="C191" s="91">
        <v>5748</v>
      </c>
      <c r="D191" s="90" t="s">
        <v>228</v>
      </c>
      <c r="E191" s="85">
        <f t="shared" si="0"/>
        <v>21865.392</v>
      </c>
      <c r="F191" s="86" t="s">
        <v>227</v>
      </c>
      <c r="G191" s="3"/>
      <c r="H191" s="3"/>
      <c r="I191" s="3"/>
    </row>
    <row r="192" spans="1:9" ht="12.75">
      <c r="A192" s="30"/>
      <c r="B192" s="29"/>
      <c r="C192" s="91">
        <v>243660</v>
      </c>
      <c r="D192" s="90" t="s">
        <v>229</v>
      </c>
      <c r="E192" s="85">
        <f t="shared" si="0"/>
        <v>926492.784</v>
      </c>
      <c r="F192" s="86" t="s">
        <v>227</v>
      </c>
      <c r="G192" s="3"/>
      <c r="H192" s="3"/>
      <c r="I192" s="3"/>
    </row>
    <row r="193" spans="1:9" ht="12.75">
      <c r="A193" s="30"/>
      <c r="B193" s="29"/>
      <c r="C193" s="91">
        <v>283338</v>
      </c>
      <c r="D193" s="90" t="s">
        <v>230</v>
      </c>
      <c r="E193" s="85">
        <f t="shared" si="0"/>
        <v>1077336.0773999998</v>
      </c>
      <c r="F193" s="86" t="s">
        <v>227</v>
      </c>
      <c r="G193" s="3"/>
      <c r="H193" s="3"/>
      <c r="I193" s="3"/>
    </row>
    <row r="194" spans="1:9" ht="12.75">
      <c r="A194" s="30"/>
      <c r="B194" s="29"/>
      <c r="C194" s="91">
        <v>126370</v>
      </c>
      <c r="D194" s="90">
        <v>3.7985</v>
      </c>
      <c r="E194" s="85">
        <f t="shared" si="0"/>
        <v>480016.445</v>
      </c>
      <c r="F194" s="86" t="s">
        <v>231</v>
      </c>
      <c r="G194" s="3"/>
      <c r="H194" s="3"/>
      <c r="I194" s="3"/>
    </row>
    <row r="195" spans="1:9" ht="12.75">
      <c r="A195" s="30"/>
      <c r="B195" s="29"/>
      <c r="C195" s="91">
        <v>159266</v>
      </c>
      <c r="D195" s="90">
        <v>3.7995</v>
      </c>
      <c r="E195" s="85">
        <f t="shared" si="0"/>
        <v>605131.167</v>
      </c>
      <c r="F195" s="86" t="s">
        <v>232</v>
      </c>
      <c r="G195" s="3"/>
      <c r="H195" s="3"/>
      <c r="I195" s="3"/>
    </row>
    <row r="196" spans="1:9" ht="12.75">
      <c r="A196" s="30"/>
      <c r="B196" s="29"/>
      <c r="C196" s="91">
        <v>331064</v>
      </c>
      <c r="D196" s="90">
        <v>3.7995</v>
      </c>
      <c r="E196" s="85">
        <f t="shared" si="0"/>
        <v>1257877.668</v>
      </c>
      <c r="F196" s="86" t="s">
        <v>233</v>
      </c>
      <c r="G196" s="3"/>
      <c r="H196" s="3"/>
      <c r="I196" s="3"/>
    </row>
    <row r="197" spans="1:9" ht="12.75">
      <c r="A197" s="30"/>
      <c r="B197" s="29"/>
      <c r="C197" s="91">
        <v>530000</v>
      </c>
      <c r="D197" s="90" t="s">
        <v>235</v>
      </c>
      <c r="E197" s="85">
        <f t="shared" si="0"/>
        <v>2011350</v>
      </c>
      <c r="F197" s="86" t="s">
        <v>236</v>
      </c>
      <c r="G197" s="3"/>
      <c r="H197" s="3"/>
      <c r="I197" s="3"/>
    </row>
    <row r="198" spans="1:9" ht="12.75">
      <c r="A198" s="30"/>
      <c r="B198" s="29"/>
      <c r="C198" s="91"/>
      <c r="D198" s="90"/>
      <c r="E198" s="85"/>
      <c r="F198" s="86"/>
      <c r="G198" s="3"/>
      <c r="H198" s="3"/>
      <c r="I198" s="3"/>
    </row>
    <row r="199" spans="1:9" ht="13.5" thickBot="1">
      <c r="A199" s="30"/>
      <c r="B199" s="29"/>
      <c r="C199" s="79"/>
      <c r="D199" s="73"/>
      <c r="E199" s="18"/>
      <c r="F199" s="80"/>
      <c r="G199" s="3"/>
      <c r="H199" s="3"/>
      <c r="I199" s="3"/>
    </row>
    <row r="200" spans="1:9" ht="13.5" thickBot="1">
      <c r="A200" s="30"/>
      <c r="B200" s="29"/>
      <c r="C200" s="93">
        <f>SUM(C187:C199)</f>
        <v>3032350</v>
      </c>
      <c r="D200" s="87"/>
      <c r="E200" s="88">
        <f>SUM(E187:E199)</f>
        <v>11522860.0611</v>
      </c>
      <c r="F200" s="89"/>
      <c r="G200" s="3"/>
      <c r="H200" s="3"/>
      <c r="I200" s="3"/>
    </row>
    <row r="201" spans="1:9" ht="12.75">
      <c r="A201" s="30"/>
      <c r="B201" s="29"/>
      <c r="C201" s="3"/>
      <c r="D201" s="3"/>
      <c r="E201" s="92"/>
      <c r="F201" s="3"/>
      <c r="G201" s="3"/>
      <c r="H201" s="3"/>
      <c r="I201" s="3"/>
    </row>
    <row r="202" spans="1:9" ht="12.75">
      <c r="A202" s="30"/>
      <c r="B202" s="29"/>
      <c r="C202" s="3"/>
      <c r="D202" s="3"/>
      <c r="E202" s="3"/>
      <c r="F202" s="3"/>
      <c r="G202" s="3"/>
      <c r="H202" s="3"/>
      <c r="I202" s="3"/>
    </row>
    <row r="203" spans="1:9" ht="13.5">
      <c r="A203" s="33">
        <v>13.11</v>
      </c>
      <c r="B203" s="29"/>
      <c r="C203" s="23" t="s">
        <v>96</v>
      </c>
      <c r="D203" s="3"/>
      <c r="E203" s="3"/>
      <c r="F203" s="3"/>
      <c r="G203" s="3"/>
      <c r="H203" s="3"/>
      <c r="I203" s="3"/>
    </row>
    <row r="204" spans="1:9" ht="12.75">
      <c r="A204" s="30"/>
      <c r="B204" s="29"/>
      <c r="C204" s="3"/>
      <c r="D204" s="3"/>
      <c r="E204" s="3"/>
      <c r="F204" s="3"/>
      <c r="G204" s="3"/>
      <c r="H204" s="3"/>
      <c r="I204" s="3"/>
    </row>
    <row r="205" spans="1:9" ht="12.75">
      <c r="A205" s="30"/>
      <c r="B205" s="29"/>
      <c r="C205" s="3" t="s">
        <v>188</v>
      </c>
      <c r="D205" s="3"/>
      <c r="E205" s="3"/>
      <c r="F205" s="3"/>
      <c r="G205" s="3"/>
      <c r="H205" s="3"/>
      <c r="I205" s="3"/>
    </row>
    <row r="206" spans="1:9" ht="12.75">
      <c r="A206" s="30"/>
      <c r="B206" s="29"/>
      <c r="C206" s="3"/>
      <c r="D206" s="3"/>
      <c r="E206" s="3"/>
      <c r="F206" s="3"/>
      <c r="G206" s="3"/>
      <c r="H206" s="3"/>
      <c r="I206" s="3"/>
    </row>
    <row r="207" spans="1:9" ht="12.75">
      <c r="A207" s="30"/>
      <c r="B207" s="29"/>
      <c r="C207" s="3"/>
      <c r="D207" s="3"/>
      <c r="E207" s="3"/>
      <c r="F207" s="3"/>
      <c r="G207" s="3"/>
      <c r="H207" s="3"/>
      <c r="I207" s="3"/>
    </row>
    <row r="208" spans="1:9" ht="13.5">
      <c r="A208" s="33">
        <v>13.12</v>
      </c>
      <c r="C208" s="23" t="s">
        <v>99</v>
      </c>
      <c r="D208" s="3"/>
      <c r="E208" s="3"/>
      <c r="F208" s="3"/>
      <c r="G208" s="3"/>
      <c r="H208" s="3"/>
      <c r="I208" s="3"/>
    </row>
    <row r="209" spans="1:9" ht="13.5">
      <c r="A209" s="33"/>
      <c r="C209" s="3"/>
      <c r="D209" s="3"/>
      <c r="E209" s="3"/>
      <c r="F209" s="3"/>
      <c r="G209" s="3"/>
      <c r="H209" s="3"/>
      <c r="I209" s="3"/>
    </row>
    <row r="210" spans="1:9" ht="13.5">
      <c r="A210" s="33"/>
      <c r="C210" s="3" t="s">
        <v>249</v>
      </c>
      <c r="D210" s="3"/>
      <c r="E210" s="3"/>
      <c r="F210" s="3"/>
      <c r="G210" s="3"/>
      <c r="H210" s="3"/>
      <c r="I210" s="3"/>
    </row>
    <row r="211" spans="1:9" ht="13.5">
      <c r="A211" s="33"/>
      <c r="C211" s="3" t="s">
        <v>250</v>
      </c>
      <c r="D211" s="3"/>
      <c r="E211" s="3"/>
      <c r="F211" s="3"/>
      <c r="G211" s="3"/>
      <c r="H211" s="3"/>
      <c r="I211" s="3"/>
    </row>
    <row r="212" spans="1:9" ht="13.5">
      <c r="A212" s="33"/>
      <c r="C212" s="3"/>
      <c r="D212" s="3"/>
      <c r="E212" s="3"/>
      <c r="F212" s="3"/>
      <c r="G212" s="3"/>
      <c r="H212" s="3"/>
      <c r="I212" s="3"/>
    </row>
    <row r="213" spans="1:9" ht="13.5">
      <c r="A213" s="33">
        <v>13.13</v>
      </c>
      <c r="C213" s="23" t="s">
        <v>127</v>
      </c>
      <c r="D213" s="3"/>
      <c r="E213" s="3"/>
      <c r="F213" s="3"/>
      <c r="G213" s="3"/>
      <c r="H213" s="3"/>
      <c r="I213" s="3"/>
    </row>
    <row r="214" spans="1:9" ht="13.5">
      <c r="A214" s="33"/>
      <c r="C214" s="3"/>
      <c r="D214" s="3"/>
      <c r="E214" s="3"/>
      <c r="F214" s="3"/>
      <c r="G214" s="3"/>
      <c r="H214" s="3"/>
      <c r="I214" s="3"/>
    </row>
    <row r="215" spans="1:9" ht="13.5">
      <c r="A215" s="33"/>
      <c r="C215" s="56" t="s">
        <v>135</v>
      </c>
      <c r="D215" s="3"/>
      <c r="E215" s="3"/>
      <c r="F215" s="3"/>
      <c r="G215" s="3"/>
      <c r="H215" s="3"/>
      <c r="I215" s="3"/>
    </row>
    <row r="216" spans="1:9" ht="13.5">
      <c r="A216" s="33"/>
      <c r="C216" s="3"/>
      <c r="D216" s="3"/>
      <c r="E216" s="3"/>
      <c r="F216" s="3"/>
      <c r="G216" s="3"/>
      <c r="H216" s="3"/>
      <c r="I216" s="3"/>
    </row>
    <row r="217" spans="1:9" ht="13.5">
      <c r="A217" s="33"/>
      <c r="B217" s="4" t="s">
        <v>128</v>
      </c>
      <c r="C217" s="3" t="s">
        <v>153</v>
      </c>
      <c r="D217" s="3"/>
      <c r="E217" s="3"/>
      <c r="F217" s="3"/>
      <c r="G217" s="3"/>
      <c r="H217" s="3"/>
      <c r="I217" s="3"/>
    </row>
    <row r="218" spans="1:9" ht="13.5">
      <c r="A218" s="33"/>
      <c r="B218" s="3"/>
      <c r="C218" s="3" t="s">
        <v>136</v>
      </c>
      <c r="D218" s="3"/>
      <c r="E218" s="3"/>
      <c r="F218" s="3"/>
      <c r="G218" s="3"/>
      <c r="H218" s="3"/>
      <c r="I218" s="3"/>
    </row>
    <row r="219" spans="1:9" ht="13.5">
      <c r="A219" s="33"/>
      <c r="B219" s="3"/>
      <c r="C219" s="3"/>
      <c r="D219" s="3"/>
      <c r="E219" s="3"/>
      <c r="F219" s="3"/>
      <c r="G219" s="3"/>
      <c r="H219" s="3"/>
      <c r="I219" s="3"/>
    </row>
    <row r="220" spans="1:9" ht="13.5">
      <c r="A220" s="33"/>
      <c r="B220" s="4" t="s">
        <v>129</v>
      </c>
      <c r="C220" s="3" t="s">
        <v>137</v>
      </c>
      <c r="D220" s="3"/>
      <c r="E220" s="3"/>
      <c r="F220" s="3"/>
      <c r="G220" s="3"/>
      <c r="H220" s="3"/>
      <c r="I220" s="3"/>
    </row>
    <row r="221" spans="1:9" ht="12.75">
      <c r="A221" s="30"/>
      <c r="C221" s="3" t="s">
        <v>168</v>
      </c>
      <c r="D221" s="3"/>
      <c r="E221" s="3"/>
      <c r="F221" s="3"/>
      <c r="G221" s="3"/>
      <c r="H221" s="3"/>
      <c r="I221" s="3"/>
    </row>
    <row r="222" spans="1:9" ht="12.75">
      <c r="A222" s="30"/>
      <c r="C222" s="3"/>
      <c r="D222" s="3" t="s">
        <v>175</v>
      </c>
      <c r="E222" s="3"/>
      <c r="F222" s="3"/>
      <c r="G222" s="3"/>
      <c r="H222" s="3"/>
      <c r="I222" s="3"/>
    </row>
    <row r="223" spans="1:9" ht="12.75">
      <c r="A223" s="30"/>
      <c r="C223" s="3"/>
      <c r="D223" s="3" t="s">
        <v>176</v>
      </c>
      <c r="E223" s="3"/>
      <c r="F223" s="3"/>
      <c r="G223" s="3"/>
      <c r="H223" s="3"/>
      <c r="I223" s="3"/>
    </row>
    <row r="224" spans="1:9" ht="15">
      <c r="A224" s="30"/>
      <c r="C224" s="3"/>
      <c r="D224" s="69" t="s">
        <v>177</v>
      </c>
      <c r="E224" s="3"/>
      <c r="F224" s="3"/>
      <c r="G224" s="3"/>
      <c r="H224" s="3"/>
      <c r="I224" s="3"/>
    </row>
    <row r="225" spans="1:9" ht="15">
      <c r="A225" s="30"/>
      <c r="C225" s="70" t="s">
        <v>210</v>
      </c>
      <c r="D225" s="67"/>
      <c r="E225" s="3"/>
      <c r="F225" s="3"/>
      <c r="G225" s="3"/>
      <c r="H225" s="3"/>
      <c r="I225" s="3"/>
    </row>
    <row r="226" spans="3:6" ht="12.75">
      <c r="C226" s="3" t="s">
        <v>170</v>
      </c>
      <c r="D226" s="68">
        <v>79865703</v>
      </c>
      <c r="E226" s="3"/>
      <c r="F226" s="3"/>
    </row>
    <row r="227" spans="3:6" ht="12.75">
      <c r="C227" s="3" t="s">
        <v>171</v>
      </c>
      <c r="D227" s="51">
        <v>79865703</v>
      </c>
      <c r="E227" s="3"/>
      <c r="F227" s="3"/>
    </row>
    <row r="228" spans="3:6" ht="12.75">
      <c r="C228" s="70" t="s">
        <v>169</v>
      </c>
      <c r="D228" s="3"/>
      <c r="E228" s="3"/>
      <c r="F228" s="3"/>
    </row>
    <row r="229" spans="3:6" ht="12.75">
      <c r="C229" s="3" t="s">
        <v>172</v>
      </c>
      <c r="D229" s="51">
        <v>67768803</v>
      </c>
      <c r="E229" s="3"/>
      <c r="F229" s="3"/>
    </row>
    <row r="230" spans="3:6" ht="12.75">
      <c r="C230" s="3" t="s">
        <v>171</v>
      </c>
      <c r="D230" s="51">
        <v>67768803</v>
      </c>
      <c r="E230" s="3"/>
      <c r="F230" s="3"/>
    </row>
    <row r="231" spans="3:6" ht="12.75">
      <c r="C231" s="3"/>
      <c r="D231" s="3"/>
      <c r="E231" s="3"/>
      <c r="F231" s="3"/>
    </row>
    <row r="232" spans="3:6" ht="12.75">
      <c r="C232" s="56" t="s">
        <v>173</v>
      </c>
      <c r="D232" s="3"/>
      <c r="E232" s="3"/>
      <c r="F232" s="3"/>
    </row>
    <row r="233" spans="3:6" ht="12.75">
      <c r="C233" s="3"/>
      <c r="D233" s="3"/>
      <c r="E233" s="3"/>
      <c r="F233" s="3"/>
    </row>
    <row r="234" spans="3:6" ht="12.75">
      <c r="C234" s="3" t="s">
        <v>174</v>
      </c>
      <c r="D234" s="3"/>
      <c r="E234" s="3"/>
      <c r="F234" s="3"/>
    </row>
    <row r="235" spans="3:6" ht="12.75">
      <c r="C235" s="3"/>
      <c r="D235" s="3"/>
      <c r="E235" s="3"/>
      <c r="F235" s="3"/>
    </row>
    <row r="236" spans="3:6" ht="12.75">
      <c r="C236" s="3"/>
      <c r="D236" s="3"/>
      <c r="E236" s="3"/>
      <c r="F236" s="3"/>
    </row>
    <row r="237" spans="3:6" ht="12.75">
      <c r="C237" s="3"/>
      <c r="D237" s="3"/>
      <c r="E237" s="3"/>
      <c r="F237" s="3"/>
    </row>
    <row r="238" spans="3:6" ht="12.75">
      <c r="C238" s="3"/>
      <c r="D238" s="3"/>
      <c r="E238" s="3"/>
      <c r="F238" s="3"/>
    </row>
    <row r="239" spans="3:6" ht="12.75">
      <c r="C239" s="3"/>
      <c r="D239" s="3"/>
      <c r="E239" s="3"/>
      <c r="F239" s="3"/>
    </row>
    <row r="240" spans="3:6" ht="12.75">
      <c r="C240" s="3"/>
      <c r="D240" s="3"/>
      <c r="E240" s="3"/>
      <c r="F240" s="3"/>
    </row>
    <row r="241" spans="3:6" ht="12.75">
      <c r="C241" s="3"/>
      <c r="D241" s="3"/>
      <c r="E241" s="3"/>
      <c r="F241" s="3"/>
    </row>
    <row r="242" spans="3:6" ht="12.75">
      <c r="C242" s="3"/>
      <c r="D242" s="3"/>
      <c r="E242" s="3"/>
      <c r="F242" s="3"/>
    </row>
    <row r="243" spans="3:6" ht="12.75">
      <c r="C243" s="3"/>
      <c r="D243" s="3"/>
      <c r="E243" s="3"/>
      <c r="F243" s="3"/>
    </row>
    <row r="244" spans="3:6" ht="12.75">
      <c r="C244" s="3"/>
      <c r="D244" s="3"/>
      <c r="E244" s="3"/>
      <c r="F244" s="3"/>
    </row>
    <row r="245" spans="3:6" ht="12.75">
      <c r="C245" s="3"/>
      <c r="D245" s="3"/>
      <c r="E245" s="3"/>
      <c r="F245" s="3"/>
    </row>
    <row r="246" spans="3:6" ht="12.75">
      <c r="C246" s="3"/>
      <c r="D246" s="3"/>
      <c r="E246" s="3"/>
      <c r="F246" s="3"/>
    </row>
    <row r="247" spans="3:6" ht="12.75">
      <c r="C247" s="3"/>
      <c r="D247" s="3"/>
      <c r="E247" s="3"/>
      <c r="F247" s="3"/>
    </row>
  </sheetData>
  <printOptions/>
  <pageMargins left="0.5511811023622047" right="0.11811023622047245" top="0.4724409448818898" bottom="0.1968503937007874" header="0" footer="0"/>
  <pageSetup fitToWidth="95" horizontalDpi="600" verticalDpi="600" orientation="portrait" paperSize="9" scale="90" r:id="rId1"/>
  <rowBreaks count="3" manualBreakCount="3">
    <brk id="63" max="7" man="1"/>
    <brk id="122" max="7" man="1"/>
    <brk id="1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SEGB</cp:lastModifiedBy>
  <cp:lastPrinted>2005-03-18T07:59:26Z</cp:lastPrinted>
  <dcterms:created xsi:type="dcterms:W3CDTF">2002-11-22T07:29:43Z</dcterms:created>
  <dcterms:modified xsi:type="dcterms:W3CDTF">2005-03-30T10:08:00Z</dcterms:modified>
  <cp:category/>
  <cp:version/>
  <cp:contentType/>
  <cp:contentStatus/>
</cp:coreProperties>
</file>