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3"/>
  </bookViews>
  <sheets>
    <sheet name="CONPL" sheetId="1" r:id="rId1"/>
    <sheet name="CONBS" sheetId="2" r:id="rId2"/>
    <sheet name="CONSOCE" sheetId="3" r:id="rId3"/>
    <sheet name="CASHFLOW" sheetId="4" r:id="rId4"/>
  </sheets>
  <externalReferences>
    <externalReference r:id="rId7"/>
  </externalReferences>
  <definedNames>
    <definedName name="_xlnm.Print_Area" localSheetId="1">'CONBS'!$B$2:$Q$87</definedName>
    <definedName name="_xlnm.Print_Area" localSheetId="0">'CONPL'!$B$2:$L$96</definedName>
    <definedName name="_xlnm.Print_Area" localSheetId="2">'CONSOCE'!$B$2:$Q$73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<sst xmlns="http://schemas.openxmlformats.org/spreadsheetml/2006/main" count="300" uniqueCount="227">
  <si>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</si>
  <si>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</si>
  <si>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</si>
  <si>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</si>
  <si>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</si>
  <si>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</si>
  <si>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</si>
  <si>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</si>
  <si>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PROFIT AFTER TAXATION</t>
  </si>
  <si>
    <t>LESS: MINORITY INTEREST</t>
  </si>
  <si>
    <t>NET PROFIT FOR THE PERIOD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</si>
  <si>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</si>
  <si>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</si>
  <si>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</si>
  <si>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</si>
  <si>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</si>
  <si>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</si>
  <si>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</si>
  <si>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</si>
  <si>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</si>
  <si>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</si>
  <si>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</si>
  <si>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</si>
  <si>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</si>
  <si>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</si>
  <si>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</si>
  <si>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</si>
  <si>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</si>
  <si>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</si>
  <si>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</si>
  <si>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</si>
  <si>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</si>
  <si>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</si>
  <si>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</si>
  <si>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</si>
  <si>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</si>
  <si>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</si>
  <si>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</si>
  <si>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</si>
  <si>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</si>
  <si>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</si>
  <si>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</si>
  <si>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</si>
  <si>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</si>
  <si>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</si>
  <si>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</si>
  <si>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</si>
  <si>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</si>
  <si>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</si>
  <si>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</si>
  <si>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</si>
  <si>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</si>
  <si>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</si>
  <si>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</si>
  <si>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</si>
  <si>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</si>
  <si>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</si>
  <si>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</si>
  <si>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</si>
  <si>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</si>
  <si>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</si>
  <si>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</si>
  <si>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</si>
  <si>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</si>
  <si>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</si>
  <si>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</si>
  <si>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</si>
  <si>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</si>
  <si>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</si>
  <si>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</si>
  <si>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</si>
  <si>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</si>
  <si>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</si>
  <si>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</si>
  <si>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</si>
  <si>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</si>
  <si>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</si>
  <si>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</si>
  <si>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</si>
  <si>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</si>
  <si>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</si>
  <si>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</si>
  <si>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</si>
  <si>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</si>
  <si>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</si>
  <si>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</si>
  <si>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</si>
  <si>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</si>
  <si>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ACCUMULATED DEPRECIATION</t>
  </si>
  <si>
    <t>Charge for the period</t>
  </si>
  <si>
    <t>NET BOOK VALUE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</si>
  <si>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</si>
  <si>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</si>
  <si>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</si>
  <si>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</si>
  <si>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</si>
  <si>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</si>
  <si>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Interest expenses</t>
  </si>
  <si>
    <t>Interest revenue</t>
  </si>
  <si>
    <t>Gain on disposal of property, plant &amp; equipment</t>
  </si>
  <si>
    <t>Operating profit before working capital changes</t>
  </si>
  <si>
    <t>Increase in amount due from customers for contract work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</si>
  <si>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</si>
  <si>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</si>
  <si>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</si>
  <si>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</si>
  <si>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</si>
  <si>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Distribution received from a joint venture</t>
  </si>
  <si>
    <t xml:space="preserve">Acquisition of investment in unquoted shares 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</si>
  <si>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</si>
  <si>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</si>
  <si>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</si>
  <si>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</si>
  <si>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</si>
  <si>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</si>
  <si>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</si>
  <si>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</si>
  <si>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</si>
  <si>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</si>
  <si>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</si>
  <si>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</si>
  <si>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</si>
  <si>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Increase in trade and other payables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</si>
  <si>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</si>
  <si>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</si>
  <si>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</si>
  <si>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</si>
  <si>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</si>
  <si>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</si>
  <si>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</si>
  <si>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</si>
  <si>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</si>
  <si>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3 - EPS - Basic &amp; Diluted (sen)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</si>
  <si>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</si>
  <si>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</si>
  <si>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</si>
  <si>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</si>
  <si>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</si>
  <si>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</si>
  <si>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</si>
  <si>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</si>
  <si>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</si>
  <si>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</si>
  <si>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</si>
  <si>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</si>
  <si>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</si>
  <si>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 xml:space="preserve">Net proceeds from issuance of share capital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</si>
  <si>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</si>
  <si>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</si>
  <si>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</si>
  <si>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</si>
  <si>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</si>
  <si>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 xml:space="preserve">   Revaluation surplus arising from inv. properties</t>
  </si>
  <si>
    <t>Disposals to third party</t>
  </si>
  <si>
    <t xml:space="preserve">   Share of losses from joint ventures</t>
  </si>
  <si>
    <t>Decrease in property development expenditure</t>
  </si>
  <si>
    <t>Increase in amount due to customers for contract work</t>
  </si>
  <si>
    <t>Decrease in trade and other receivables</t>
  </si>
  <si>
    <t>Cash used in operations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</si>
  <si>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</si>
  <si>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</si>
  <si>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</si>
  <si>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>Acquisition of subsidiary, net of cash acquired</t>
  </si>
  <si>
    <t>Cash and cash equivalents at end of the year</t>
  </si>
  <si>
    <t xml:space="preserve">Net cash (used in)/generated from investing activities </t>
  </si>
  <si>
    <t>Intangible &amp; Deferred Tax Assets</t>
  </si>
  <si>
    <t xml:space="preserve">   Net profit for the period</t>
  </si>
  <si>
    <t>Movements during the period</t>
  </si>
  <si>
    <t>Balance at the end of the period</t>
  </si>
  <si>
    <t>ended 31st December 2004</t>
  </si>
  <si>
    <t>31 Dec 2004</t>
  </si>
  <si>
    <t>Financial Statements for the year ended 31st December 2004.</t>
  </si>
  <si>
    <t>As at 01.01.05</t>
  </si>
  <si>
    <t>At 31.12.04</t>
  </si>
  <si>
    <t>Forex</t>
  </si>
  <si>
    <t>Translation</t>
  </si>
  <si>
    <t>with the Annual Financial Statements for the year ended 31st December 2004.</t>
  </si>
  <si>
    <t>Accomodation charges paid and payable to Residence Inn &amp; Motels Sdn Bhd</t>
  </si>
  <si>
    <t>assumed conversion of the outstanding options under the Group's employees share option scheme is anti-dilutive.</t>
  </si>
  <si>
    <t xml:space="preserve">Fully diluted earnings per share for the current quarter and financial year-to-date are not presented as the exercise price of the </t>
  </si>
  <si>
    <t xml:space="preserve">   First &amp; final dividend paid(7% per share less</t>
  </si>
  <si>
    <t>for the year ended 31st December 2004.</t>
  </si>
  <si>
    <t>Effects of exchange difference on cash &amp; cash equivalents</t>
  </si>
  <si>
    <t xml:space="preserve">   Interest in Joint Ventures</t>
  </si>
  <si>
    <t xml:space="preserve">Investments in Associates </t>
  </si>
  <si>
    <t xml:space="preserve">Acquisition of associate company </t>
  </si>
  <si>
    <t xml:space="preserve">   First &amp; final dividend paid(12% per share less</t>
  </si>
  <si>
    <t>Note 1 - Acquisition of subsidiary, net of cash acquired</t>
  </si>
  <si>
    <t xml:space="preserve">The carrying value of the assets and liabilities acquired of were as follows:  </t>
  </si>
  <si>
    <t>Property, plant &amp; equipments</t>
  </si>
  <si>
    <t>Current assets</t>
  </si>
  <si>
    <t>Current liabilities</t>
  </si>
  <si>
    <t>Net assets</t>
  </si>
  <si>
    <t>Goodwill in acquisition of the subsidiary</t>
  </si>
  <si>
    <t>Consideration paid, satisfied in cash</t>
  </si>
  <si>
    <t>Cash disposed of</t>
  </si>
  <si>
    <t>Net cash outflow</t>
  </si>
  <si>
    <t>Gusti Pudi for a purchase consideration of RM7,097,500/-.</t>
  </si>
  <si>
    <t>In May 2005, AZRB completed its 95% equity acquisition on PT Ichtiar</t>
  </si>
  <si>
    <t>Additions from acquisition from PT IGP</t>
  </si>
  <si>
    <t>Charge &amp; capitalised in development expenditure</t>
  </si>
  <si>
    <t xml:space="preserve">   Movement in foreign exchange difference</t>
  </si>
  <si>
    <t>CONDENSED CONSOLIDATED INCOME STATEMENT FOR THE QUARTER ENDED 30 SEPTEMBER 2005</t>
  </si>
  <si>
    <t>ended 30 Sep</t>
  </si>
  <si>
    <t>9 month</t>
  </si>
  <si>
    <t>CONDENSED CONSOLIDATED BALANCE SHEETS AS AT 30 SEPTEMBER 2005</t>
  </si>
  <si>
    <t>30 Sep 2005</t>
  </si>
  <si>
    <t>As at 30.09.05</t>
  </si>
  <si>
    <t>At 30.09.05</t>
  </si>
  <si>
    <t>CONDENSED CONSOLIDATED STATEMENTS OF CHANGES IN EQUITY FOR THE 9 MONTHS ENDED 30 SEPTEMBER 2005</t>
  </si>
  <si>
    <t>9 months ended 30 Sep 2005</t>
  </si>
  <si>
    <t>9 months ended 30 Sep 2004</t>
  </si>
  <si>
    <t>FOR THE QUARTER ENDED 30 SEPTEMBER 2005</t>
  </si>
  <si>
    <t>30 Sep</t>
  </si>
  <si>
    <t xml:space="preserve">66,710,400 (2004 :66,571,511). </t>
  </si>
  <si>
    <t>conversion of the outstanding options under the Group's employees share option scheme is anti-dilutive.</t>
  </si>
  <si>
    <t xml:space="preserve">Fully diluted loss per share for the previous quarter and last year's financial year-to-date are not presented as the assumed </t>
  </si>
  <si>
    <t xml:space="preserve">   Net loss for the period</t>
  </si>
  <si>
    <t>The total additions of assets financed by hire purchase was RM2,128,900</t>
  </si>
  <si>
    <t>Acquisition of investment in unquoted bond</t>
  </si>
  <si>
    <t>Investment Properties &amp; Development Expenditure</t>
  </si>
  <si>
    <t>Increase in inventories</t>
  </si>
  <si>
    <t xml:space="preserve">Net cash generated/(used in)from financing activities </t>
  </si>
  <si>
    <t>Proceeds from trust receipts</t>
  </si>
  <si>
    <t>Term loan disbursement</t>
  </si>
  <si>
    <t>Net increase/(decrease) in cash and cash equivalents</t>
  </si>
  <si>
    <t xml:space="preserve">RM12,843,907 (2004: RM(4,554,193)) and on the weighted average number of ordinary shares in issue during the period of  </t>
  </si>
</sst>
</file>

<file path=xl/styles.xml><?xml version="1.0" encoding="utf-8"?>
<styleSheet xmlns="http://schemas.openxmlformats.org/spreadsheetml/2006/main">
  <numFmts count="42">
    <numFmt numFmtId="5" formatCode="&quot;RM&quot;\ #,##0_);\(&quot;RM&quot;\ #,##0\)"/>
    <numFmt numFmtId="6" formatCode="&quot;RM&quot;\ #,##0_);[Red]\(&quot;RM&quot;\ #,##0\)"/>
    <numFmt numFmtId="7" formatCode="&quot;RM&quot;\ #,##0.00_);\(&quot;RM&quot;\ #,##0.00\)"/>
    <numFmt numFmtId="8" formatCode="&quot;RM&quot;\ #,##0.00_);[Red]\(&quot;RM&quot;\ #,##0.00\)"/>
    <numFmt numFmtId="42" formatCode="_(&quot;RM&quot;\ * #,##0_);_(&quot;RM&quot;\ * \(#,##0\);_(&quot;RM&quot;\ * &quot;-&quot;_);_(@_)"/>
    <numFmt numFmtId="41" formatCode="_(* #,##0_);_(* \(#,##0\);_(* &quot;-&quot;_);_(@_)"/>
    <numFmt numFmtId="44" formatCode="_(&quot;RM&quot;\ * #,##0.00_);_(&quot;RM&quot;\ * \(#,##0.00\);_(&quot;RM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_);\(#,##0.000\)"/>
    <numFmt numFmtId="186" formatCode="_(* #,##0.0_);_(* \(#,##0.0\);_(* &quot;-&quot;?_);_(@_)"/>
    <numFmt numFmtId="187" formatCode="0.000"/>
    <numFmt numFmtId="188" formatCode="0.0000"/>
    <numFmt numFmtId="189" formatCode="_(* #,##0.000_);_(* \(#,##0.000\);_(* &quot;-&quot;??_);_(@_)"/>
    <numFmt numFmtId="190" formatCode="_(* #,##0.0000_);_(* \(#,##0.0000\);_(* &quot;-&quot;??_);_(@_)"/>
    <numFmt numFmtId="191" formatCode="#,##0.0;\-#,##0.0"/>
    <numFmt numFmtId="192" formatCode="#,##0.000"/>
    <numFmt numFmtId="193" formatCode="#,##0.0000"/>
    <numFmt numFmtId="194" formatCode="0.0"/>
    <numFmt numFmtId="195" formatCode="#,##0.000;\-#,##0.000"/>
    <numFmt numFmtId="196" formatCode="0.00000"/>
    <numFmt numFmtId="197" formatCode="#,##0.0000_);\(#,##0.0000\)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80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80" fontId="2" fillId="0" borderId="1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2" fillId="0" borderId="1" xfId="15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Border="1" applyAlignment="1">
      <alignment/>
    </xf>
    <xf numFmtId="180" fontId="0" fillId="0" borderId="0" xfId="15" applyNumberFormat="1" applyFont="1" applyAlignment="1">
      <alignment/>
    </xf>
    <xf numFmtId="18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80" fontId="2" fillId="0" borderId="0" xfId="15" applyNumberFormat="1" applyFont="1" applyAlignment="1">
      <alignment/>
    </xf>
    <xf numFmtId="180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3" fontId="2" fillId="0" borderId="3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80" fontId="2" fillId="0" borderId="0" xfId="15" applyNumberFormat="1" applyFont="1" applyBorder="1" applyAlignment="1">
      <alignment/>
    </xf>
    <xf numFmtId="180" fontId="2" fillId="0" borderId="2" xfId="15" applyNumberFormat="1" applyFont="1" applyBorder="1" applyAlignment="1">
      <alignment horizontal="right"/>
    </xf>
    <xf numFmtId="180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3" fontId="2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180" fontId="2" fillId="0" borderId="1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3" xfId="15" applyNumberFormat="1" applyFont="1" applyBorder="1" applyAlignment="1">
      <alignment/>
    </xf>
    <xf numFmtId="180" fontId="2" fillId="0" borderId="5" xfId="15" applyNumberFormat="1" applyFont="1" applyBorder="1" applyAlignment="1">
      <alignment/>
    </xf>
    <xf numFmtId="0" fontId="2" fillId="0" borderId="2" xfId="0" applyFont="1" applyBorder="1" applyAlignment="1">
      <alignment/>
    </xf>
    <xf numFmtId="180" fontId="2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uhailey\Local%20Settings\Temporary%20Internet%20Files\Content.IE5\7BT5DX1I\AZRBCONSOL09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INTERCOBAL"/>
      <sheetName val="CONSOLBS"/>
      <sheetName val="ACI"/>
      <sheetName val="PT IGP"/>
      <sheetName val="SAnalysis"/>
      <sheetName val="Segment Analysis"/>
      <sheetName val="GBS"/>
      <sheetName val="GBSa"/>
      <sheetName val="CASHFLOW"/>
      <sheetName val="Oth Debtors"/>
      <sheetName val="Tax"/>
      <sheetName val="CONSOLADM"/>
      <sheetName val="anaylse note"/>
      <sheetName val="RATIO"/>
      <sheetName val="Ratio-JVL"/>
      <sheetName val="Dirfee-2001"/>
      <sheetName val="fanote"/>
      <sheetName val="CONSOLFA"/>
      <sheetName val="CONSOLPL"/>
      <sheetName val="BYSEG"/>
      <sheetName val="BYSEG-JVL"/>
      <sheetName val="CONDENSEDPL"/>
      <sheetName val="GPL"/>
      <sheetName val="GPL-JVL"/>
      <sheetName val="EPS"/>
      <sheetName val="staffcost"/>
      <sheetName val="Corp"/>
      <sheetName val="ASS"/>
    </sheetNames>
    <sheetDataSet>
      <sheetData sheetId="2">
        <row r="73">
          <cell r="U73">
            <v>-8530.945216897999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5"/>
  <sheetViews>
    <sheetView view="pageBreakPreview" zoomScale="75" zoomScaleNormal="75" zoomScaleSheetLayoutView="75" workbookViewId="0" topLeftCell="B55">
      <selection activeCell="L23" sqref="L23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202</v>
      </c>
    </row>
    <row r="4" ht="15">
      <c r="B4" s="80" t="s">
        <v>133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2005</v>
      </c>
      <c r="G6" s="3"/>
      <c r="H6" s="4">
        <v>2004</v>
      </c>
      <c r="I6" s="3"/>
      <c r="J6" s="4">
        <v>2005</v>
      </c>
      <c r="K6" s="3"/>
      <c r="L6" s="4">
        <v>2004</v>
      </c>
      <c r="M6" s="3"/>
    </row>
    <row r="7" spans="2:13" ht="15.75">
      <c r="B7" s="3"/>
      <c r="F7" s="4" t="s">
        <v>11</v>
      </c>
      <c r="G7" s="3"/>
      <c r="H7" s="4" t="s">
        <v>13</v>
      </c>
      <c r="I7" s="3"/>
      <c r="J7" s="4" t="s">
        <v>204</v>
      </c>
      <c r="K7" s="3"/>
      <c r="L7" s="4" t="s">
        <v>204</v>
      </c>
      <c r="M7" s="3"/>
    </row>
    <row r="8" spans="2:13" ht="15.75">
      <c r="B8" s="3"/>
      <c r="F8" s="4" t="s">
        <v>12</v>
      </c>
      <c r="G8" s="3"/>
      <c r="H8" s="4" t="s">
        <v>12</v>
      </c>
      <c r="I8" s="3"/>
      <c r="J8" s="4" t="s">
        <v>14</v>
      </c>
      <c r="K8" s="3"/>
      <c r="L8" s="4" t="s">
        <v>14</v>
      </c>
      <c r="M8" s="3"/>
    </row>
    <row r="9" spans="2:13" ht="15.75">
      <c r="B9" s="3"/>
      <c r="D9" s="45" t="s">
        <v>49</v>
      </c>
      <c r="F9" s="4" t="s">
        <v>203</v>
      </c>
      <c r="G9" s="3"/>
      <c r="H9" s="4" t="s">
        <v>203</v>
      </c>
      <c r="I9" s="3"/>
      <c r="J9" s="4" t="s">
        <v>15</v>
      </c>
      <c r="K9" s="3"/>
      <c r="L9" s="4" t="s">
        <v>15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129">
        <v>73625415.35999998</v>
      </c>
      <c r="G11" s="3"/>
      <c r="H11" s="20">
        <v>66862382.44999999</v>
      </c>
      <c r="I11" s="12"/>
      <c r="J11" s="5">
        <v>160138828.57</v>
      </c>
      <c r="K11" s="3"/>
      <c r="L11" s="116">
        <v>212447626.57</v>
      </c>
      <c r="M11" s="3"/>
      <c r="N11" s="94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34"/>
      <c r="M12" s="12"/>
      <c r="N12" s="36"/>
    </row>
    <row r="13" spans="2:14" s="15" customFormat="1" ht="15.75">
      <c r="B13" s="12"/>
      <c r="C13" s="13" t="s">
        <v>2</v>
      </c>
      <c r="D13" s="46">
        <v>1</v>
      </c>
      <c r="E13" s="13"/>
      <c r="F13" s="124">
        <v>-63771108.25896258</v>
      </c>
      <c r="G13" s="12"/>
      <c r="H13" s="116">
        <v>-60649714.675</v>
      </c>
      <c r="I13" s="12"/>
      <c r="J13" s="124">
        <v>-141717744.77964252</v>
      </c>
      <c r="K13" s="92"/>
      <c r="L13" s="116">
        <v>-197297439.215</v>
      </c>
      <c r="M13" s="12"/>
      <c r="N13" s="95"/>
    </row>
    <row r="14" spans="2:14" s="15" customFormat="1" ht="15.75">
      <c r="B14" s="12"/>
      <c r="C14" s="13"/>
      <c r="D14" s="13"/>
      <c r="E14" s="13"/>
      <c r="F14" s="125"/>
      <c r="G14" s="12"/>
      <c r="H14" s="35"/>
      <c r="I14" s="12"/>
      <c r="J14" s="125"/>
      <c r="K14" s="12"/>
      <c r="L14" s="34"/>
      <c r="M14" s="12"/>
      <c r="N14" s="36"/>
    </row>
    <row r="15" spans="2:14" s="15" customFormat="1" ht="15.75">
      <c r="B15" s="12"/>
      <c r="C15" s="13" t="s">
        <v>3</v>
      </c>
      <c r="D15" s="13"/>
      <c r="E15" s="13"/>
      <c r="F15" s="124">
        <v>1097961.36</v>
      </c>
      <c r="G15" s="12"/>
      <c r="H15" s="20">
        <v>1126401.57</v>
      </c>
      <c r="I15" s="12"/>
      <c r="J15" s="124">
        <v>2739925.04</v>
      </c>
      <c r="K15" s="92"/>
      <c r="L15" s="116">
        <v>2780562.32</v>
      </c>
      <c r="M15" s="12"/>
      <c r="N15" s="96"/>
    </row>
    <row r="16" spans="2:14" s="15" customFormat="1" ht="15.75">
      <c r="B16" s="12"/>
      <c r="C16" s="13"/>
      <c r="D16" s="13"/>
      <c r="E16" s="13"/>
      <c r="F16" s="126"/>
      <c r="G16" s="12"/>
      <c r="H16" s="29"/>
      <c r="I16" s="12"/>
      <c r="J16" s="126"/>
      <c r="K16" s="12"/>
      <c r="L16" s="29"/>
      <c r="M16" s="12"/>
      <c r="N16" s="36"/>
    </row>
    <row r="17" spans="2:14" s="15" customFormat="1" ht="15.75">
      <c r="B17" s="12"/>
      <c r="C17" s="13" t="s">
        <v>4</v>
      </c>
      <c r="D17" s="13"/>
      <c r="E17" s="13"/>
      <c r="F17" s="125">
        <f>SUM(F11:F16)</f>
        <v>10952268.461037405</v>
      </c>
      <c r="G17" s="12"/>
      <c r="H17" s="34">
        <f>SUM(H11:H16)</f>
        <v>7339069.344999991</v>
      </c>
      <c r="I17" s="12"/>
      <c r="J17" s="125">
        <f>SUM(J11:J16)</f>
        <v>21161008.83035747</v>
      </c>
      <c r="K17" s="12"/>
      <c r="L17" s="34">
        <f>SUM(L11:L16)</f>
        <v>17930749.67499999</v>
      </c>
      <c r="M17" s="12"/>
      <c r="N17" s="36"/>
    </row>
    <row r="18" spans="2:14" s="15" customFormat="1" ht="15.75">
      <c r="B18" s="12"/>
      <c r="C18" s="13"/>
      <c r="D18" s="13"/>
      <c r="E18" s="13"/>
      <c r="F18" s="125"/>
      <c r="G18" s="12"/>
      <c r="H18" s="14"/>
      <c r="I18" s="12"/>
      <c r="J18" s="14"/>
      <c r="K18" s="12"/>
      <c r="L18" s="34"/>
      <c r="M18" s="12"/>
      <c r="N18" s="36"/>
    </row>
    <row r="19" spans="2:14" s="15" customFormat="1" ht="15.75">
      <c r="B19" s="12"/>
      <c r="C19" s="13" t="s">
        <v>5</v>
      </c>
      <c r="D19" s="13"/>
      <c r="E19" s="13"/>
      <c r="F19" s="124">
        <v>-409912.2</v>
      </c>
      <c r="G19" s="12"/>
      <c r="H19" s="116">
        <v>-347692.46</v>
      </c>
      <c r="I19" s="12"/>
      <c r="J19" s="124">
        <v>-1142873.28</v>
      </c>
      <c r="K19" s="92"/>
      <c r="L19" s="116">
        <v>-935265.55</v>
      </c>
      <c r="M19" s="12"/>
      <c r="N19" s="95"/>
    </row>
    <row r="20" spans="2:14" s="15" customFormat="1" ht="15.75">
      <c r="B20" s="12"/>
      <c r="C20" s="13"/>
      <c r="D20" s="13"/>
      <c r="E20" s="13"/>
      <c r="F20" s="125"/>
      <c r="G20" s="12"/>
      <c r="H20" s="14"/>
      <c r="I20" s="12"/>
      <c r="J20" s="125"/>
      <c r="K20" s="34"/>
      <c r="L20" s="34"/>
      <c r="M20" s="12"/>
      <c r="N20" s="87"/>
    </row>
    <row r="21" spans="2:14" s="15" customFormat="1" ht="15.75">
      <c r="B21" s="12"/>
      <c r="C21" s="13" t="s">
        <v>6</v>
      </c>
      <c r="D21" s="46">
        <v>2</v>
      </c>
      <c r="E21" s="13"/>
      <c r="F21" s="124">
        <v>-247104.0915</v>
      </c>
      <c r="G21" s="12"/>
      <c r="H21" s="116">
        <v>-15776307.332500001</v>
      </c>
      <c r="I21" s="12"/>
      <c r="J21" s="124">
        <v>-249569.6465</v>
      </c>
      <c r="K21" s="92"/>
      <c r="L21" s="116">
        <v>-15779585.6325</v>
      </c>
      <c r="M21" s="12"/>
      <c r="N21" s="95"/>
    </row>
    <row r="22" spans="2:14" s="15" customFormat="1" ht="15.75">
      <c r="B22" s="12"/>
      <c r="C22" s="13"/>
      <c r="D22" s="13"/>
      <c r="E22" s="13"/>
      <c r="F22" s="126"/>
      <c r="G22" s="12"/>
      <c r="H22" s="29"/>
      <c r="I22" s="12"/>
      <c r="J22" s="29"/>
      <c r="K22" s="12"/>
      <c r="L22" s="29"/>
      <c r="M22" s="12"/>
      <c r="N22" s="36"/>
    </row>
    <row r="23" spans="2:14" s="15" customFormat="1" ht="15.75">
      <c r="B23" s="12"/>
      <c r="C23" s="13" t="s">
        <v>7</v>
      </c>
      <c r="D23" s="13"/>
      <c r="E23" s="13"/>
      <c r="F23" s="125">
        <f>SUM(F17:F22)</f>
        <v>10295252.169537406</v>
      </c>
      <c r="G23" s="14"/>
      <c r="H23" s="34">
        <f>SUM(H17:H22)</f>
        <v>-8784930.44750001</v>
      </c>
      <c r="I23" s="14"/>
      <c r="J23" s="125">
        <f>SUM(J17:J22)</f>
        <v>19768565.90385747</v>
      </c>
      <c r="K23" s="14"/>
      <c r="L23" s="34">
        <f>SUM(L17:L22)</f>
        <v>1215898.4924999885</v>
      </c>
      <c r="M23" s="14"/>
      <c r="N23" s="36"/>
    </row>
    <row r="24" spans="2:14" s="15" customFormat="1" ht="15.75">
      <c r="B24" s="12"/>
      <c r="C24" s="13"/>
      <c r="D24" s="13"/>
      <c r="E24" s="13"/>
      <c r="F24" s="125"/>
      <c r="G24" s="12"/>
      <c r="H24" s="14"/>
      <c r="I24" s="12"/>
      <c r="J24" s="125"/>
      <c r="K24" s="12"/>
      <c r="L24" s="34"/>
      <c r="M24" s="12"/>
      <c r="N24" s="36"/>
    </row>
    <row r="25" spans="2:14" s="15" customFormat="1" ht="15.75">
      <c r="B25" s="12"/>
      <c r="C25" s="13" t="s">
        <v>46</v>
      </c>
      <c r="D25" s="13"/>
      <c r="E25" s="13"/>
      <c r="F25" s="124">
        <v>-4244436.9236</v>
      </c>
      <c r="G25" s="12"/>
      <c r="H25" s="116">
        <v>-2622483.5796</v>
      </c>
      <c r="I25" s="12"/>
      <c r="J25" s="124">
        <v>-6949875.050000001</v>
      </c>
      <c r="K25" s="92"/>
      <c r="L25" s="116">
        <v>-5673119.18</v>
      </c>
      <c r="M25" s="12"/>
      <c r="N25" s="95"/>
    </row>
    <row r="26" spans="2:14" s="15" customFormat="1" ht="15.75">
      <c r="B26" s="12"/>
      <c r="C26" s="13"/>
      <c r="D26" s="13"/>
      <c r="E26" s="13"/>
      <c r="F26" s="126"/>
      <c r="G26" s="12"/>
      <c r="H26" s="29"/>
      <c r="I26" s="12"/>
      <c r="J26" s="126"/>
      <c r="K26" s="12"/>
      <c r="L26" s="29"/>
      <c r="M26" s="12"/>
      <c r="N26" s="36"/>
    </row>
    <row r="27" spans="2:14" s="15" customFormat="1" ht="16.5" customHeight="1">
      <c r="B27" s="12"/>
      <c r="C27" s="13" t="s">
        <v>8</v>
      </c>
      <c r="D27" s="13"/>
      <c r="E27" s="13"/>
      <c r="F27" s="125">
        <f>SUM(F23:F26)</f>
        <v>6050815.245937406</v>
      </c>
      <c r="G27" s="12"/>
      <c r="H27" s="34">
        <f>SUM(H23:H26)</f>
        <v>-11407414.027100008</v>
      </c>
      <c r="I27" s="12"/>
      <c r="J27" s="125">
        <f>SUM(J23:J26)</f>
        <v>12818690.853857469</v>
      </c>
      <c r="K27" s="12"/>
      <c r="L27" s="34">
        <f>SUM(L23:L26)</f>
        <v>-4457220.687500011</v>
      </c>
      <c r="M27" s="12"/>
      <c r="N27" s="36"/>
    </row>
    <row r="28" spans="2:14" s="15" customFormat="1" ht="15.75">
      <c r="B28" s="12"/>
      <c r="C28" s="13"/>
      <c r="D28" s="13"/>
      <c r="E28" s="13"/>
      <c r="F28" s="125"/>
      <c r="G28" s="12"/>
      <c r="H28" s="14"/>
      <c r="I28" s="12"/>
      <c r="J28" s="125"/>
      <c r="K28" s="12"/>
      <c r="L28" s="34"/>
      <c r="M28" s="12"/>
      <c r="N28" s="36"/>
    </row>
    <row r="29" spans="2:14" s="15" customFormat="1" ht="15.75">
      <c r="B29" s="12"/>
      <c r="C29" s="13" t="s">
        <v>9</v>
      </c>
      <c r="D29" s="13"/>
      <c r="E29" s="13"/>
      <c r="F29" s="124">
        <v>10240.584000000003</v>
      </c>
      <c r="G29" s="12"/>
      <c r="H29" s="20">
        <v>1181.993999999996</v>
      </c>
      <c r="I29" s="12"/>
      <c r="J29" s="124">
        <v>25215.938000000002</v>
      </c>
      <c r="K29" s="92"/>
      <c r="L29" s="116">
        <v>-96972.00800000002</v>
      </c>
      <c r="M29" s="12"/>
      <c r="N29" s="95"/>
    </row>
    <row r="30" spans="2:14" s="15" customFormat="1" ht="15.75">
      <c r="B30" s="12"/>
      <c r="C30" s="13"/>
      <c r="D30" s="13"/>
      <c r="E30" s="13"/>
      <c r="F30" s="125"/>
      <c r="G30" s="12"/>
      <c r="H30" s="14"/>
      <c r="I30" s="12"/>
      <c r="J30" s="125"/>
      <c r="K30" s="12"/>
      <c r="L30" s="34"/>
      <c r="M30" s="12"/>
      <c r="N30" s="36"/>
    </row>
    <row r="31" spans="2:14" s="15" customFormat="1" ht="15.75">
      <c r="B31" s="12"/>
      <c r="C31" s="13" t="s">
        <v>10</v>
      </c>
      <c r="D31" s="13"/>
      <c r="E31" s="13"/>
      <c r="F31" s="127">
        <f>SUM(F27:F30)</f>
        <v>6061055.829937406</v>
      </c>
      <c r="G31" s="12"/>
      <c r="H31" s="130">
        <f>SUM(H27:H30)</f>
        <v>-11406232.033100007</v>
      </c>
      <c r="I31" s="12"/>
      <c r="J31" s="127">
        <f>SUM(J27:J30)</f>
        <v>12843906.791857468</v>
      </c>
      <c r="K31" s="12"/>
      <c r="L31" s="130">
        <f>SUM(L27:L30)</f>
        <v>-4554192.695500012</v>
      </c>
      <c r="M31" s="12"/>
      <c r="N31" s="36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6"/>
    </row>
    <row r="33" spans="2:14" s="15" customFormat="1" ht="15.75">
      <c r="B33" s="12"/>
      <c r="C33" s="13" t="s">
        <v>47</v>
      </c>
      <c r="D33" s="46">
        <v>3</v>
      </c>
      <c r="E33" s="13"/>
      <c r="F33" s="16">
        <v>9.085623575840357</v>
      </c>
      <c r="G33" s="106"/>
      <c r="H33" s="89">
        <v>-17.133803398367284</v>
      </c>
      <c r="I33" s="12"/>
      <c r="J33" s="32">
        <v>19.25323044361517</v>
      </c>
      <c r="K33" s="105"/>
      <c r="L33" s="128">
        <v>-6.841053506955613</v>
      </c>
      <c r="M33" s="12"/>
      <c r="N33" s="39"/>
    </row>
    <row r="34" spans="2:14" s="15" customFormat="1" ht="15.75">
      <c r="B34" s="12"/>
      <c r="C34" s="13" t="s">
        <v>48</v>
      </c>
      <c r="D34" s="46">
        <v>3</v>
      </c>
      <c r="E34" s="13"/>
      <c r="F34" s="89">
        <v>0</v>
      </c>
      <c r="G34" s="12"/>
      <c r="H34" s="89">
        <v>0</v>
      </c>
      <c r="I34" s="12"/>
      <c r="J34" s="89">
        <v>0</v>
      </c>
      <c r="K34" s="105"/>
      <c r="L34" s="128">
        <v>0</v>
      </c>
      <c r="M34" s="12"/>
      <c r="N34" s="97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1"/>
    </row>
    <row r="36" spans="2:14" ht="15">
      <c r="B36" s="3"/>
      <c r="C36" s="3"/>
      <c r="D36" s="3"/>
      <c r="E36" s="3"/>
      <c r="F36" s="6"/>
      <c r="H36" s="6"/>
      <c r="J36" s="6"/>
      <c r="L36" s="6"/>
      <c r="N36" s="41"/>
    </row>
    <row r="37" spans="3:14" ht="15">
      <c r="C37" s="2" t="s">
        <v>33</v>
      </c>
      <c r="F37" s="6"/>
      <c r="H37" s="6"/>
      <c r="J37" s="6"/>
      <c r="L37" s="6"/>
      <c r="N37" s="41"/>
    </row>
    <row r="38" spans="3:14" ht="15">
      <c r="C38" s="2" t="s">
        <v>169</v>
      </c>
      <c r="F38" s="6"/>
      <c r="H38" s="6"/>
      <c r="J38" s="6"/>
      <c r="L38" s="6"/>
      <c r="N38" s="41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53</v>
      </c>
    </row>
    <row r="42" s="8" customFormat="1" ht="15">
      <c r="C42" s="8" t="s">
        <v>50</v>
      </c>
    </row>
    <row r="43" spans="2:14" s="8" customFormat="1" ht="15">
      <c r="B43" s="9"/>
      <c r="C43" s="24" t="s">
        <v>51</v>
      </c>
      <c r="D43" s="9"/>
      <c r="E43" s="9"/>
      <c r="F43" s="47">
        <v>57756505.86</v>
      </c>
      <c r="G43" s="33"/>
      <c r="H43" s="116">
        <v>56268601.06</v>
      </c>
      <c r="I43" s="33"/>
      <c r="J43" s="47">
        <v>126106938.11</v>
      </c>
      <c r="K43" s="33"/>
      <c r="L43" s="116">
        <v>183749683.73</v>
      </c>
      <c r="N43" s="47"/>
    </row>
    <row r="44" spans="2:14" s="8" customFormat="1" ht="15">
      <c r="B44" s="9"/>
      <c r="C44" s="23" t="s">
        <v>52</v>
      </c>
      <c r="F44" s="47">
        <v>6014602.398962579</v>
      </c>
      <c r="G44" s="33"/>
      <c r="H44" s="116">
        <v>4381113.6149999965</v>
      </c>
      <c r="I44" s="33"/>
      <c r="J44" s="47">
        <v>15610806.769642537</v>
      </c>
      <c r="K44" s="33"/>
      <c r="L44" s="116">
        <v>13547755.484999996</v>
      </c>
      <c r="N44" s="47"/>
    </row>
    <row r="45" spans="2:14" s="8" customFormat="1" ht="15">
      <c r="B45" s="9"/>
      <c r="C45" s="23"/>
      <c r="F45" s="51">
        <f>SUM(F43:F44)</f>
        <v>63771108.25896258</v>
      </c>
      <c r="G45" s="23"/>
      <c r="H45" s="52">
        <f>SUM(H43:H44)</f>
        <v>60649714.675</v>
      </c>
      <c r="I45" s="23"/>
      <c r="J45" s="52">
        <f>SUM(J43:J44)</f>
        <v>141717744.87964255</v>
      </c>
      <c r="L45" s="51">
        <f>SUM(L43:L44)</f>
        <v>197297439.21499997</v>
      </c>
      <c r="N45" s="47"/>
    </row>
    <row r="46" spans="2:14" s="8" customFormat="1" ht="15.75">
      <c r="B46" s="9"/>
      <c r="C46" s="23"/>
      <c r="F46" s="93"/>
      <c r="H46" s="93"/>
      <c r="J46" s="93"/>
      <c r="L46" s="93"/>
      <c r="N46" s="93"/>
    </row>
    <row r="47" spans="2:14" s="8" customFormat="1" ht="15.75">
      <c r="B47" s="9"/>
      <c r="C47" s="48" t="s">
        <v>54</v>
      </c>
      <c r="D47" s="9"/>
      <c r="E47" s="9"/>
      <c r="F47" s="24"/>
      <c r="G47" s="23"/>
      <c r="H47" s="115"/>
      <c r="I47" s="23"/>
      <c r="J47" s="24"/>
      <c r="K47" s="23"/>
      <c r="L47" s="24"/>
      <c r="N47" s="24"/>
    </row>
    <row r="48" spans="2:14" s="8" customFormat="1" ht="15.75">
      <c r="B48" s="9"/>
      <c r="C48" s="23" t="s">
        <v>55</v>
      </c>
      <c r="D48" s="7"/>
      <c r="E48" s="7"/>
      <c r="F48" s="27"/>
      <c r="G48" s="23"/>
      <c r="H48" s="115"/>
      <c r="I48" s="23"/>
      <c r="J48" s="27"/>
      <c r="K48" s="23"/>
      <c r="L48" s="27"/>
      <c r="N48" s="27"/>
    </row>
    <row r="49" spans="2:14" s="8" customFormat="1" ht="15.75">
      <c r="B49" s="9"/>
      <c r="C49" s="23" t="s">
        <v>56</v>
      </c>
      <c r="D49" s="7"/>
      <c r="E49" s="7"/>
      <c r="F49" s="50">
        <v>-868.2025</v>
      </c>
      <c r="G49" s="65"/>
      <c r="H49" s="116">
        <v>-2482.2025000000003</v>
      </c>
      <c r="I49" s="65"/>
      <c r="J49" s="50">
        <v>-3333.6575000000003</v>
      </c>
      <c r="K49" s="65"/>
      <c r="L49" s="116">
        <v>-5262.632500000001</v>
      </c>
      <c r="N49" s="50"/>
    </row>
    <row r="50" spans="2:14" s="8" customFormat="1" ht="15.75">
      <c r="B50" s="9"/>
      <c r="C50" s="23" t="s">
        <v>154</v>
      </c>
      <c r="D50" s="7"/>
      <c r="E50" s="7"/>
      <c r="F50" s="50">
        <v>-246235.889</v>
      </c>
      <c r="G50" s="65"/>
      <c r="H50" s="116">
        <v>-15773825.13</v>
      </c>
      <c r="I50" s="65"/>
      <c r="J50" s="50">
        <v>-246235.889</v>
      </c>
      <c r="K50" s="65"/>
      <c r="L50" s="116">
        <v>-15774323</v>
      </c>
      <c r="N50" s="50"/>
    </row>
    <row r="51" spans="2:14" s="8" customFormat="1" ht="15.75">
      <c r="B51" s="9"/>
      <c r="C51" s="26"/>
      <c r="D51" s="7"/>
      <c r="E51" s="7"/>
      <c r="F51" s="49">
        <f>SUM(F49:F50)</f>
        <v>-247104.0915</v>
      </c>
      <c r="G51" s="23"/>
      <c r="H51" s="49">
        <f>SUM(H49:H50)</f>
        <v>-15776307.332500001</v>
      </c>
      <c r="I51" s="23"/>
      <c r="J51" s="49">
        <f>SUM(J49:J50)</f>
        <v>-249569.5465</v>
      </c>
      <c r="K51" s="23"/>
      <c r="L51" s="49">
        <f>SUM(L49:L50)</f>
        <v>-15779585.6325</v>
      </c>
      <c r="N51" s="50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132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68" t="s">
        <v>159</v>
      </c>
      <c r="D54" s="79"/>
      <c r="E54" s="79"/>
      <c r="F54" s="36"/>
      <c r="G54" s="53"/>
      <c r="H54" s="36"/>
      <c r="I54" s="53"/>
      <c r="J54" s="36"/>
      <c r="K54" s="53"/>
      <c r="L54" s="36"/>
    </row>
    <row r="55" spans="2:12" s="8" customFormat="1" ht="15.75">
      <c r="B55" s="9"/>
      <c r="C55" s="68" t="s">
        <v>226</v>
      </c>
      <c r="D55" s="79"/>
      <c r="E55" s="79"/>
      <c r="F55" s="36"/>
      <c r="G55" s="53"/>
      <c r="H55" s="36"/>
      <c r="I55" s="53"/>
      <c r="J55" s="36"/>
      <c r="K55" s="53"/>
      <c r="L55" s="36"/>
    </row>
    <row r="56" spans="2:12" s="8" customFormat="1" ht="15.75">
      <c r="B56" s="9"/>
      <c r="C56" s="68" t="s">
        <v>214</v>
      </c>
      <c r="D56" s="79"/>
      <c r="E56" s="79"/>
      <c r="F56" s="36"/>
      <c r="G56" s="53"/>
      <c r="H56" s="36"/>
      <c r="I56" s="53"/>
      <c r="J56" s="36"/>
      <c r="K56" s="53"/>
      <c r="L56" s="36"/>
    </row>
    <row r="57" spans="2:12" s="8" customFormat="1" ht="15.75">
      <c r="B57" s="9"/>
      <c r="C57" s="68"/>
      <c r="D57" s="79"/>
      <c r="E57" s="79"/>
      <c r="F57" s="36"/>
      <c r="G57" s="53"/>
      <c r="H57" s="36"/>
      <c r="I57" s="53"/>
      <c r="J57" s="36"/>
      <c r="K57" s="53"/>
      <c r="L57" s="36"/>
    </row>
    <row r="58" spans="2:12" s="8" customFormat="1" ht="15.75">
      <c r="B58" s="9"/>
      <c r="C58" s="53" t="s">
        <v>179</v>
      </c>
      <c r="D58" s="79"/>
      <c r="E58" s="79"/>
      <c r="F58" s="36"/>
      <c r="G58" s="53"/>
      <c r="H58" s="36"/>
      <c r="I58" s="53"/>
      <c r="J58" s="36"/>
      <c r="K58" s="53"/>
      <c r="L58" s="36"/>
    </row>
    <row r="59" spans="2:12" s="8" customFormat="1" ht="15.75">
      <c r="B59" s="9"/>
      <c r="C59" s="53" t="s">
        <v>178</v>
      </c>
      <c r="D59" s="79"/>
      <c r="E59" s="79"/>
      <c r="F59" s="36"/>
      <c r="G59" s="53"/>
      <c r="H59" s="36"/>
      <c r="I59" s="53"/>
      <c r="J59" s="36"/>
      <c r="K59" s="53"/>
      <c r="L59" s="36"/>
    </row>
    <row r="60" spans="2:12" s="8" customFormat="1" ht="15.75">
      <c r="B60" s="9"/>
      <c r="C60" s="53"/>
      <c r="D60" s="79"/>
      <c r="E60" s="79"/>
      <c r="F60" s="36"/>
      <c r="G60" s="53"/>
      <c r="H60" s="36"/>
      <c r="I60" s="53"/>
      <c r="J60" s="36"/>
      <c r="K60" s="53"/>
      <c r="L60" s="36"/>
    </row>
    <row r="61" spans="2:12" s="8" customFormat="1" ht="15.75">
      <c r="B61" s="9"/>
      <c r="C61" s="53" t="s">
        <v>216</v>
      </c>
      <c r="D61" s="79"/>
      <c r="E61" s="79"/>
      <c r="F61" s="36"/>
      <c r="G61" s="53"/>
      <c r="H61" s="36"/>
      <c r="I61" s="53"/>
      <c r="J61" s="36"/>
      <c r="K61" s="53"/>
      <c r="L61" s="36"/>
    </row>
    <row r="62" spans="2:12" s="8" customFormat="1" ht="15.75">
      <c r="B62" s="9"/>
      <c r="C62" s="53" t="s">
        <v>215</v>
      </c>
      <c r="D62" s="79"/>
      <c r="E62" s="79"/>
      <c r="F62" s="36"/>
      <c r="G62" s="53"/>
      <c r="H62" s="36"/>
      <c r="I62" s="53"/>
      <c r="J62" s="36"/>
      <c r="K62" s="53"/>
      <c r="L62" s="36"/>
    </row>
    <row r="63" spans="2:12" s="8" customFormat="1" ht="15.75">
      <c r="B63" s="9"/>
      <c r="C63" s="53"/>
      <c r="D63" s="79"/>
      <c r="E63" s="79"/>
      <c r="F63" s="36"/>
      <c r="G63" s="53"/>
      <c r="H63" s="36"/>
      <c r="I63" s="53"/>
      <c r="J63" s="36"/>
      <c r="K63" s="53"/>
      <c r="L63" s="36"/>
    </row>
    <row r="64" spans="2:12" s="8" customFormat="1" ht="15.75">
      <c r="B64" s="9"/>
      <c r="C64" s="23"/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" t="s">
        <v>71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57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23" t="s">
        <v>58</v>
      </c>
      <c r="D67" s="7"/>
      <c r="E67" s="7"/>
      <c r="F67" s="27"/>
      <c r="G67" s="23"/>
      <c r="H67" s="27"/>
      <c r="I67" s="23"/>
      <c r="J67" s="4">
        <v>2005</v>
      </c>
      <c r="K67" s="23"/>
      <c r="L67" s="27"/>
    </row>
    <row r="68" spans="2:12" s="8" customFormat="1" ht="15.75">
      <c r="B68" s="9"/>
      <c r="C68" s="7"/>
      <c r="D68" s="7"/>
      <c r="E68" s="7"/>
      <c r="F68" s="27"/>
      <c r="G68" s="23"/>
      <c r="H68" s="27"/>
      <c r="I68" s="23"/>
      <c r="J68" s="4" t="s">
        <v>204</v>
      </c>
      <c r="K68" s="23"/>
      <c r="L68" s="27"/>
    </row>
    <row r="69" spans="2:12" s="8" customFormat="1" ht="15.75">
      <c r="B69" s="9"/>
      <c r="D69" s="7"/>
      <c r="E69" s="7"/>
      <c r="F69" s="27"/>
      <c r="G69" s="23"/>
      <c r="H69" s="27"/>
      <c r="I69" s="23"/>
      <c r="J69" s="4" t="s">
        <v>14</v>
      </c>
      <c r="K69" s="23"/>
      <c r="L69" s="27"/>
    </row>
    <row r="70" spans="2:12" s="8" customFormat="1" ht="15.75">
      <c r="B70" s="9"/>
      <c r="D70" s="7"/>
      <c r="E70" s="7"/>
      <c r="F70" s="27"/>
      <c r="G70" s="23"/>
      <c r="H70" s="27"/>
      <c r="I70" s="23"/>
      <c r="J70" s="4" t="s">
        <v>15</v>
      </c>
      <c r="K70" s="23"/>
      <c r="L70" s="27"/>
    </row>
    <row r="71" spans="2:12" s="8" customFormat="1" ht="15.75">
      <c r="B71" s="9"/>
      <c r="C71" s="23" t="s">
        <v>59</v>
      </c>
      <c r="D71" s="7"/>
      <c r="E71" s="7"/>
      <c r="F71" s="27"/>
      <c r="G71" s="23"/>
      <c r="H71" s="27"/>
      <c r="I71" s="23"/>
      <c r="J71" s="27"/>
      <c r="K71" s="23"/>
      <c r="L71" s="27"/>
    </row>
    <row r="72" spans="2:12" s="8" customFormat="1" ht="15.75">
      <c r="B72" s="9"/>
      <c r="C72" s="23" t="s">
        <v>60</v>
      </c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23" t="s">
        <v>61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5.75">
      <c r="B74" s="9"/>
      <c r="C74" s="23" t="s">
        <v>62</v>
      </c>
      <c r="D74" s="7"/>
      <c r="E74" s="7"/>
      <c r="F74" s="11"/>
      <c r="H74" s="11"/>
      <c r="J74" s="27"/>
      <c r="K74" s="23"/>
      <c r="L74" s="27"/>
    </row>
    <row r="75" spans="2:12" s="8" customFormat="1" ht="15.75">
      <c r="B75" s="9"/>
      <c r="C75" s="54" t="s">
        <v>63</v>
      </c>
      <c r="D75" s="7"/>
      <c r="E75" s="7"/>
      <c r="F75" s="11"/>
      <c r="H75" s="11"/>
      <c r="J75" s="27">
        <f>4490821.97</f>
        <v>4490821.97</v>
      </c>
      <c r="K75" s="23"/>
      <c r="L75" s="27"/>
    </row>
    <row r="76" spans="2:12" s="8" customFormat="1" ht="15">
      <c r="B76" s="9"/>
      <c r="C76" s="54" t="s">
        <v>64</v>
      </c>
      <c r="F76" s="11"/>
      <c r="H76" s="11"/>
      <c r="J76" s="27">
        <v>8300</v>
      </c>
      <c r="K76" s="23"/>
      <c r="L76" s="27"/>
    </row>
    <row r="77" spans="2:12" s="8" customFormat="1" ht="15.75">
      <c r="B77" s="9"/>
      <c r="C77" s="7"/>
      <c r="F77" s="11"/>
      <c r="H77" s="11"/>
      <c r="J77" s="27"/>
      <c r="K77" s="23"/>
      <c r="L77" s="27"/>
    </row>
    <row r="78" spans="2:12" s="8" customFormat="1" ht="15">
      <c r="B78" s="9"/>
      <c r="C78" s="8" t="s">
        <v>65</v>
      </c>
      <c r="F78" s="11"/>
      <c r="H78" s="11"/>
      <c r="J78" s="27"/>
      <c r="K78" s="23"/>
      <c r="L78" s="27"/>
    </row>
    <row r="79" spans="2:12" s="8" customFormat="1" ht="15.75">
      <c r="B79" s="9"/>
      <c r="C79" s="8" t="s">
        <v>66</v>
      </c>
      <c r="D79" s="7"/>
      <c r="E79" s="7"/>
      <c r="F79" s="11"/>
      <c r="H79" s="11"/>
      <c r="J79" s="27">
        <v>0</v>
      </c>
      <c r="K79" s="23"/>
      <c r="L79" s="27"/>
    </row>
    <row r="80" spans="2:12" s="8" customFormat="1" ht="15.75">
      <c r="B80" s="9"/>
      <c r="D80" s="7"/>
      <c r="E80" s="7"/>
      <c r="F80" s="11"/>
      <c r="H80" s="11"/>
      <c r="J80" s="27"/>
      <c r="K80" s="23"/>
      <c r="L80" s="27"/>
    </row>
    <row r="81" spans="2:12" s="8" customFormat="1" ht="15.75">
      <c r="B81" s="9"/>
      <c r="C81" s="7"/>
      <c r="D81" s="7"/>
      <c r="E81" s="7"/>
      <c r="F81" s="11"/>
      <c r="H81" s="11"/>
      <c r="J81" s="27"/>
      <c r="K81" s="23"/>
      <c r="L81" s="27"/>
    </row>
    <row r="82" spans="2:12" s="8" customFormat="1" ht="15.75">
      <c r="B82" s="9"/>
      <c r="C82" s="23" t="s">
        <v>67</v>
      </c>
      <c r="D82" s="7"/>
      <c r="E82" s="7"/>
      <c r="F82" s="11"/>
      <c r="H82" s="11"/>
      <c r="J82" s="27"/>
      <c r="K82" s="23"/>
      <c r="L82" s="27"/>
    </row>
    <row r="83" spans="2:12" s="8" customFormat="1" ht="15.75">
      <c r="B83" s="9"/>
      <c r="C83" s="23" t="s">
        <v>68</v>
      </c>
      <c r="D83" s="7"/>
      <c r="E83" s="7"/>
      <c r="F83" s="11"/>
      <c r="H83" s="11"/>
      <c r="J83" s="27">
        <f>30600*3</f>
        <v>91800</v>
      </c>
      <c r="K83" s="23"/>
      <c r="L83" s="27"/>
    </row>
    <row r="84" spans="2:12" s="8" customFormat="1" ht="15.75">
      <c r="B84" s="9"/>
      <c r="C84" s="23"/>
      <c r="D84" s="7"/>
      <c r="E84" s="7"/>
      <c r="F84" s="11"/>
      <c r="H84" s="11"/>
      <c r="J84" s="27"/>
      <c r="K84" s="23"/>
      <c r="L84" s="27"/>
    </row>
    <row r="85" spans="2:12" s="8" customFormat="1" ht="15.75">
      <c r="B85" s="9"/>
      <c r="C85" s="23" t="s">
        <v>69</v>
      </c>
      <c r="D85" s="7"/>
      <c r="E85" s="7"/>
      <c r="F85" s="11"/>
      <c r="H85" s="11"/>
      <c r="J85" s="27">
        <f>105000*3</f>
        <v>315000</v>
      </c>
      <c r="K85" s="23"/>
      <c r="L85" s="27"/>
    </row>
    <row r="86" spans="2:12" s="8" customFormat="1" ht="15.75">
      <c r="B86" s="9"/>
      <c r="C86" s="23"/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23" t="s">
        <v>70</v>
      </c>
      <c r="D87" s="7"/>
      <c r="E87" s="7"/>
      <c r="F87" s="11"/>
      <c r="H87" s="11"/>
      <c r="J87" s="27">
        <f>168768.2+42911.11</f>
        <v>211679.31</v>
      </c>
      <c r="K87" s="23"/>
      <c r="L87" s="27"/>
    </row>
    <row r="88" spans="2:12" s="8" customFormat="1" ht="15">
      <c r="B88" s="9"/>
      <c r="C88" s="23"/>
      <c r="D88" s="23"/>
      <c r="E88" s="23"/>
      <c r="F88" s="55"/>
      <c r="G88" s="23"/>
      <c r="H88" s="55"/>
      <c r="I88" s="23"/>
      <c r="J88" s="27"/>
      <c r="K88" s="23"/>
      <c r="L88" s="27"/>
    </row>
    <row r="89" spans="2:12" s="8" customFormat="1" ht="15">
      <c r="B89" s="9"/>
      <c r="C89" s="23" t="s">
        <v>177</v>
      </c>
      <c r="D89" s="23"/>
      <c r="E89" s="23"/>
      <c r="F89" s="55"/>
      <c r="G89" s="23"/>
      <c r="H89" s="55"/>
      <c r="I89" s="23"/>
      <c r="J89" s="27">
        <f>3715</f>
        <v>3715</v>
      </c>
      <c r="K89" s="23"/>
      <c r="L89" s="27"/>
    </row>
    <row r="90" spans="2:12" s="8" customFormat="1" ht="15">
      <c r="B90" s="9"/>
      <c r="C90" s="23"/>
      <c r="D90" s="23"/>
      <c r="E90" s="23"/>
      <c r="F90" s="55"/>
      <c r="G90" s="23"/>
      <c r="H90" s="55"/>
      <c r="I90" s="23"/>
      <c r="J90" s="27"/>
      <c r="K90" s="23"/>
      <c r="L90" s="27"/>
    </row>
    <row r="91" spans="2:12" s="8" customFormat="1" ht="15">
      <c r="B91" s="9"/>
      <c r="C91" s="23" t="s">
        <v>160</v>
      </c>
      <c r="D91" s="23"/>
      <c r="E91" s="23"/>
      <c r="F91" s="55"/>
      <c r="G91" s="23"/>
      <c r="H91" s="55"/>
      <c r="I91" s="23"/>
      <c r="J91" s="27">
        <f>9000*3</f>
        <v>27000</v>
      </c>
      <c r="K91" s="23"/>
      <c r="L91" s="27"/>
    </row>
    <row r="92" spans="2:12" s="8" customFormat="1" ht="15">
      <c r="B92" s="9"/>
      <c r="C92" s="23"/>
      <c r="D92" s="23"/>
      <c r="E92" s="23"/>
      <c r="F92" s="55"/>
      <c r="G92" s="23"/>
      <c r="H92" s="55"/>
      <c r="I92" s="23"/>
      <c r="J92" s="27"/>
      <c r="K92" s="23"/>
      <c r="L92" s="27"/>
    </row>
    <row r="93" spans="2:12" s="8" customFormat="1" ht="15">
      <c r="B93" s="9"/>
      <c r="C93" s="23"/>
      <c r="D93" s="23"/>
      <c r="E93" s="23"/>
      <c r="F93" s="55"/>
      <c r="G93" s="23"/>
      <c r="H93" s="55"/>
      <c r="I93" s="23"/>
      <c r="J93" s="27"/>
      <c r="K93" s="23"/>
      <c r="L93" s="27"/>
    </row>
    <row r="94" spans="2:12" s="8" customFormat="1" ht="15">
      <c r="B94" s="9"/>
      <c r="C94" s="23"/>
      <c r="D94" s="23"/>
      <c r="E94" s="23"/>
      <c r="F94" s="55"/>
      <c r="G94" s="23"/>
      <c r="H94" s="55"/>
      <c r="I94" s="23"/>
      <c r="J94" s="27"/>
      <c r="K94" s="23"/>
      <c r="L94" s="27"/>
    </row>
    <row r="95" spans="2:12" s="8" customFormat="1" ht="15">
      <c r="B95" s="9"/>
      <c r="C95" s="23"/>
      <c r="D95" s="23"/>
      <c r="E95" s="23"/>
      <c r="F95" s="55"/>
      <c r="G95" s="23"/>
      <c r="H95" s="55"/>
      <c r="I95" s="23"/>
      <c r="J95" s="27"/>
      <c r="K95" s="23"/>
      <c r="L95" s="27"/>
    </row>
    <row r="96" spans="2:12" s="8" customFormat="1" ht="15">
      <c r="B96" s="9"/>
      <c r="C96" s="23"/>
      <c r="D96" s="23"/>
      <c r="E96" s="23"/>
      <c r="F96" s="55"/>
      <c r="G96" s="23"/>
      <c r="H96" s="55"/>
      <c r="I96" s="23"/>
      <c r="J96" s="27"/>
      <c r="K96" s="23"/>
      <c r="L96" s="27"/>
    </row>
    <row r="97" spans="2:12" s="8" customFormat="1" ht="15">
      <c r="B97" s="9"/>
      <c r="C97" s="23"/>
      <c r="D97" s="23"/>
      <c r="E97" s="23"/>
      <c r="F97" s="55"/>
      <c r="G97" s="23"/>
      <c r="H97" s="55"/>
      <c r="I97" s="23"/>
      <c r="J97" s="27"/>
      <c r="K97" s="23"/>
      <c r="L97" s="27"/>
    </row>
    <row r="98" spans="2:12" s="8" customFormat="1" ht="15">
      <c r="B98" s="9"/>
      <c r="C98" s="23"/>
      <c r="D98" s="23"/>
      <c r="E98" s="23"/>
      <c r="F98" s="55"/>
      <c r="G98" s="23"/>
      <c r="H98" s="55"/>
      <c r="I98" s="23"/>
      <c r="J98" s="27"/>
      <c r="K98" s="23"/>
      <c r="L98" s="27"/>
    </row>
    <row r="99" spans="2:12" s="8" customFormat="1" ht="15">
      <c r="B99" s="9"/>
      <c r="C99" s="23"/>
      <c r="D99" s="23"/>
      <c r="E99" s="23"/>
      <c r="F99" s="55"/>
      <c r="G99" s="23"/>
      <c r="H99" s="55"/>
      <c r="I99" s="23"/>
      <c r="J99" s="27"/>
      <c r="K99" s="23"/>
      <c r="L99" s="27"/>
    </row>
    <row r="100" spans="2:12" s="8" customFormat="1" ht="15">
      <c r="B100" s="9"/>
      <c r="C100" s="56"/>
      <c r="D100" s="56"/>
      <c r="E100" s="56"/>
      <c r="F100" s="55"/>
      <c r="G100" s="23"/>
      <c r="H100" s="55"/>
      <c r="I100" s="23"/>
      <c r="J100" s="27"/>
      <c r="K100" s="23"/>
      <c r="L100" s="27"/>
    </row>
    <row r="101" spans="2:12" s="8" customFormat="1" ht="15">
      <c r="B101" s="9"/>
      <c r="C101" s="23"/>
      <c r="D101" s="23"/>
      <c r="E101" s="23"/>
      <c r="F101" s="55"/>
      <c r="G101" s="23"/>
      <c r="H101" s="55"/>
      <c r="I101" s="23"/>
      <c r="J101" s="55"/>
      <c r="K101" s="23"/>
      <c r="L101" s="55"/>
    </row>
    <row r="102" spans="2:12" s="8" customFormat="1" ht="15">
      <c r="B102" s="9"/>
      <c r="C102" s="56"/>
      <c r="D102" s="56"/>
      <c r="E102" s="56"/>
      <c r="F102" s="55"/>
      <c r="G102" s="23"/>
      <c r="H102" s="55"/>
      <c r="I102" s="23"/>
      <c r="J102" s="55"/>
      <c r="K102" s="23"/>
      <c r="L102" s="55"/>
    </row>
    <row r="103" spans="3:12" s="8" customFormat="1" ht="15">
      <c r="C103" s="23"/>
      <c r="D103" s="23"/>
      <c r="E103" s="23"/>
      <c r="F103" s="55"/>
      <c r="G103" s="23"/>
      <c r="H103" s="55"/>
      <c r="I103" s="23"/>
      <c r="J103" s="55"/>
      <c r="K103" s="23"/>
      <c r="L103" s="55"/>
    </row>
    <row r="104" spans="3:12" s="8" customFormat="1" ht="15">
      <c r="C104" s="23"/>
      <c r="D104" s="23"/>
      <c r="E104" s="23"/>
      <c r="F104" s="55"/>
      <c r="G104" s="23"/>
      <c r="H104" s="55"/>
      <c r="I104" s="23"/>
      <c r="J104" s="55"/>
      <c r="K104" s="23"/>
      <c r="L104" s="55"/>
    </row>
    <row r="105" spans="3:12" s="8" customFormat="1" ht="15">
      <c r="C105" s="23"/>
      <c r="D105" s="23"/>
      <c r="E105" s="23"/>
      <c r="F105" s="55"/>
      <c r="G105" s="23"/>
      <c r="H105" s="55"/>
      <c r="I105" s="23"/>
      <c r="J105" s="55"/>
      <c r="K105" s="23"/>
      <c r="L105" s="55"/>
    </row>
    <row r="106" spans="3:12" ht="15">
      <c r="C106" s="15"/>
      <c r="D106" s="15"/>
      <c r="E106" s="15"/>
      <c r="F106" s="57"/>
      <c r="G106" s="15"/>
      <c r="H106" s="57"/>
      <c r="I106" s="15"/>
      <c r="J106" s="57"/>
      <c r="K106" s="15"/>
      <c r="L106" s="57"/>
    </row>
    <row r="107" spans="3:12" ht="15">
      <c r="C107" s="15"/>
      <c r="D107" s="15"/>
      <c r="E107" s="15"/>
      <c r="F107" s="57"/>
      <c r="G107" s="15"/>
      <c r="H107" s="57"/>
      <c r="I107" s="15"/>
      <c r="J107" s="57"/>
      <c r="K107" s="15"/>
      <c r="L107" s="57"/>
    </row>
    <row r="108" spans="3:12" ht="15">
      <c r="C108" s="15"/>
      <c r="D108" s="15"/>
      <c r="E108" s="15"/>
      <c r="F108" s="57"/>
      <c r="G108" s="15"/>
      <c r="H108" s="57"/>
      <c r="I108" s="15"/>
      <c r="J108" s="57"/>
      <c r="K108" s="15"/>
      <c r="L108" s="57"/>
    </row>
    <row r="109" spans="3:12" ht="15">
      <c r="C109" s="15"/>
      <c r="D109" s="15"/>
      <c r="E109" s="15"/>
      <c r="F109" s="57"/>
      <c r="G109" s="15"/>
      <c r="H109" s="57"/>
      <c r="I109" s="15"/>
      <c r="J109" s="57"/>
      <c r="K109" s="15"/>
      <c r="L109" s="57"/>
    </row>
    <row r="110" spans="6:12" ht="15">
      <c r="F110" s="6"/>
      <c r="H110" s="6"/>
      <c r="J110" s="6"/>
      <c r="L110" s="6"/>
    </row>
    <row r="111" spans="6:12" ht="15">
      <c r="F111" s="6"/>
      <c r="H111" s="6"/>
      <c r="J111" s="6"/>
      <c r="L111" s="6"/>
    </row>
    <row r="112" spans="6:12" ht="15">
      <c r="F112" s="6"/>
      <c r="H112" s="6"/>
      <c r="J112" s="6"/>
      <c r="L112" s="6"/>
    </row>
    <row r="113" spans="6:12" ht="15">
      <c r="F113" s="6"/>
      <c r="H113" s="6"/>
      <c r="J113" s="6"/>
      <c r="L113" s="6"/>
    </row>
    <row r="114" spans="6:12" ht="15">
      <c r="F114" s="6"/>
      <c r="H114" s="6"/>
      <c r="J114" s="6"/>
      <c r="L114" s="6"/>
    </row>
    <row r="115" spans="6:12" ht="15">
      <c r="F115" s="6"/>
      <c r="H115" s="6"/>
      <c r="J115" s="6"/>
      <c r="L115" s="6"/>
    </row>
    <row r="116" spans="6:12" ht="15">
      <c r="F116" s="6"/>
      <c r="H116" s="6"/>
      <c r="J116" s="6"/>
      <c r="L116" s="6"/>
    </row>
    <row r="117" spans="6:12" ht="15">
      <c r="F117" s="6"/>
      <c r="H117" s="6"/>
      <c r="J117" s="6"/>
      <c r="L117" s="6"/>
    </row>
    <row r="118" spans="6:12" ht="15">
      <c r="F118" s="6"/>
      <c r="H118" s="6"/>
      <c r="J118" s="6"/>
      <c r="L118" s="6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  <row r="125" spans="6:12" ht="15">
      <c r="F125" s="6"/>
      <c r="H125" s="6"/>
      <c r="J125" s="6"/>
      <c r="L125" s="6"/>
    </row>
  </sheetData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20"/>
  <sheetViews>
    <sheetView zoomScale="75" zoomScaleNormal="75" zoomScaleSheetLayoutView="100" workbookViewId="0" topLeftCell="B32">
      <selection activeCell="C50" sqref="C50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5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7109375" style="2" customWidth="1"/>
    <col min="12" max="12" width="1.7109375" style="2" customWidth="1"/>
    <col min="13" max="13" width="14.5742187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205</v>
      </c>
    </row>
    <row r="4" ht="15">
      <c r="B4" s="80" t="s">
        <v>133</v>
      </c>
    </row>
    <row r="5" spans="2:12" ht="15.75">
      <c r="B5" s="3"/>
      <c r="C5" s="3"/>
      <c r="D5" s="74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16</v>
      </c>
      <c r="F6" s="3"/>
      <c r="G6" s="4" t="s">
        <v>16</v>
      </c>
      <c r="H6" s="3"/>
      <c r="I6" s="4"/>
      <c r="J6" s="3"/>
      <c r="K6" s="4"/>
      <c r="L6" s="3"/>
    </row>
    <row r="7" spans="2:12" ht="15.75">
      <c r="B7" s="3"/>
      <c r="D7" s="45" t="s">
        <v>49</v>
      </c>
      <c r="E7" s="19" t="s">
        <v>206</v>
      </c>
      <c r="F7" s="3"/>
      <c r="G7" s="19" t="s">
        <v>170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5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17</v>
      </c>
      <c r="D11" s="46">
        <v>1</v>
      </c>
      <c r="E11" s="20">
        <v>33805644.280402906</v>
      </c>
      <c r="F11" s="3"/>
      <c r="G11" s="20">
        <v>25180169.46</v>
      </c>
      <c r="H11" s="3"/>
      <c r="I11" s="5"/>
      <c r="J11" s="3"/>
      <c r="K11" s="5"/>
      <c r="L11" s="3"/>
    </row>
    <row r="12" spans="2:12" s="15" customFormat="1" ht="15">
      <c r="B12" s="12"/>
      <c r="D12" s="46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165</v>
      </c>
      <c r="D13" s="46"/>
      <c r="E13" s="14">
        <v>3553841.645641284</v>
      </c>
      <c r="F13" s="12"/>
      <c r="G13" s="20">
        <v>3634454.55</v>
      </c>
      <c r="H13" s="12"/>
      <c r="I13" s="14"/>
      <c r="J13" s="12"/>
      <c r="K13" s="14"/>
      <c r="L13" s="12"/>
    </row>
    <row r="14" spans="2:12" s="15" customFormat="1" ht="15">
      <c r="B14" s="12"/>
      <c r="D14" s="46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184</v>
      </c>
      <c r="D15" s="46"/>
      <c r="E15" s="14">
        <v>67714.84750000002</v>
      </c>
      <c r="F15" s="12"/>
      <c r="G15" s="20">
        <f>71048</f>
        <v>71048</v>
      </c>
      <c r="H15" s="12"/>
      <c r="I15" s="14"/>
      <c r="J15" s="12"/>
      <c r="K15" s="14"/>
      <c r="L15" s="12"/>
    </row>
    <row r="16" spans="2:12" s="15" customFormat="1" ht="15">
      <c r="B16" s="12"/>
      <c r="D16" s="46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220</v>
      </c>
      <c r="D17" s="46"/>
      <c r="E17" s="14">
        <v>25051978.44977662</v>
      </c>
      <c r="F17" s="12"/>
      <c r="G17" s="20"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6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18</v>
      </c>
      <c r="D19" s="46"/>
      <c r="E19" s="14">
        <v>4615500</v>
      </c>
      <c r="F19" s="12"/>
      <c r="G19" s="20"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6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19</v>
      </c>
      <c r="D21" s="46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123</v>
      </c>
      <c r="D22" s="46"/>
      <c r="E22" s="14">
        <v>12208527.440000001</v>
      </c>
      <c r="F22" s="12"/>
      <c r="G22" s="20">
        <v>9134765.34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124</v>
      </c>
      <c r="D23" s="46"/>
      <c r="E23" s="14">
        <v>81049904.88000001</v>
      </c>
      <c r="F23" s="12"/>
      <c r="G23" s="20">
        <v>63774258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32</v>
      </c>
      <c r="D24" s="46"/>
      <c r="E24" s="14">
        <v>1697331.798136702</v>
      </c>
      <c r="F24" s="12"/>
      <c r="G24" s="20">
        <v>2722381.02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129</v>
      </c>
      <c r="D25" s="46"/>
      <c r="E25" s="14">
        <v>49203588.972780935</v>
      </c>
      <c r="F25" s="12"/>
      <c r="G25" s="20">
        <v>56068214.83591422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20</v>
      </c>
      <c r="D26" s="46"/>
      <c r="E26" s="14">
        <v>141814436.9234083</v>
      </c>
      <c r="F26" s="12"/>
      <c r="G26" s="20">
        <v>109493602.29437524</v>
      </c>
      <c r="H26" s="12"/>
      <c r="I26" s="14"/>
      <c r="J26" s="12"/>
      <c r="K26" s="14"/>
      <c r="L26" s="12"/>
    </row>
    <row r="27" spans="2:12" s="15" customFormat="1" ht="15">
      <c r="B27" s="12"/>
      <c r="D27" s="46"/>
      <c r="E27" s="21">
        <f>SUM(E22:E26)</f>
        <v>285973790.014326</v>
      </c>
      <c r="F27" s="14"/>
      <c r="G27" s="21">
        <f>SUM(G22:G26)</f>
        <v>241193221.49028945</v>
      </c>
      <c r="H27" s="14"/>
      <c r="I27" s="14"/>
      <c r="J27" s="14"/>
      <c r="K27" s="14"/>
      <c r="L27" s="14"/>
    </row>
    <row r="28" spans="2:12" s="15" customFormat="1" ht="15">
      <c r="B28" s="12"/>
      <c r="D28" s="46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21</v>
      </c>
      <c r="D29" s="46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125</v>
      </c>
      <c r="D30" s="46"/>
      <c r="E30" s="34">
        <v>370659.74</v>
      </c>
      <c r="F30" s="12"/>
      <c r="G30" s="20">
        <v>20235138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22</v>
      </c>
      <c r="D31" s="46"/>
      <c r="E31" s="34">
        <v>146944837.37792823</v>
      </c>
      <c r="F31" s="12"/>
      <c r="G31" s="20">
        <v>120525011.18282467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23</v>
      </c>
      <c r="D32" s="46"/>
      <c r="E32" s="34">
        <v>4985941.28</v>
      </c>
      <c r="F32" s="12"/>
      <c r="G32" s="20">
        <v>9509811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126</v>
      </c>
      <c r="D33" s="46"/>
      <c r="E33" s="34">
        <v>1860323.96</v>
      </c>
      <c r="F33" s="12"/>
      <c r="G33" s="20">
        <v>1872552.01</v>
      </c>
      <c r="H33" s="12"/>
      <c r="I33" s="14"/>
      <c r="J33" s="12"/>
      <c r="K33" s="14"/>
      <c r="L33" s="12"/>
    </row>
    <row r="34" spans="2:12" s="15" customFormat="1" ht="15">
      <c r="B34" s="12"/>
      <c r="D34" s="46"/>
      <c r="E34" s="130">
        <f>SUM(E30:E33)</f>
        <v>154161762.35792825</v>
      </c>
      <c r="F34" s="12"/>
      <c r="G34" s="21">
        <f>SUM(G30:G33)</f>
        <v>152142512.19282466</v>
      </c>
      <c r="H34" s="12"/>
      <c r="I34" s="14"/>
      <c r="J34" s="12"/>
      <c r="K34" s="14"/>
      <c r="L34" s="12"/>
    </row>
    <row r="35" spans="2:12" s="15" customFormat="1" ht="15">
      <c r="B35" s="12"/>
      <c r="D35" s="46"/>
      <c r="E35" s="14"/>
      <c r="F35" s="12"/>
      <c r="G35" s="14"/>
      <c r="H35" s="12"/>
      <c r="I35" s="14"/>
      <c r="J35" s="12"/>
      <c r="K35" s="14"/>
      <c r="L35" s="12"/>
    </row>
    <row r="36" spans="2:12" s="15" customFormat="1" ht="15">
      <c r="B36" s="12"/>
      <c r="C36" s="15" t="s">
        <v>24</v>
      </c>
      <c r="D36" s="46"/>
      <c r="E36" s="14">
        <f>E27-E34</f>
        <v>131812027.65639773</v>
      </c>
      <c r="F36" s="12"/>
      <c r="G36" s="14">
        <f>G27-G34</f>
        <v>89050709.29746479</v>
      </c>
      <c r="H36" s="12"/>
      <c r="I36" s="14"/>
      <c r="J36" s="12"/>
      <c r="K36" s="14"/>
      <c r="L36" s="12"/>
    </row>
    <row r="37" spans="2:12" s="15" customFormat="1" ht="15">
      <c r="B37" s="12"/>
      <c r="D37" s="46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.75" thickBot="1">
      <c r="B38" s="12"/>
      <c r="D38" s="46"/>
      <c r="E38" s="22">
        <f>E11+E13+E15+E17+E19+E36</f>
        <v>198906706.87971854</v>
      </c>
      <c r="F38" s="12"/>
      <c r="G38" s="22">
        <f>G11+G13+G15+G17+G19+G36</f>
        <v>142251881.30746478</v>
      </c>
      <c r="H38" s="12"/>
      <c r="I38" s="14"/>
      <c r="J38" s="12"/>
      <c r="K38" s="14"/>
      <c r="L38" s="12"/>
    </row>
    <row r="39" spans="2:12" s="15" customFormat="1" ht="15">
      <c r="B39" s="12"/>
      <c r="D39" s="46"/>
      <c r="E39" s="16"/>
      <c r="F39" s="12"/>
      <c r="G39" s="16"/>
      <c r="H39" s="12"/>
      <c r="I39" s="17"/>
      <c r="J39" s="12"/>
      <c r="K39" s="16"/>
      <c r="L39" s="12"/>
    </row>
    <row r="40" spans="2:12" s="15" customFormat="1" ht="15">
      <c r="B40" s="12"/>
      <c r="C40" s="15" t="s">
        <v>25</v>
      </c>
      <c r="D40" s="46"/>
      <c r="E40" s="14">
        <v>66710399.99730241</v>
      </c>
      <c r="F40" s="12"/>
      <c r="G40" s="20">
        <v>66710399.9973024</v>
      </c>
      <c r="H40" s="12"/>
      <c r="I40" s="17"/>
      <c r="J40" s="12"/>
      <c r="K40" s="17"/>
      <c r="L40" s="12"/>
    </row>
    <row r="41" spans="2:12" ht="15">
      <c r="B41" s="3"/>
      <c r="C41" s="2" t="s">
        <v>26</v>
      </c>
      <c r="E41" s="29">
        <v>48196849.61164057</v>
      </c>
      <c r="F41" s="3"/>
      <c r="G41" s="117">
        <v>38723556.90516237</v>
      </c>
      <c r="H41" s="3"/>
      <c r="I41" s="6"/>
      <c r="J41" s="3"/>
      <c r="K41" s="6"/>
      <c r="L41" s="3"/>
    </row>
    <row r="42" spans="2:11" ht="15">
      <c r="B42" s="3"/>
      <c r="C42" s="12" t="s">
        <v>27</v>
      </c>
      <c r="D42" s="46"/>
      <c r="E42" s="14">
        <f>SUM(E40:E41)</f>
        <v>114907249.60894299</v>
      </c>
      <c r="G42" s="14">
        <f>SUM(G40:G41)</f>
        <v>105433956.90246478</v>
      </c>
      <c r="I42" s="6"/>
      <c r="K42" s="6"/>
    </row>
    <row r="43" spans="3:11" ht="15">
      <c r="C43" s="15"/>
      <c r="D43" s="46"/>
      <c r="E43" s="14"/>
      <c r="G43" s="6"/>
      <c r="I43" s="6"/>
      <c r="K43" s="6"/>
    </row>
    <row r="44" spans="3:11" ht="15">
      <c r="C44" s="15" t="s">
        <v>28</v>
      </c>
      <c r="D44" s="46"/>
      <c r="E44" s="14">
        <v>1560113.8920000005</v>
      </c>
      <c r="G44" s="20">
        <v>1585329.9</v>
      </c>
      <c r="I44" s="6"/>
      <c r="K44" s="6"/>
    </row>
    <row r="45" spans="3:11" ht="15">
      <c r="C45" s="15"/>
      <c r="D45" s="46"/>
      <c r="E45" s="14"/>
      <c r="G45" s="6"/>
      <c r="I45" s="6"/>
      <c r="K45" s="6"/>
    </row>
    <row r="46" spans="2:5" s="8" customFormat="1" ht="15.75">
      <c r="B46" s="7"/>
      <c r="C46" s="23" t="s">
        <v>29</v>
      </c>
      <c r="D46" s="59"/>
      <c r="E46" s="23"/>
    </row>
    <row r="47" spans="2:7" s="8" customFormat="1" ht="15.75">
      <c r="B47" s="7"/>
      <c r="C47" s="15" t="s">
        <v>183</v>
      </c>
      <c r="D47" s="121"/>
      <c r="E47" s="65">
        <v>28092206.469</v>
      </c>
      <c r="G47" s="122">
        <f>27830772</f>
        <v>27830772</v>
      </c>
    </row>
    <row r="48" spans="2:7" s="8" customFormat="1" ht="15.75">
      <c r="B48" s="7"/>
      <c r="C48" s="15" t="s">
        <v>126</v>
      </c>
      <c r="D48" s="46"/>
      <c r="E48" s="65">
        <v>4421149</v>
      </c>
      <c r="G48" s="116">
        <v>4464239</v>
      </c>
    </row>
    <row r="49" spans="2:7" s="8" customFormat="1" ht="15.75">
      <c r="B49" s="7"/>
      <c r="C49" s="15" t="s">
        <v>30</v>
      </c>
      <c r="D49" s="46"/>
      <c r="E49" s="65">
        <v>46673470.93</v>
      </c>
      <c r="G49" s="116">
        <v>2295843</v>
      </c>
    </row>
    <row r="50" spans="3:7" s="8" customFormat="1" ht="15">
      <c r="C50" s="15" t="s">
        <v>31</v>
      </c>
      <c r="D50" s="46"/>
      <c r="E50" s="65">
        <v>3252517.109775551</v>
      </c>
      <c r="G50" s="116">
        <v>641739.96</v>
      </c>
    </row>
    <row r="51" spans="2:11" s="8" customFormat="1" ht="16.5" thickBot="1">
      <c r="B51" s="9"/>
      <c r="C51" s="24"/>
      <c r="D51" s="59"/>
      <c r="E51" s="123">
        <f>SUM(E42:E50)</f>
        <v>198906707.00971854</v>
      </c>
      <c r="G51" s="123">
        <f>SUM(G42:G50)</f>
        <v>142251880.7624648</v>
      </c>
      <c r="I51" s="10"/>
      <c r="K51" s="10"/>
    </row>
    <row r="52" spans="2:11" s="8" customFormat="1" ht="15.75">
      <c r="B52" s="9"/>
      <c r="C52" s="23"/>
      <c r="D52" s="59"/>
      <c r="E52" s="25"/>
      <c r="G52" s="10"/>
      <c r="I52" s="10"/>
      <c r="K52" s="10"/>
    </row>
    <row r="53" spans="2:11" s="8" customFormat="1" ht="15.75">
      <c r="B53" s="9"/>
      <c r="C53" s="23"/>
      <c r="D53" s="59"/>
      <c r="E53" s="31"/>
      <c r="G53" s="10"/>
      <c r="I53" s="10"/>
      <c r="K53" s="10"/>
    </row>
    <row r="54" spans="2:11" s="8" customFormat="1" ht="15.75">
      <c r="B54" s="9"/>
      <c r="C54" s="2" t="s">
        <v>130</v>
      </c>
      <c r="D54" s="45"/>
      <c r="E54" s="25"/>
      <c r="G54" s="10"/>
      <c r="I54" s="10"/>
      <c r="K54" s="10"/>
    </row>
    <row r="55" spans="2:11" s="8" customFormat="1" ht="15">
      <c r="B55" s="9"/>
      <c r="C55" s="2" t="s">
        <v>171</v>
      </c>
      <c r="D55" s="45"/>
      <c r="E55" s="24"/>
      <c r="G55" s="9"/>
      <c r="I55" s="9"/>
      <c r="K55" s="9"/>
    </row>
    <row r="56" spans="2:11" s="8" customFormat="1" ht="15.75">
      <c r="B56" s="9"/>
      <c r="C56" s="26"/>
      <c r="D56" s="25"/>
      <c r="E56" s="27"/>
      <c r="G56" s="11"/>
      <c r="I56" s="11"/>
      <c r="K56" s="11"/>
    </row>
    <row r="57" spans="2:20" s="8" customFormat="1" ht="15.75">
      <c r="B57" s="9"/>
      <c r="C57" s="26"/>
      <c r="D57" s="26"/>
      <c r="E57" s="26"/>
      <c r="F57" s="26"/>
      <c r="G57" s="26"/>
      <c r="H57" s="27"/>
      <c r="J57" s="11"/>
      <c r="L57" s="11"/>
      <c r="N57" s="11"/>
      <c r="P57" s="11"/>
      <c r="R57" s="11"/>
      <c r="T57" s="11"/>
    </row>
    <row r="58" spans="2:18" s="8" customFormat="1" ht="15.75">
      <c r="B58" s="9"/>
      <c r="C58" s="78" t="s">
        <v>131</v>
      </c>
      <c r="D58" s="60"/>
      <c r="E58" s="60"/>
      <c r="F58" s="11"/>
      <c r="H58" s="11"/>
      <c r="J58" s="11"/>
      <c r="L58" s="11"/>
      <c r="N58" s="11"/>
      <c r="O58" s="58" t="s">
        <v>82</v>
      </c>
      <c r="R58" s="58"/>
    </row>
    <row r="59" spans="2:18" s="23" customFormat="1" ht="15.75">
      <c r="B59" s="24"/>
      <c r="D59" s="26"/>
      <c r="E59" s="58" t="s">
        <v>72</v>
      </c>
      <c r="G59" s="58" t="s">
        <v>74</v>
      </c>
      <c r="I59" s="58" t="s">
        <v>76</v>
      </c>
      <c r="K59" s="58" t="s">
        <v>78</v>
      </c>
      <c r="M59" s="58" t="s">
        <v>80</v>
      </c>
      <c r="O59" s="58" t="s">
        <v>83</v>
      </c>
      <c r="R59" s="58"/>
    </row>
    <row r="60" spans="2:17" s="23" customFormat="1" ht="15.75">
      <c r="B60" s="24"/>
      <c r="D60" s="26"/>
      <c r="E60" s="58" t="s">
        <v>73</v>
      </c>
      <c r="G60" s="58" t="s">
        <v>75</v>
      </c>
      <c r="I60" s="58" t="s">
        <v>77</v>
      </c>
      <c r="K60" s="58" t="s">
        <v>79</v>
      </c>
      <c r="M60" s="58" t="s">
        <v>81</v>
      </c>
      <c r="O60" s="58" t="s">
        <v>84</v>
      </c>
      <c r="Q60" s="58" t="s">
        <v>85</v>
      </c>
    </row>
    <row r="61" spans="2:17" s="23" customFormat="1" ht="15.75">
      <c r="B61" s="24"/>
      <c r="D61" s="26"/>
      <c r="E61" s="58" t="s">
        <v>45</v>
      </c>
      <c r="G61" s="58" t="s">
        <v>45</v>
      </c>
      <c r="I61" s="58" t="s">
        <v>45</v>
      </c>
      <c r="K61" s="58" t="s">
        <v>45</v>
      </c>
      <c r="M61" s="58" t="s">
        <v>45</v>
      </c>
      <c r="O61" s="58" t="s">
        <v>45</v>
      </c>
      <c r="Q61" s="58" t="s">
        <v>45</v>
      </c>
    </row>
    <row r="62" spans="2:17" s="23" customFormat="1" ht="15.75">
      <c r="B62" s="24"/>
      <c r="C62" s="66" t="s">
        <v>86</v>
      </c>
      <c r="D62" s="61"/>
      <c r="E62" s="27"/>
      <c r="G62" s="27"/>
      <c r="I62" s="27"/>
      <c r="K62" s="27"/>
      <c r="M62" s="27"/>
      <c r="O62" s="27"/>
      <c r="Q62" s="27"/>
    </row>
    <row r="63" spans="2:17" s="23" customFormat="1" ht="15.75">
      <c r="B63" s="24"/>
      <c r="C63" s="66" t="s">
        <v>172</v>
      </c>
      <c r="D63" s="61"/>
      <c r="E63" s="50">
        <v>1347925</v>
      </c>
      <c r="F63" s="65"/>
      <c r="G63" s="50">
        <v>5369840</v>
      </c>
      <c r="H63" s="65"/>
      <c r="I63" s="50">
        <v>7471715</v>
      </c>
      <c r="J63" s="65"/>
      <c r="K63" s="50">
        <v>13652355</v>
      </c>
      <c r="L63" s="65"/>
      <c r="M63" s="50">
        <v>14348910</v>
      </c>
      <c r="N63" s="65"/>
      <c r="O63" s="50">
        <v>2613238</v>
      </c>
      <c r="Q63" s="27">
        <f>SUM(E63:P63)</f>
        <v>44803983</v>
      </c>
    </row>
    <row r="64" spans="2:17" s="23" customFormat="1" ht="15.75">
      <c r="B64" s="24"/>
      <c r="C64" s="66" t="s">
        <v>199</v>
      </c>
      <c r="D64" s="61"/>
      <c r="E64" s="50">
        <v>9324203.963482965</v>
      </c>
      <c r="F64" s="65"/>
      <c r="G64" s="91">
        <v>0</v>
      </c>
      <c r="H64" s="65"/>
      <c r="I64" s="50">
        <v>0</v>
      </c>
      <c r="J64" s="65"/>
      <c r="K64" s="50">
        <v>0</v>
      </c>
      <c r="L64" s="65"/>
      <c r="M64" s="50">
        <v>0</v>
      </c>
      <c r="N64" s="65"/>
      <c r="O64" s="50">
        <v>0</v>
      </c>
      <c r="Q64" s="27">
        <f>SUM(E64:P64)</f>
        <v>9324203.963482965</v>
      </c>
    </row>
    <row r="65" spans="2:17" s="23" customFormat="1" ht="15.75">
      <c r="B65" s="24"/>
      <c r="C65" s="66" t="s">
        <v>87</v>
      </c>
      <c r="D65" s="61"/>
      <c r="E65" s="50">
        <v>0</v>
      </c>
      <c r="G65" s="65">
        <v>0</v>
      </c>
      <c r="I65" s="91">
        <v>0</v>
      </c>
      <c r="K65" s="50">
        <v>8200.07</v>
      </c>
      <c r="M65" s="27">
        <v>2208850.8187789307</v>
      </c>
      <c r="O65" s="27">
        <v>306356.6224555527</v>
      </c>
      <c r="Q65" s="27">
        <f>SUM(E65:P65)</f>
        <v>2523407.511234483</v>
      </c>
    </row>
    <row r="66" spans="2:17" s="23" customFormat="1" ht="15.75">
      <c r="B66" s="24"/>
      <c r="C66" s="66" t="s">
        <v>153</v>
      </c>
      <c r="D66" s="61"/>
      <c r="E66" s="50">
        <v>0</v>
      </c>
      <c r="F66" s="65"/>
      <c r="G66" s="50">
        <v>0</v>
      </c>
      <c r="H66" s="65"/>
      <c r="I66" s="65">
        <v>0</v>
      </c>
      <c r="J66" s="65"/>
      <c r="K66" s="50">
        <v>-156500</v>
      </c>
      <c r="L66" s="65"/>
      <c r="M66" s="50">
        <v>-970903.93</v>
      </c>
      <c r="N66" s="65"/>
      <c r="O66" s="50">
        <v>-68903</v>
      </c>
      <c r="Q66" s="50">
        <f>SUM(E66:P66)</f>
        <v>-1196306.9300000002</v>
      </c>
    </row>
    <row r="67" spans="2:17" s="23" customFormat="1" ht="3.75" customHeight="1">
      <c r="B67" s="24"/>
      <c r="C67" s="66"/>
      <c r="D67" s="61"/>
      <c r="E67" s="27"/>
      <c r="G67" s="27"/>
      <c r="I67" s="27"/>
      <c r="K67" s="27"/>
      <c r="M67" s="27"/>
      <c r="O67" s="27"/>
      <c r="Q67" s="27"/>
    </row>
    <row r="68" spans="2:17" s="23" customFormat="1" ht="3.75" customHeight="1">
      <c r="B68" s="24"/>
      <c r="C68" s="66"/>
      <c r="D68" s="61"/>
      <c r="E68" s="62"/>
      <c r="G68" s="62"/>
      <c r="I68" s="62"/>
      <c r="K68" s="62"/>
      <c r="M68" s="62"/>
      <c r="O68" s="62"/>
      <c r="Q68" s="62"/>
    </row>
    <row r="69" spans="2:17" s="23" customFormat="1" ht="15.75">
      <c r="B69" s="24"/>
      <c r="C69" s="66" t="s">
        <v>207</v>
      </c>
      <c r="D69" s="61"/>
      <c r="E69" s="27">
        <f>SUM(E63:E67)</f>
        <v>10672128.963482965</v>
      </c>
      <c r="G69" s="27">
        <f>SUM(G63:G67)</f>
        <v>5369840</v>
      </c>
      <c r="I69" s="27">
        <f>SUM(I63:I67)</f>
        <v>7471715</v>
      </c>
      <c r="K69" s="27">
        <f>SUM(K63:K67)</f>
        <v>13504055.07</v>
      </c>
      <c r="M69" s="27">
        <f>SUM(M63:M67)</f>
        <v>15586856.88877893</v>
      </c>
      <c r="O69" s="27">
        <f>SUM(O63:O67)</f>
        <v>2850691.6224555527</v>
      </c>
      <c r="Q69" s="27">
        <f>SUM(Q63:Q67)</f>
        <v>55455287.544717446</v>
      </c>
    </row>
    <row r="70" spans="2:17" s="23" customFormat="1" ht="3.75" customHeight="1">
      <c r="B70" s="24"/>
      <c r="C70" s="66"/>
      <c r="D70" s="26"/>
      <c r="E70" s="63"/>
      <c r="G70" s="81"/>
      <c r="H70" s="27"/>
      <c r="I70" s="63"/>
      <c r="K70" s="63"/>
      <c r="M70" s="63"/>
      <c r="O70" s="63"/>
      <c r="Q70" s="63"/>
    </row>
    <row r="71" spans="2:17" s="23" customFormat="1" ht="15.75">
      <c r="B71" s="24"/>
      <c r="C71" s="66"/>
      <c r="D71" s="26"/>
      <c r="E71" s="26"/>
      <c r="F71" s="27"/>
      <c r="H71" s="27"/>
      <c r="I71" s="27"/>
      <c r="K71" s="27"/>
      <c r="M71" s="27"/>
      <c r="O71" s="27"/>
      <c r="Q71" s="27"/>
    </row>
    <row r="72" spans="2:17" s="23" customFormat="1" ht="15.75">
      <c r="B72" s="24"/>
      <c r="C72" s="66" t="s">
        <v>88</v>
      </c>
      <c r="D72" s="61"/>
      <c r="E72" s="61"/>
      <c r="F72" s="27"/>
      <c r="H72" s="27"/>
      <c r="I72" s="27"/>
      <c r="K72" s="27"/>
      <c r="M72" s="27"/>
      <c r="O72" s="27"/>
      <c r="Q72" s="27"/>
    </row>
    <row r="73" spans="2:17" s="23" customFormat="1" ht="15.75">
      <c r="B73" s="24"/>
      <c r="C73" s="66" t="s">
        <v>172</v>
      </c>
      <c r="D73" s="61"/>
      <c r="E73" s="50">
        <v>82559</v>
      </c>
      <c r="G73" s="50">
        <v>0</v>
      </c>
      <c r="I73" s="50">
        <v>718590</v>
      </c>
      <c r="K73" s="50">
        <v>8745567</v>
      </c>
      <c r="M73" s="50">
        <v>8192501</v>
      </c>
      <c r="O73" s="50">
        <v>1884597</v>
      </c>
      <c r="Q73" s="50">
        <f>SUM(E73:P73)</f>
        <v>19623814</v>
      </c>
    </row>
    <row r="74" spans="2:17" s="23" customFormat="1" ht="15.75">
      <c r="B74" s="24"/>
      <c r="C74" s="66" t="s">
        <v>200</v>
      </c>
      <c r="D74" s="61"/>
      <c r="E74" s="50">
        <v>111002.42813670197</v>
      </c>
      <c r="G74" s="50">
        <v>0</v>
      </c>
      <c r="I74" s="50">
        <v>0</v>
      </c>
      <c r="K74" s="50">
        <v>0</v>
      </c>
      <c r="M74" s="50">
        <v>6918.7130623592275</v>
      </c>
      <c r="O74" s="50">
        <v>499.97923839821243</v>
      </c>
      <c r="Q74" s="50">
        <f>SUM(E74:P74)</f>
        <v>118421.12043745941</v>
      </c>
    </row>
    <row r="75" spans="2:17" s="23" customFormat="1" ht="15.75">
      <c r="B75" s="24"/>
      <c r="C75" s="66" t="s">
        <v>89</v>
      </c>
      <c r="D75" s="61"/>
      <c r="E75" s="50">
        <v>16782.57</v>
      </c>
      <c r="G75" s="50">
        <v>0</v>
      </c>
      <c r="I75" s="50">
        <v>110503.3</v>
      </c>
      <c r="K75" s="50">
        <v>765679.09</v>
      </c>
      <c r="M75" s="50">
        <v>1664917.94</v>
      </c>
      <c r="O75" s="50">
        <v>225854.66</v>
      </c>
      <c r="Q75" s="50">
        <f>SUM(E75:P75)</f>
        <v>2783737.56</v>
      </c>
    </row>
    <row r="76" spans="2:17" s="23" customFormat="1" ht="15.75">
      <c r="B76" s="24"/>
      <c r="C76" s="66" t="s">
        <v>153</v>
      </c>
      <c r="D76" s="61"/>
      <c r="E76" s="50">
        <v>0</v>
      </c>
      <c r="G76" s="50">
        <v>0</v>
      </c>
      <c r="I76" s="91">
        <v>0</v>
      </c>
      <c r="K76" s="50">
        <v>-156494</v>
      </c>
      <c r="M76" s="50">
        <v>-651419.74</v>
      </c>
      <c r="O76" s="65">
        <v>-68415</v>
      </c>
      <c r="Q76" s="50">
        <f>SUM(E76:P76)</f>
        <v>-876328.74</v>
      </c>
    </row>
    <row r="77" spans="2:17" s="23" customFormat="1" ht="3.75" customHeight="1">
      <c r="B77" s="24"/>
      <c r="C77" s="66"/>
      <c r="D77" s="61"/>
      <c r="E77" s="27"/>
      <c r="G77" s="27"/>
      <c r="I77" s="27"/>
      <c r="K77" s="27"/>
      <c r="M77" s="27"/>
      <c r="O77" s="27"/>
      <c r="Q77" s="27"/>
    </row>
    <row r="78" spans="2:17" s="23" customFormat="1" ht="3.75" customHeight="1">
      <c r="B78" s="24"/>
      <c r="C78" s="66"/>
      <c r="D78" s="61"/>
      <c r="E78" s="62"/>
      <c r="G78" s="62"/>
      <c r="I78" s="62"/>
      <c r="K78" s="62"/>
      <c r="M78" s="62"/>
      <c r="O78" s="62"/>
      <c r="Q78" s="62"/>
    </row>
    <row r="79" spans="2:17" s="23" customFormat="1" ht="15.75">
      <c r="B79" s="24"/>
      <c r="C79" s="66" t="s">
        <v>207</v>
      </c>
      <c r="D79" s="61"/>
      <c r="E79" s="50">
        <f>SUM(E73:E77)</f>
        <v>210343.998136702</v>
      </c>
      <c r="F79" s="120"/>
      <c r="G79" s="50">
        <f>SUM(G73:G77)</f>
        <v>0</v>
      </c>
      <c r="H79" s="120"/>
      <c r="I79" s="115">
        <f>SUM(I73:I77)</f>
        <v>829093.3</v>
      </c>
      <c r="J79" s="120"/>
      <c r="K79" s="115">
        <f>SUM(K73:K77)</f>
        <v>9354752.09</v>
      </c>
      <c r="L79" s="120"/>
      <c r="M79" s="115">
        <f>SUM(M73:M77)</f>
        <v>9212917.913062358</v>
      </c>
      <c r="N79" s="120"/>
      <c r="O79" s="115">
        <f>SUM(O73:O77)</f>
        <v>2042536.639238398</v>
      </c>
      <c r="Q79" s="27">
        <f>SUM(Q73:Q77)</f>
        <v>21649643.94043746</v>
      </c>
    </row>
    <row r="80" spans="2:17" s="23" customFormat="1" ht="3.75" customHeight="1">
      <c r="B80" s="24"/>
      <c r="C80" s="66"/>
      <c r="E80" s="63"/>
      <c r="G80" s="63"/>
      <c r="I80" s="63"/>
      <c r="K80" s="63"/>
      <c r="M80" s="63"/>
      <c r="O80" s="63"/>
      <c r="Q80" s="63"/>
    </row>
    <row r="81" spans="2:17" s="23" customFormat="1" ht="15.75">
      <c r="B81" s="24"/>
      <c r="C81" s="66"/>
      <c r="D81" s="26"/>
      <c r="E81" s="27"/>
      <c r="G81" s="27"/>
      <c r="I81" s="27"/>
      <c r="K81" s="27"/>
      <c r="M81" s="27"/>
      <c r="P81" s="27"/>
      <c r="Q81" s="27"/>
    </row>
    <row r="82" spans="2:17" s="23" customFormat="1" ht="15.75">
      <c r="B82" s="24"/>
      <c r="C82" s="66" t="s">
        <v>90</v>
      </c>
      <c r="D82" s="61"/>
      <c r="E82" s="27"/>
      <c r="G82" s="27"/>
      <c r="I82" s="27"/>
      <c r="K82" s="27"/>
      <c r="M82" s="27"/>
      <c r="P82" s="27"/>
      <c r="Q82" s="27"/>
    </row>
    <row r="83" spans="2:17" s="23" customFormat="1" ht="16.5" thickBot="1">
      <c r="B83" s="24"/>
      <c r="C83" s="66" t="s">
        <v>208</v>
      </c>
      <c r="D83" s="61"/>
      <c r="E83" s="64">
        <f>E69-E79</f>
        <v>10461784.965346262</v>
      </c>
      <c r="G83" s="64">
        <f>G69-G79</f>
        <v>5369840</v>
      </c>
      <c r="I83" s="64">
        <f>I69-I79</f>
        <v>6642621.7</v>
      </c>
      <c r="K83" s="64">
        <f>K69-K79</f>
        <v>4149302.9800000004</v>
      </c>
      <c r="M83" s="64">
        <f>M69-M79</f>
        <v>6373938.975716572</v>
      </c>
      <c r="O83" s="64">
        <f>O69-O79</f>
        <v>808154.9832171546</v>
      </c>
      <c r="Q83" s="64">
        <f>SUM(E83:P83)</f>
        <v>33805643.60427999</v>
      </c>
    </row>
    <row r="84" spans="2:17" s="23" customFormat="1" ht="15.75">
      <c r="B84" s="24"/>
      <c r="C84" s="66"/>
      <c r="D84" s="26"/>
      <c r="E84" s="27"/>
      <c r="G84" s="27"/>
      <c r="J84" s="27"/>
      <c r="L84" s="27"/>
      <c r="M84" s="27"/>
      <c r="O84" s="27"/>
      <c r="Q84" s="27"/>
    </row>
    <row r="85" spans="2:17" s="23" customFormat="1" ht="16.5" thickBot="1">
      <c r="B85" s="24"/>
      <c r="C85" s="66" t="s">
        <v>173</v>
      </c>
      <c r="D85" s="61"/>
      <c r="E85" s="64">
        <f>E63-E73</f>
        <v>1265366</v>
      </c>
      <c r="G85" s="64">
        <f>G63-G73</f>
        <v>5369840</v>
      </c>
      <c r="I85" s="64">
        <f>I63-I73</f>
        <v>6753125</v>
      </c>
      <c r="K85" s="64">
        <f>K63-K73</f>
        <v>4906788</v>
      </c>
      <c r="M85" s="64">
        <f>M63-M73</f>
        <v>6156409</v>
      </c>
      <c r="O85" s="64">
        <f>O63-O73</f>
        <v>728641</v>
      </c>
      <c r="Q85" s="64">
        <f>SUM(E85:P85)</f>
        <v>25180169</v>
      </c>
    </row>
    <row r="86" spans="2:17" s="23" customFormat="1" ht="15.75">
      <c r="B86" s="24"/>
      <c r="C86" s="66"/>
      <c r="D86" s="26"/>
      <c r="E86" s="26"/>
      <c r="F86" s="27"/>
      <c r="H86" s="27"/>
      <c r="J86" s="27"/>
      <c r="L86" s="27"/>
      <c r="N86" s="27"/>
      <c r="P86" s="27"/>
      <c r="Q86" s="27"/>
    </row>
    <row r="87" spans="2:18" s="23" customFormat="1" ht="15.75">
      <c r="B87" s="24"/>
      <c r="C87" s="66" t="s">
        <v>218</v>
      </c>
      <c r="D87" s="26"/>
      <c r="E87" s="26"/>
      <c r="F87" s="27"/>
      <c r="H87" s="27"/>
      <c r="J87" s="27"/>
      <c r="L87" s="27"/>
      <c r="N87" s="27"/>
      <c r="P87" s="27"/>
      <c r="R87" s="27"/>
    </row>
    <row r="88" spans="2:18" s="23" customFormat="1" ht="15.75">
      <c r="B88" s="24"/>
      <c r="C88" s="66"/>
      <c r="D88" s="26"/>
      <c r="E88" s="26"/>
      <c r="F88" s="27"/>
      <c r="H88" s="27"/>
      <c r="J88" s="27"/>
      <c r="L88" s="27"/>
      <c r="N88" s="27"/>
      <c r="P88" s="27"/>
      <c r="R88" s="27"/>
    </row>
    <row r="89" spans="2:11" s="8" customFormat="1" ht="15.75">
      <c r="B89" s="9"/>
      <c r="C89" s="7"/>
      <c r="D89" s="10"/>
      <c r="E89" s="11"/>
      <c r="G89" s="11"/>
      <c r="I89" s="11"/>
      <c r="K89" s="11"/>
    </row>
    <row r="90" spans="2:11" s="8" customFormat="1" ht="15.75">
      <c r="B90" s="9"/>
      <c r="C90" s="7"/>
      <c r="D90" s="10"/>
      <c r="E90" s="11"/>
      <c r="G90" s="11"/>
      <c r="I90" s="11"/>
      <c r="K90" s="11"/>
    </row>
    <row r="91" spans="2:11" s="8" customFormat="1" ht="15.75">
      <c r="B91" s="9"/>
      <c r="C91" s="7"/>
      <c r="D91" s="10"/>
      <c r="E91" s="11"/>
      <c r="G91" s="11"/>
      <c r="I91" s="11"/>
      <c r="K91" s="11"/>
    </row>
    <row r="92" spans="2:11" s="8" customFormat="1" ht="15.75">
      <c r="B92" s="9"/>
      <c r="C92" s="7"/>
      <c r="D92" s="10"/>
      <c r="E92" s="11"/>
      <c r="G92" s="11"/>
      <c r="I92" s="11"/>
      <c r="K92" s="11"/>
    </row>
    <row r="93" spans="2:11" s="8" customFormat="1" ht="15.75">
      <c r="B93" s="9"/>
      <c r="C93" s="7"/>
      <c r="D93" s="10"/>
      <c r="E93" s="11"/>
      <c r="G93" s="11"/>
      <c r="I93" s="11"/>
      <c r="K93" s="11"/>
    </row>
    <row r="94" spans="2:11" s="8" customFormat="1" ht="15.75">
      <c r="B94" s="9"/>
      <c r="C94" s="7"/>
      <c r="D94" s="10"/>
      <c r="E94" s="11"/>
      <c r="G94" s="11"/>
      <c r="I94" s="11"/>
      <c r="K94" s="11"/>
    </row>
    <row r="95" spans="2:11" s="8" customFormat="1" ht="15">
      <c r="B95" s="9"/>
      <c r="C95" s="9"/>
      <c r="D95" s="77"/>
      <c r="E95" s="11"/>
      <c r="G95" s="11"/>
      <c r="I95" s="11"/>
      <c r="K95" s="11"/>
    </row>
    <row r="96" spans="2:11" s="8" customFormat="1" ht="15">
      <c r="B96" s="9"/>
      <c r="D96" s="76"/>
      <c r="E96" s="11"/>
      <c r="G96" s="11"/>
      <c r="I96" s="11"/>
      <c r="K96" s="11"/>
    </row>
    <row r="97" spans="2:11" s="8" customFormat="1" ht="15">
      <c r="B97" s="9"/>
      <c r="C97" s="9"/>
      <c r="D97" s="77"/>
      <c r="E97" s="11"/>
      <c r="G97" s="11"/>
      <c r="I97" s="11"/>
      <c r="K97" s="11"/>
    </row>
    <row r="98" spans="4:11" s="8" customFormat="1" ht="15">
      <c r="D98" s="76"/>
      <c r="E98" s="11"/>
      <c r="G98" s="11"/>
      <c r="I98" s="11"/>
      <c r="K98" s="11"/>
    </row>
    <row r="99" spans="4:11" s="8" customFormat="1" ht="15">
      <c r="D99" s="76"/>
      <c r="E99" s="11"/>
      <c r="G99" s="11"/>
      <c r="I99" s="11"/>
      <c r="K99" s="11"/>
    </row>
    <row r="100" spans="4:11" s="8" customFormat="1" ht="15">
      <c r="D100" s="76"/>
      <c r="E100" s="11"/>
      <c r="G100" s="11"/>
      <c r="I100" s="11"/>
      <c r="K100" s="11"/>
    </row>
    <row r="101" spans="5:11" ht="15">
      <c r="E101" s="6"/>
      <c r="G101" s="6"/>
      <c r="I101" s="6"/>
      <c r="K101" s="6"/>
    </row>
    <row r="102" spans="5:11" ht="15">
      <c r="E102" s="6"/>
      <c r="G102" s="6"/>
      <c r="I102" s="6"/>
      <c r="K102" s="6"/>
    </row>
    <row r="103" spans="5:11" ht="15">
      <c r="E103" s="6"/>
      <c r="G103" s="6"/>
      <c r="I103" s="6"/>
      <c r="K103" s="6"/>
    </row>
    <row r="104" spans="5:11" ht="15">
      <c r="E104" s="6"/>
      <c r="G104" s="6"/>
      <c r="I104" s="6"/>
      <c r="K104" s="6"/>
    </row>
    <row r="105" spans="5:11" ht="15">
      <c r="E105" s="6"/>
      <c r="G105" s="6"/>
      <c r="I105" s="6"/>
      <c r="K105" s="6"/>
    </row>
    <row r="106" spans="5:11" ht="15">
      <c r="E106" s="6"/>
      <c r="G106" s="6"/>
      <c r="I106" s="6"/>
      <c r="K106" s="6"/>
    </row>
    <row r="107" spans="5:11" ht="15">
      <c r="E107" s="6"/>
      <c r="G107" s="6"/>
      <c r="I107" s="6"/>
      <c r="K107" s="6"/>
    </row>
    <row r="108" spans="5:11" ht="15">
      <c r="E108" s="6"/>
      <c r="G108" s="6"/>
      <c r="I108" s="6"/>
      <c r="K108" s="6"/>
    </row>
    <row r="109" spans="5:11" ht="15">
      <c r="E109" s="6"/>
      <c r="G109" s="6"/>
      <c r="I109" s="6"/>
      <c r="K109" s="6"/>
    </row>
    <row r="110" spans="5:11" ht="15">
      <c r="E110" s="6"/>
      <c r="G110" s="6"/>
      <c r="I110" s="6"/>
      <c r="K110" s="6"/>
    </row>
    <row r="111" spans="5:11" ht="15">
      <c r="E111" s="6"/>
      <c r="G111" s="6"/>
      <c r="I111" s="6"/>
      <c r="K111" s="6"/>
    </row>
    <row r="112" spans="5:11" ht="15">
      <c r="E112" s="6"/>
      <c r="G112" s="6"/>
      <c r="I112" s="6"/>
      <c r="K112" s="6"/>
    </row>
    <row r="113" spans="5:11" ht="15">
      <c r="E113" s="6"/>
      <c r="G113" s="6"/>
      <c r="I113" s="6"/>
      <c r="K113" s="6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</sheetData>
  <printOptions/>
  <pageMargins left="0.75" right="0.75" top="1" bottom="1" header="0.5" footer="0.5"/>
  <pageSetup horizontalDpi="600" verticalDpi="600" orientation="portrait" scale="67" r:id="rId1"/>
  <rowBreaks count="1" manualBreakCount="1">
    <brk id="56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5"/>
  <sheetViews>
    <sheetView zoomScale="75" zoomScaleNormal="75" zoomScaleSheetLayoutView="75" workbookViewId="0" topLeftCell="A13">
      <selection activeCell="C33" sqref="C33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57421875" style="2" customWidth="1"/>
    <col min="8" max="8" width="16.28125" style="2" customWidth="1"/>
    <col min="9" max="9" width="1.7109375" style="2" customWidth="1"/>
    <col min="10" max="10" width="16.421875" style="2" customWidth="1"/>
    <col min="11" max="11" width="1.7109375" style="2" customWidth="1"/>
    <col min="12" max="12" width="16.28125" style="2" hidden="1" customWidth="1"/>
    <col min="13" max="13" width="1.7109375" style="2" hidden="1" customWidth="1"/>
    <col min="14" max="14" width="16.28125" style="2" customWidth="1"/>
    <col min="15" max="15" width="1.7109375" style="2" customWidth="1"/>
    <col min="16" max="16" width="16.421875" style="2" customWidth="1"/>
    <col min="17" max="17" width="1.710937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209</v>
      </c>
    </row>
    <row r="4" ht="15">
      <c r="B4" s="80" t="s">
        <v>133</v>
      </c>
    </row>
    <row r="5" spans="2:15" ht="15.75">
      <c r="B5" s="3"/>
      <c r="C5" s="3"/>
      <c r="D5" s="4"/>
      <c r="E5" s="3"/>
      <c r="F5" s="4"/>
      <c r="G5" s="4"/>
      <c r="H5" s="4"/>
      <c r="I5" s="3"/>
      <c r="J5" s="3"/>
      <c r="K5" s="3"/>
      <c r="L5" s="4"/>
      <c r="M5" s="3"/>
      <c r="N5" s="4"/>
      <c r="O5" s="3"/>
    </row>
    <row r="6" spans="2:16" ht="15.75">
      <c r="B6" s="3"/>
      <c r="D6" s="4" t="s">
        <v>34</v>
      </c>
      <c r="E6" s="3"/>
      <c r="F6" s="4" t="s">
        <v>34</v>
      </c>
      <c r="G6" s="4"/>
      <c r="H6" s="4" t="s">
        <v>174</v>
      </c>
      <c r="I6" s="3"/>
      <c r="J6" s="4" t="s">
        <v>150</v>
      </c>
      <c r="K6" s="3"/>
      <c r="L6" s="69" t="s">
        <v>139</v>
      </c>
      <c r="N6" s="4" t="s">
        <v>37</v>
      </c>
      <c r="O6" s="3"/>
      <c r="P6" s="4" t="s">
        <v>39</v>
      </c>
    </row>
    <row r="7" spans="2:16" ht="15.75">
      <c r="B7" s="3"/>
      <c r="C7" s="13" t="s">
        <v>210</v>
      </c>
      <c r="D7" s="18" t="s">
        <v>35</v>
      </c>
      <c r="E7" s="3"/>
      <c r="F7" s="18" t="s">
        <v>36</v>
      </c>
      <c r="G7" s="18"/>
      <c r="H7" s="18" t="s">
        <v>175</v>
      </c>
      <c r="I7" s="3"/>
      <c r="J7" s="18" t="s">
        <v>151</v>
      </c>
      <c r="K7" s="3"/>
      <c r="L7" s="69" t="s">
        <v>140</v>
      </c>
      <c r="N7" s="4" t="s">
        <v>38</v>
      </c>
      <c r="O7" s="3"/>
      <c r="P7" s="4" t="s">
        <v>40</v>
      </c>
    </row>
    <row r="8" spans="2:16" ht="15.75">
      <c r="B8" s="3"/>
      <c r="D8" s="4"/>
      <c r="E8" s="3"/>
      <c r="F8" s="4"/>
      <c r="G8" s="4"/>
      <c r="H8" s="4" t="s">
        <v>151</v>
      </c>
      <c r="I8" s="3"/>
      <c r="J8" s="3"/>
      <c r="K8" s="3"/>
      <c r="N8" s="4"/>
      <c r="O8" s="3"/>
      <c r="P8" s="4" t="s">
        <v>41</v>
      </c>
    </row>
    <row r="9" spans="2:16" ht="15.75">
      <c r="B9" s="3"/>
      <c r="D9" s="4"/>
      <c r="E9" s="3"/>
      <c r="F9" s="4"/>
      <c r="G9" s="4"/>
      <c r="H9" s="4"/>
      <c r="I9" s="3"/>
      <c r="J9" s="3"/>
      <c r="K9" s="3"/>
      <c r="N9" s="4"/>
      <c r="O9" s="3"/>
      <c r="P9" s="4"/>
    </row>
    <row r="10" spans="2:17" ht="15">
      <c r="B10" s="3"/>
      <c r="C10" s="12" t="s">
        <v>42</v>
      </c>
      <c r="D10" s="107">
        <f>66710400</f>
        <v>66710400</v>
      </c>
      <c r="E10" s="107"/>
      <c r="F10" s="107">
        <v>2180250</v>
      </c>
      <c r="G10" s="107"/>
      <c r="H10" s="107">
        <f>-121</f>
        <v>-121</v>
      </c>
      <c r="I10" s="107"/>
      <c r="J10" s="107">
        <v>7002890</v>
      </c>
      <c r="K10" s="107"/>
      <c r="L10" s="107"/>
      <c r="M10" s="107"/>
      <c r="N10" s="107">
        <f>29540538</f>
        <v>29540538</v>
      </c>
      <c r="O10" s="107"/>
      <c r="P10" s="107">
        <f>SUM(D10:N10)</f>
        <v>105433957</v>
      </c>
      <c r="Q10" s="107"/>
    </row>
    <row r="11" spans="2:17" ht="15.75" customHeight="1">
      <c r="B11" s="3"/>
      <c r="C11" s="15"/>
      <c r="D11" s="108"/>
      <c r="E11" s="98"/>
      <c r="F11" s="108"/>
      <c r="G11" s="108"/>
      <c r="H11" s="108"/>
      <c r="I11" s="98"/>
      <c r="J11" s="98"/>
      <c r="K11" s="98"/>
      <c r="L11" s="107"/>
      <c r="M11" s="107"/>
      <c r="N11" s="109"/>
      <c r="O11" s="98"/>
      <c r="P11" s="109"/>
      <c r="Q11" s="107"/>
    </row>
    <row r="12" spans="2:17" s="15" customFormat="1" ht="15">
      <c r="B12" s="12"/>
      <c r="C12" s="15" t="s">
        <v>167</v>
      </c>
      <c r="D12" s="70"/>
      <c r="E12" s="70"/>
      <c r="F12" s="70"/>
      <c r="G12" s="70"/>
      <c r="H12" s="70"/>
      <c r="I12" s="70"/>
      <c r="J12" s="70"/>
      <c r="K12" s="70"/>
      <c r="L12" s="108"/>
      <c r="M12" s="108"/>
      <c r="N12" s="70"/>
      <c r="O12" s="70"/>
      <c r="P12" s="70"/>
      <c r="Q12" s="108"/>
    </row>
    <row r="13" spans="2:17" s="15" customFormat="1" ht="15">
      <c r="B13" s="12"/>
      <c r="C13" s="15" t="s">
        <v>166</v>
      </c>
      <c r="D13" s="110">
        <v>0</v>
      </c>
      <c r="E13" s="70"/>
      <c r="F13" s="110">
        <v>0</v>
      </c>
      <c r="G13" s="110"/>
      <c r="H13" s="110">
        <v>0</v>
      </c>
      <c r="I13" s="70"/>
      <c r="J13" s="110">
        <v>0</v>
      </c>
      <c r="K13" s="70"/>
      <c r="L13" s="108">
        <v>0</v>
      </c>
      <c r="M13" s="108"/>
      <c r="N13" s="70">
        <v>12843906.791857468</v>
      </c>
      <c r="O13" s="70"/>
      <c r="P13" s="110">
        <v>12843906.791857468</v>
      </c>
      <c r="Q13" s="108"/>
    </row>
    <row r="14" spans="2:17" s="15" customFormat="1" ht="15">
      <c r="B14" s="12"/>
      <c r="C14" s="15" t="s">
        <v>201</v>
      </c>
      <c r="D14" s="110">
        <v>0</v>
      </c>
      <c r="E14" s="70"/>
      <c r="F14" s="110">
        <v>0</v>
      </c>
      <c r="G14" s="110"/>
      <c r="H14" s="110">
        <v>-8409.945216897999</v>
      </c>
      <c r="I14" s="70"/>
      <c r="J14" s="110">
        <v>0</v>
      </c>
      <c r="K14" s="70"/>
      <c r="L14" s="108">
        <v>0</v>
      </c>
      <c r="M14" s="108"/>
      <c r="N14" s="110">
        <v>0</v>
      </c>
      <c r="O14" s="70"/>
      <c r="P14" s="110">
        <v>-8409.945216897999</v>
      </c>
      <c r="Q14" s="108"/>
    </row>
    <row r="15" spans="2:17" s="15" customFormat="1" ht="15">
      <c r="B15" s="12"/>
      <c r="C15" s="15" t="s">
        <v>180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2:17" s="15" customFormat="1" ht="15">
      <c r="B16" s="12"/>
      <c r="C16" s="15" t="s">
        <v>149</v>
      </c>
      <c r="D16" s="110">
        <v>0</v>
      </c>
      <c r="E16" s="70"/>
      <c r="F16" s="110">
        <v>0</v>
      </c>
      <c r="G16" s="110"/>
      <c r="H16" s="110"/>
      <c r="I16" s="70"/>
      <c r="J16" s="110">
        <v>0</v>
      </c>
      <c r="K16" s="70"/>
      <c r="L16" s="108">
        <v>0</v>
      </c>
      <c r="M16" s="108"/>
      <c r="N16" s="110">
        <v>-3362204.16</v>
      </c>
      <c r="O16" s="70"/>
      <c r="P16" s="110">
        <v>-3362203.86</v>
      </c>
      <c r="Q16" s="108"/>
    </row>
    <row r="17" spans="2:17" s="15" customFormat="1" ht="15">
      <c r="B17" s="12"/>
      <c r="C17" s="15" t="s">
        <v>168</v>
      </c>
      <c r="D17" s="72">
        <f>SUM(D10:D16)</f>
        <v>66710400</v>
      </c>
      <c r="E17" s="70"/>
      <c r="F17" s="72">
        <f>SUM(F10:F16)</f>
        <v>2180250</v>
      </c>
      <c r="G17" s="71"/>
      <c r="H17" s="72">
        <f>'[1]CONSOLBS'!$U$73</f>
        <v>-8530.945216897999</v>
      </c>
      <c r="I17" s="70"/>
      <c r="J17" s="72">
        <f>SUM(J10:J16)</f>
        <v>7002890</v>
      </c>
      <c r="K17" s="70"/>
      <c r="L17" s="111">
        <f>SUM(L11:L12)</f>
        <v>0</v>
      </c>
      <c r="M17" s="108"/>
      <c r="N17" s="72">
        <f>SUM(N10:N16)</f>
        <v>39022240.63185747</v>
      </c>
      <c r="O17" s="70"/>
      <c r="P17" s="72">
        <f>SUM(P10:P16)</f>
        <v>114907249.98664057</v>
      </c>
      <c r="Q17" s="108"/>
    </row>
    <row r="18" spans="2:17" s="15" customFormat="1" ht="15">
      <c r="B18" s="12"/>
      <c r="D18" s="71"/>
      <c r="E18" s="70"/>
      <c r="F18" s="71"/>
      <c r="G18" s="71"/>
      <c r="H18" s="71"/>
      <c r="I18" s="70"/>
      <c r="J18" s="70"/>
      <c r="K18" s="70"/>
      <c r="L18" s="108"/>
      <c r="M18" s="108"/>
      <c r="N18" s="71"/>
      <c r="O18" s="70"/>
      <c r="P18" s="71"/>
      <c r="Q18" s="108"/>
    </row>
    <row r="19" spans="2:17" s="15" customFormat="1" ht="15">
      <c r="B19" s="12"/>
      <c r="D19" s="71"/>
      <c r="E19" s="70"/>
      <c r="F19" s="71"/>
      <c r="G19" s="71"/>
      <c r="H19" s="71"/>
      <c r="I19" s="70"/>
      <c r="J19" s="70"/>
      <c r="K19" s="70"/>
      <c r="L19" s="108"/>
      <c r="M19" s="108"/>
      <c r="N19" s="71"/>
      <c r="O19" s="70"/>
      <c r="P19" s="71"/>
      <c r="Q19" s="108"/>
    </row>
    <row r="20" spans="2:17" s="15" customFormat="1" ht="15.75">
      <c r="B20" s="12"/>
      <c r="D20" s="71"/>
      <c r="E20" s="70"/>
      <c r="F20" s="71"/>
      <c r="G20" s="71"/>
      <c r="H20" s="4" t="s">
        <v>174</v>
      </c>
      <c r="I20" s="70"/>
      <c r="J20" s="70"/>
      <c r="K20" s="70"/>
      <c r="L20" s="108"/>
      <c r="M20" s="108"/>
      <c r="N20" s="71"/>
      <c r="O20" s="70"/>
      <c r="P20" s="71"/>
      <c r="Q20" s="108"/>
    </row>
    <row r="21" spans="2:16" ht="15.75">
      <c r="B21" s="3"/>
      <c r="D21" s="4" t="s">
        <v>34</v>
      </c>
      <c r="E21" s="3"/>
      <c r="F21" s="4" t="s">
        <v>34</v>
      </c>
      <c r="G21" s="4"/>
      <c r="H21" s="18" t="s">
        <v>175</v>
      </c>
      <c r="I21" s="3"/>
      <c r="J21" s="4" t="s">
        <v>150</v>
      </c>
      <c r="K21" s="3"/>
      <c r="L21" s="69" t="s">
        <v>139</v>
      </c>
      <c r="N21" s="4" t="s">
        <v>37</v>
      </c>
      <c r="O21" s="3"/>
      <c r="P21" s="4" t="s">
        <v>39</v>
      </c>
    </row>
    <row r="22" spans="2:16" ht="15.75">
      <c r="B22" s="3"/>
      <c r="C22" s="13" t="s">
        <v>211</v>
      </c>
      <c r="D22" s="18" t="s">
        <v>35</v>
      </c>
      <c r="E22" s="3"/>
      <c r="F22" s="18" t="s">
        <v>36</v>
      </c>
      <c r="G22" s="18"/>
      <c r="H22" s="4" t="s">
        <v>151</v>
      </c>
      <c r="I22" s="3"/>
      <c r="J22" s="18" t="s">
        <v>151</v>
      </c>
      <c r="K22" s="3"/>
      <c r="L22" s="69" t="s">
        <v>140</v>
      </c>
      <c r="N22" s="4" t="s">
        <v>38</v>
      </c>
      <c r="O22" s="3"/>
      <c r="P22" s="4" t="s">
        <v>40</v>
      </c>
    </row>
    <row r="23" spans="2:16" ht="15.75">
      <c r="B23" s="3"/>
      <c r="D23" s="4"/>
      <c r="E23" s="3"/>
      <c r="F23" s="4"/>
      <c r="G23" s="4"/>
      <c r="H23" s="4"/>
      <c r="I23" s="3"/>
      <c r="J23" s="3"/>
      <c r="K23" s="3"/>
      <c r="N23" s="4"/>
      <c r="O23" s="3"/>
      <c r="P23" s="4" t="s">
        <v>41</v>
      </c>
    </row>
    <row r="24" spans="2:16" ht="15.75">
      <c r="B24" s="3"/>
      <c r="D24" s="4"/>
      <c r="E24" s="3"/>
      <c r="F24" s="4"/>
      <c r="G24" s="4"/>
      <c r="I24" s="3"/>
      <c r="J24" s="3"/>
      <c r="K24" s="3"/>
      <c r="N24" s="4"/>
      <c r="O24" s="3"/>
      <c r="P24" s="4"/>
    </row>
    <row r="25" spans="2:17" ht="15">
      <c r="B25" s="3"/>
      <c r="C25" s="12" t="s">
        <v>42</v>
      </c>
      <c r="D25" s="107">
        <v>66306200.4</v>
      </c>
      <c r="E25" s="107"/>
      <c r="F25" s="107">
        <v>1755840</v>
      </c>
      <c r="G25" s="107"/>
      <c r="H25" s="107">
        <v>0</v>
      </c>
      <c r="I25" s="107"/>
      <c r="J25" s="107">
        <v>7002890</v>
      </c>
      <c r="K25" s="107"/>
      <c r="L25" s="107"/>
      <c r="M25" s="107"/>
      <c r="N25" s="107">
        <v>47051735.61500004</v>
      </c>
      <c r="O25" s="107"/>
      <c r="P25" s="107">
        <f>SUM(D25:N25)</f>
        <v>122116666.01500005</v>
      </c>
      <c r="Q25" s="107"/>
    </row>
    <row r="26" spans="2:17" ht="15.75" customHeight="1">
      <c r="B26" s="3"/>
      <c r="C26" s="15"/>
      <c r="D26" s="108"/>
      <c r="E26" s="98"/>
      <c r="F26" s="108"/>
      <c r="G26" s="108"/>
      <c r="H26" s="70"/>
      <c r="I26" s="98"/>
      <c r="J26" s="98"/>
      <c r="K26" s="98"/>
      <c r="L26" s="107"/>
      <c r="M26" s="107"/>
      <c r="N26" s="109"/>
      <c r="O26" s="98"/>
      <c r="P26" s="109"/>
      <c r="Q26" s="107"/>
    </row>
    <row r="27" spans="2:17" s="15" customFormat="1" ht="15">
      <c r="B27" s="12"/>
      <c r="C27" s="15" t="s">
        <v>167</v>
      </c>
      <c r="D27" s="70"/>
      <c r="E27" s="70"/>
      <c r="F27" s="70"/>
      <c r="G27" s="70"/>
      <c r="H27" s="110"/>
      <c r="I27" s="70"/>
      <c r="J27" s="70"/>
      <c r="K27" s="70"/>
      <c r="L27" s="108"/>
      <c r="M27" s="108"/>
      <c r="N27" s="70"/>
      <c r="O27" s="70"/>
      <c r="P27" s="70"/>
      <c r="Q27" s="108"/>
    </row>
    <row r="28" spans="2:17" s="15" customFormat="1" ht="15">
      <c r="B28" s="12"/>
      <c r="C28" s="15" t="s">
        <v>143</v>
      </c>
      <c r="D28" s="110">
        <v>404200</v>
      </c>
      <c r="E28" s="70"/>
      <c r="F28" s="110">
        <v>424410</v>
      </c>
      <c r="G28" s="110"/>
      <c r="H28" s="110">
        <v>0</v>
      </c>
      <c r="I28" s="70"/>
      <c r="J28" s="110">
        <v>0</v>
      </c>
      <c r="K28" s="70"/>
      <c r="L28" s="108">
        <v>0</v>
      </c>
      <c r="M28" s="108"/>
      <c r="N28" s="110">
        <v>0</v>
      </c>
      <c r="O28" s="70"/>
      <c r="P28" s="110">
        <f>SUM(D28:O28)</f>
        <v>828610</v>
      </c>
      <c r="Q28" s="108"/>
    </row>
    <row r="29" spans="2:17" s="15" customFormat="1" ht="15">
      <c r="B29" s="12"/>
      <c r="C29" s="15" t="s">
        <v>217</v>
      </c>
      <c r="D29" s="110">
        <v>0</v>
      </c>
      <c r="E29" s="70"/>
      <c r="F29" s="110">
        <v>0</v>
      </c>
      <c r="G29" s="110"/>
      <c r="H29" s="110">
        <v>0</v>
      </c>
      <c r="I29" s="70"/>
      <c r="J29" s="110">
        <v>0</v>
      </c>
      <c r="K29" s="70"/>
      <c r="L29" s="108">
        <v>0</v>
      </c>
      <c r="M29" s="108"/>
      <c r="N29" s="70">
        <v>-4554192.695500012</v>
      </c>
      <c r="O29" s="70"/>
      <c r="P29" s="110">
        <f>SUM(D29:O29)</f>
        <v>-4554192.695500012</v>
      </c>
      <c r="Q29" s="108"/>
    </row>
    <row r="30" spans="2:17" s="15" customFormat="1" ht="15">
      <c r="B30" s="12"/>
      <c r="C30" s="15" t="s">
        <v>201</v>
      </c>
      <c r="D30" s="110"/>
      <c r="E30" s="70"/>
      <c r="F30" s="110"/>
      <c r="G30" s="110"/>
      <c r="H30" s="110"/>
      <c r="I30" s="70"/>
      <c r="J30" s="110">
        <v>-145.0331598990615</v>
      </c>
      <c r="K30" s="70"/>
      <c r="L30" s="108"/>
      <c r="M30" s="108"/>
      <c r="N30" s="70"/>
      <c r="O30" s="70"/>
      <c r="P30" s="110">
        <f>SUM(D30:O30)</f>
        <v>-145.0331598990615</v>
      </c>
      <c r="Q30" s="108"/>
    </row>
    <row r="31" spans="2:17" s="15" customFormat="1" ht="15">
      <c r="B31" s="12"/>
      <c r="C31" s="15" t="s">
        <v>186</v>
      </c>
      <c r="D31" s="110"/>
      <c r="E31" s="70"/>
      <c r="F31" s="110"/>
      <c r="G31" s="110"/>
      <c r="H31" s="110"/>
      <c r="I31" s="70"/>
      <c r="J31" s="110"/>
      <c r="K31" s="70"/>
      <c r="L31" s="108"/>
      <c r="M31" s="108"/>
      <c r="N31" s="70"/>
      <c r="O31" s="70"/>
      <c r="P31" s="110"/>
      <c r="Q31" s="108"/>
    </row>
    <row r="32" spans="2:17" s="15" customFormat="1" ht="15">
      <c r="B32" s="12"/>
      <c r="C32" s="15" t="s">
        <v>149</v>
      </c>
      <c r="D32" s="110"/>
      <c r="E32" s="70"/>
      <c r="F32" s="110"/>
      <c r="G32" s="110"/>
      <c r="H32" s="110"/>
      <c r="I32" s="70"/>
      <c r="J32" s="110"/>
      <c r="K32" s="70"/>
      <c r="L32" s="108"/>
      <c r="M32" s="108"/>
      <c r="N32" s="70">
        <v>-5763692.19456</v>
      </c>
      <c r="O32" s="70"/>
      <c r="P32" s="110">
        <f>SUM(D32:O32)</f>
        <v>-5763692.19456</v>
      </c>
      <c r="Q32" s="108"/>
    </row>
    <row r="33" spans="2:16" s="15" customFormat="1" ht="15">
      <c r="B33" s="12"/>
      <c r="C33" s="15" t="s">
        <v>168</v>
      </c>
      <c r="D33" s="21">
        <f>SUM(D25:D32)</f>
        <v>66710400.4</v>
      </c>
      <c r="E33" s="12"/>
      <c r="F33" s="21">
        <f>SUM(F25:F32)</f>
        <v>2180250</v>
      </c>
      <c r="G33" s="36"/>
      <c r="H33" s="21">
        <f>SUM(H25:H32)</f>
        <v>0</v>
      </c>
      <c r="I33" s="12"/>
      <c r="J33" s="21">
        <f>SUM(J25:J32)</f>
        <v>7002744.9668401005</v>
      </c>
      <c r="K33" s="12"/>
      <c r="L33" s="86">
        <f>SUM(L25:L28)</f>
        <v>0</v>
      </c>
      <c r="N33" s="21">
        <f>SUM(N25:N32)</f>
        <v>36733850.72494003</v>
      </c>
      <c r="O33" s="12"/>
      <c r="P33" s="21">
        <f>SUM(P25:P32)</f>
        <v>112627246.09178013</v>
      </c>
    </row>
    <row r="34" spans="2:17" s="15" customFormat="1" ht="15">
      <c r="B34" s="12"/>
      <c r="D34" s="110"/>
      <c r="E34" s="70"/>
      <c r="F34" s="110"/>
      <c r="G34" s="110"/>
      <c r="H34" s="110"/>
      <c r="I34" s="70"/>
      <c r="J34" s="110"/>
      <c r="K34" s="70"/>
      <c r="L34" s="108"/>
      <c r="M34" s="108"/>
      <c r="N34" s="110"/>
      <c r="O34" s="70"/>
      <c r="P34" s="110"/>
      <c r="Q34" s="108"/>
    </row>
    <row r="35" spans="2:17" s="15" customFormat="1" ht="15">
      <c r="B35" s="12"/>
      <c r="D35" s="110"/>
      <c r="E35" s="70"/>
      <c r="F35" s="110"/>
      <c r="G35" s="110"/>
      <c r="I35" s="70"/>
      <c r="J35" s="110"/>
      <c r="K35" s="70"/>
      <c r="L35" s="108"/>
      <c r="M35" s="108"/>
      <c r="N35" s="110"/>
      <c r="O35" s="70"/>
      <c r="P35" s="110"/>
      <c r="Q35" s="108"/>
    </row>
    <row r="36" spans="2:17" s="15" customFormat="1" ht="15">
      <c r="B36" s="12"/>
      <c r="D36" s="110"/>
      <c r="E36" s="70"/>
      <c r="F36" s="110"/>
      <c r="G36" s="110"/>
      <c r="H36" s="110"/>
      <c r="I36" s="70"/>
      <c r="J36" s="110"/>
      <c r="K36" s="70"/>
      <c r="L36" s="108"/>
      <c r="M36" s="108"/>
      <c r="N36" s="70"/>
      <c r="O36" s="70"/>
      <c r="P36" s="110"/>
      <c r="Q36" s="108"/>
    </row>
    <row r="37" spans="2:17" s="15" customFormat="1" ht="15" hidden="1">
      <c r="B37" s="12"/>
      <c r="C37" s="15" t="s">
        <v>152</v>
      </c>
      <c r="D37" s="110">
        <v>0</v>
      </c>
      <c r="E37" s="70"/>
      <c r="F37" s="110">
        <v>0</v>
      </c>
      <c r="G37" s="110"/>
      <c r="H37" s="110"/>
      <c r="I37" s="70"/>
      <c r="J37" s="110">
        <v>0</v>
      </c>
      <c r="K37" s="70"/>
      <c r="L37" s="108">
        <v>0</v>
      </c>
      <c r="M37" s="108"/>
      <c r="N37" s="110">
        <v>0</v>
      </c>
      <c r="O37" s="70"/>
      <c r="P37" s="110">
        <f>SUM(D37:O37)</f>
        <v>0</v>
      </c>
      <c r="Q37" s="108"/>
    </row>
    <row r="38" spans="2:17" s="15" customFormat="1" ht="15">
      <c r="B38" s="12"/>
      <c r="C38" s="2" t="s">
        <v>43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2:17" s="15" customFormat="1" ht="15">
      <c r="B39" s="12"/>
      <c r="C39" s="2" t="s">
        <v>181</v>
      </c>
      <c r="D39" s="110"/>
      <c r="E39" s="70"/>
      <c r="F39" s="110"/>
      <c r="G39" s="110"/>
      <c r="H39" s="110"/>
      <c r="I39" s="70"/>
      <c r="J39" s="110"/>
      <c r="K39" s="70"/>
      <c r="L39" s="108"/>
      <c r="M39" s="108"/>
      <c r="N39" s="110"/>
      <c r="O39" s="70"/>
      <c r="P39" s="110"/>
      <c r="Q39" s="108"/>
    </row>
    <row r="40" spans="2:18" s="15" customFormat="1" ht="15">
      <c r="B40" s="12"/>
      <c r="D40" s="71"/>
      <c r="E40" s="71"/>
      <c r="F40" s="71"/>
      <c r="G40" s="71"/>
      <c r="H40" s="71"/>
      <c r="I40" s="71"/>
      <c r="J40" s="71"/>
      <c r="K40" s="71"/>
      <c r="L40" s="113"/>
      <c r="M40" s="114"/>
      <c r="N40" s="71"/>
      <c r="O40" s="71"/>
      <c r="P40" s="71"/>
      <c r="Q40" s="114"/>
      <c r="R40" s="53"/>
    </row>
    <row r="41" spans="2:17" s="15" customFormat="1" ht="15">
      <c r="B41" s="12"/>
      <c r="D41" s="71"/>
      <c r="E41" s="70"/>
      <c r="F41" s="71"/>
      <c r="G41" s="71"/>
      <c r="H41" s="71"/>
      <c r="I41" s="70"/>
      <c r="J41" s="70"/>
      <c r="K41" s="70"/>
      <c r="L41" s="108"/>
      <c r="M41" s="108"/>
      <c r="N41" s="71"/>
      <c r="O41" s="70"/>
      <c r="P41" s="71"/>
      <c r="Q41" s="108"/>
    </row>
    <row r="42" spans="2:16" s="15" customFormat="1" ht="15">
      <c r="B42" s="12"/>
      <c r="D42" s="36"/>
      <c r="E42" s="12"/>
      <c r="F42" s="36"/>
      <c r="G42" s="36"/>
      <c r="H42" s="36"/>
      <c r="I42" s="12"/>
      <c r="J42" s="12"/>
      <c r="K42" s="12"/>
      <c r="N42" s="36"/>
      <c r="O42" s="12"/>
      <c r="P42" s="36"/>
    </row>
    <row r="43" spans="2:16" s="15" customFormat="1" ht="15">
      <c r="B43" s="12"/>
      <c r="D43" s="36"/>
      <c r="E43" s="12"/>
      <c r="F43" s="36"/>
      <c r="G43" s="36"/>
      <c r="H43" s="36"/>
      <c r="I43" s="12"/>
      <c r="J43" s="12"/>
      <c r="K43" s="12"/>
      <c r="N43" s="36"/>
      <c r="O43" s="12"/>
      <c r="P43" s="36"/>
    </row>
    <row r="44" spans="2:16" s="15" customFormat="1" ht="15">
      <c r="B44" s="12"/>
      <c r="D44" s="36"/>
      <c r="E44" s="12"/>
      <c r="F44" s="36"/>
      <c r="G44" s="36"/>
      <c r="H44" s="36"/>
      <c r="I44" s="12"/>
      <c r="J44" s="12"/>
      <c r="K44" s="12"/>
      <c r="N44" s="36"/>
      <c r="O44" s="12"/>
      <c r="P44" s="36"/>
    </row>
    <row r="45" spans="2:16" s="15" customFormat="1" ht="15">
      <c r="B45" s="12"/>
      <c r="D45" s="36"/>
      <c r="E45" s="12"/>
      <c r="F45" s="36"/>
      <c r="G45" s="36"/>
      <c r="H45" s="36"/>
      <c r="I45" s="12"/>
      <c r="J45" s="12"/>
      <c r="K45" s="12"/>
      <c r="N45" s="36"/>
      <c r="O45" s="12"/>
      <c r="P45" s="36"/>
    </row>
    <row r="46" spans="2:16" s="15" customFormat="1" ht="15">
      <c r="B46" s="12"/>
      <c r="D46" s="36"/>
      <c r="E46" s="12"/>
      <c r="F46" s="36"/>
      <c r="G46" s="36"/>
      <c r="H46" s="36"/>
      <c r="I46" s="12"/>
      <c r="J46" s="12"/>
      <c r="K46" s="12"/>
      <c r="N46" s="36"/>
      <c r="O46" s="12"/>
      <c r="P46" s="36"/>
    </row>
    <row r="47" spans="2:16" s="15" customFormat="1" ht="15">
      <c r="B47" s="12"/>
      <c r="D47" s="36"/>
      <c r="E47" s="12"/>
      <c r="F47" s="36"/>
      <c r="G47" s="36"/>
      <c r="H47" s="36"/>
      <c r="I47" s="12"/>
      <c r="J47" s="12"/>
      <c r="K47" s="12"/>
      <c r="N47" s="36"/>
      <c r="O47" s="12"/>
      <c r="P47" s="36"/>
    </row>
    <row r="48" spans="2:16" s="15" customFormat="1" ht="15">
      <c r="B48" s="12"/>
      <c r="D48" s="36"/>
      <c r="E48" s="12"/>
      <c r="F48" s="36"/>
      <c r="G48" s="36"/>
      <c r="H48" s="36"/>
      <c r="I48" s="12"/>
      <c r="J48" s="12"/>
      <c r="K48" s="12"/>
      <c r="N48" s="36"/>
      <c r="O48" s="12"/>
      <c r="P48" s="36"/>
    </row>
    <row r="49" spans="2:16" s="15" customFormat="1" ht="15">
      <c r="B49" s="12"/>
      <c r="D49" s="36"/>
      <c r="E49" s="12"/>
      <c r="F49" s="36"/>
      <c r="G49" s="36"/>
      <c r="H49" s="36"/>
      <c r="I49" s="12"/>
      <c r="J49" s="12"/>
      <c r="K49" s="12"/>
      <c r="N49" s="36"/>
      <c r="O49" s="12"/>
      <c r="P49" s="36"/>
    </row>
    <row r="50" spans="2:16" s="15" customFormat="1" ht="15">
      <c r="B50" s="12"/>
      <c r="D50" s="36"/>
      <c r="E50" s="12"/>
      <c r="F50" s="36"/>
      <c r="G50" s="36"/>
      <c r="H50" s="36"/>
      <c r="I50" s="12"/>
      <c r="J50" s="12"/>
      <c r="K50" s="12"/>
      <c r="N50" s="36"/>
      <c r="O50" s="12"/>
      <c r="P50" s="36"/>
    </row>
    <row r="51" spans="2:16" s="15" customFormat="1" ht="15">
      <c r="B51" s="12"/>
      <c r="D51" s="36"/>
      <c r="E51" s="12"/>
      <c r="F51" s="36"/>
      <c r="G51" s="36"/>
      <c r="H51" s="36"/>
      <c r="I51" s="12"/>
      <c r="J51" s="12"/>
      <c r="K51" s="12"/>
      <c r="N51" s="36"/>
      <c r="O51" s="12"/>
      <c r="P51" s="36"/>
    </row>
    <row r="52" spans="2:16" s="15" customFormat="1" ht="15">
      <c r="B52" s="12"/>
      <c r="D52" s="36"/>
      <c r="E52" s="12"/>
      <c r="F52" s="36"/>
      <c r="G52" s="36"/>
      <c r="H52" s="36"/>
      <c r="I52" s="12"/>
      <c r="J52" s="12"/>
      <c r="K52" s="12"/>
      <c r="N52" s="36"/>
      <c r="O52" s="12"/>
      <c r="P52" s="36"/>
    </row>
    <row r="53" spans="2:16" s="15" customFormat="1" ht="15">
      <c r="B53" s="12"/>
      <c r="D53" s="36"/>
      <c r="E53" s="12"/>
      <c r="F53" s="36"/>
      <c r="G53" s="36"/>
      <c r="H53" s="36"/>
      <c r="I53" s="12"/>
      <c r="J53" s="12"/>
      <c r="K53" s="12"/>
      <c r="N53" s="36"/>
      <c r="O53" s="12"/>
      <c r="P53" s="36"/>
    </row>
    <row r="54" spans="2:16" s="15" customFormat="1" ht="15">
      <c r="B54" s="12"/>
      <c r="D54" s="36"/>
      <c r="E54" s="12"/>
      <c r="F54" s="36"/>
      <c r="G54" s="36"/>
      <c r="H54" s="36"/>
      <c r="I54" s="12"/>
      <c r="J54" s="12"/>
      <c r="K54" s="12"/>
      <c r="L54" s="36"/>
      <c r="M54" s="12"/>
      <c r="N54" s="36"/>
      <c r="O54" s="12"/>
      <c r="P54" s="20"/>
    </row>
    <row r="55" spans="2:16" ht="15.75" hidden="1">
      <c r="B55" s="3"/>
      <c r="D55" s="4" t="s">
        <v>34</v>
      </c>
      <c r="E55" s="3"/>
      <c r="F55" s="4" t="s">
        <v>34</v>
      </c>
      <c r="G55" s="4"/>
      <c r="H55" s="4"/>
      <c r="I55" s="3"/>
      <c r="J55" s="4" t="s">
        <v>150</v>
      </c>
      <c r="K55" s="3"/>
      <c r="L55" s="69" t="s">
        <v>139</v>
      </c>
      <c r="N55" s="4" t="s">
        <v>37</v>
      </c>
      <c r="O55" s="3"/>
      <c r="P55" s="4" t="s">
        <v>39</v>
      </c>
    </row>
    <row r="56" spans="2:16" ht="15.75" hidden="1">
      <c r="B56" s="3"/>
      <c r="C56" s="13" t="s">
        <v>147</v>
      </c>
      <c r="D56" s="18" t="s">
        <v>35</v>
      </c>
      <c r="E56" s="3"/>
      <c r="F56" s="18" t="s">
        <v>36</v>
      </c>
      <c r="G56" s="18"/>
      <c r="H56" s="18"/>
      <c r="I56" s="3"/>
      <c r="J56" s="18" t="s">
        <v>151</v>
      </c>
      <c r="K56" s="3"/>
      <c r="L56" s="69" t="s">
        <v>140</v>
      </c>
      <c r="N56" s="4" t="s">
        <v>38</v>
      </c>
      <c r="O56" s="3"/>
      <c r="P56" s="4" t="s">
        <v>40</v>
      </c>
    </row>
    <row r="57" spans="2:16" ht="15.75" hidden="1">
      <c r="B57" s="3"/>
      <c r="D57" s="4"/>
      <c r="E57" s="3"/>
      <c r="F57" s="4"/>
      <c r="G57" s="4"/>
      <c r="H57" s="4"/>
      <c r="I57" s="3"/>
      <c r="J57" s="3"/>
      <c r="K57" s="3"/>
      <c r="N57" s="4"/>
      <c r="O57" s="3"/>
      <c r="P57" s="4" t="s">
        <v>41</v>
      </c>
    </row>
    <row r="58" spans="2:16" ht="15.75" hidden="1">
      <c r="B58" s="3"/>
      <c r="D58" s="4"/>
      <c r="E58" s="3"/>
      <c r="F58" s="4"/>
      <c r="G58" s="4"/>
      <c r="H58" s="4"/>
      <c r="I58" s="3"/>
      <c r="J58" s="3"/>
      <c r="K58" s="3"/>
      <c r="N58" s="4"/>
      <c r="O58" s="3"/>
      <c r="P58" s="4"/>
    </row>
    <row r="59" spans="2:16" ht="15" hidden="1">
      <c r="B59" s="3"/>
      <c r="C59" s="12" t="s">
        <v>42</v>
      </c>
      <c r="D59" s="34">
        <v>30000000</v>
      </c>
      <c r="E59" s="12"/>
      <c r="F59" s="34">
        <v>4688749</v>
      </c>
      <c r="G59" s="34"/>
      <c r="H59" s="34"/>
      <c r="I59" s="12"/>
      <c r="J59" s="32">
        <v>0</v>
      </c>
      <c r="K59" s="12"/>
      <c r="L59" s="82">
        <v>840433</v>
      </c>
      <c r="N59" s="34">
        <f>38219163</f>
        <v>38219163</v>
      </c>
      <c r="O59" s="12"/>
      <c r="P59" s="35">
        <f>SUM(D59:O59)</f>
        <v>73748345</v>
      </c>
    </row>
    <row r="60" spans="2:16" ht="15.75" customHeight="1" hidden="1">
      <c r="B60" s="3"/>
      <c r="C60" s="15"/>
      <c r="D60" s="20"/>
      <c r="E60" s="3"/>
      <c r="F60" s="20"/>
      <c r="G60" s="20"/>
      <c r="H60" s="20"/>
      <c r="I60" s="3"/>
      <c r="J60" s="90"/>
      <c r="K60" s="3"/>
      <c r="N60" s="5"/>
      <c r="O60" s="3"/>
      <c r="P60" s="5"/>
    </row>
    <row r="61" spans="2:16" s="15" customFormat="1" ht="15" hidden="1">
      <c r="B61" s="12"/>
      <c r="C61" s="15" t="s">
        <v>144</v>
      </c>
      <c r="D61" s="14"/>
      <c r="E61" s="12"/>
      <c r="F61" s="14"/>
      <c r="G61" s="14"/>
      <c r="H61" s="14"/>
      <c r="I61" s="12"/>
      <c r="J61" s="32"/>
      <c r="K61" s="12"/>
      <c r="N61" s="14"/>
      <c r="O61" s="12"/>
      <c r="P61" s="14"/>
    </row>
    <row r="62" spans="2:16" s="15" customFormat="1" ht="15" hidden="1">
      <c r="B62" s="12"/>
      <c r="C62" s="15" t="s">
        <v>141</v>
      </c>
      <c r="D62" s="32">
        <v>0</v>
      </c>
      <c r="E62" s="12"/>
      <c r="F62" s="32">
        <v>0</v>
      </c>
      <c r="G62" s="32"/>
      <c r="H62" s="32"/>
      <c r="I62" s="12"/>
      <c r="J62" s="32">
        <v>0</v>
      </c>
      <c r="K62" s="12"/>
      <c r="L62" s="83">
        <f>-L59</f>
        <v>-840433</v>
      </c>
      <c r="N62" s="32">
        <v>0</v>
      </c>
      <c r="O62" s="12"/>
      <c r="P62" s="34">
        <f>SUM(D62:O62)</f>
        <v>-840433</v>
      </c>
    </row>
    <row r="63" spans="2:16" s="15" customFormat="1" ht="15" hidden="1">
      <c r="B63" s="12"/>
      <c r="C63" s="15" t="s">
        <v>145</v>
      </c>
      <c r="D63" s="32">
        <v>0</v>
      </c>
      <c r="E63" s="12"/>
      <c r="F63" s="32">
        <v>0</v>
      </c>
      <c r="G63" s="32"/>
      <c r="H63" s="32"/>
      <c r="I63" s="12"/>
      <c r="J63" s="32">
        <v>0</v>
      </c>
      <c r="K63" s="12"/>
      <c r="L63" s="89">
        <v>0</v>
      </c>
      <c r="N63" s="14">
        <v>11479252</v>
      </c>
      <c r="O63" s="12"/>
      <c r="P63" s="34">
        <f>SUM(D63:O63)</f>
        <v>11479252</v>
      </c>
    </row>
    <row r="64" spans="2:10" s="15" customFormat="1" ht="15" hidden="1">
      <c r="B64" s="12"/>
      <c r="C64" s="15" t="s">
        <v>148</v>
      </c>
      <c r="J64" s="89"/>
    </row>
    <row r="65" spans="2:16" s="15" customFormat="1" ht="15" hidden="1">
      <c r="B65" s="12"/>
      <c r="C65" s="15" t="s">
        <v>149</v>
      </c>
      <c r="D65" s="32">
        <v>0</v>
      </c>
      <c r="E65" s="12"/>
      <c r="F65" s="32">
        <v>0</v>
      </c>
      <c r="G65" s="32"/>
      <c r="H65" s="32"/>
      <c r="I65" s="12"/>
      <c r="J65" s="32">
        <v>0</v>
      </c>
      <c r="K65" s="12"/>
      <c r="L65" s="89">
        <v>0</v>
      </c>
      <c r="N65" s="34">
        <f>-3240000</f>
        <v>-3240000</v>
      </c>
      <c r="O65" s="12"/>
      <c r="P65" s="34">
        <f>SUM(D65:O65)</f>
        <v>-3240000</v>
      </c>
    </row>
    <row r="66" spans="2:16" s="15" customFormat="1" ht="15" hidden="1">
      <c r="B66" s="12"/>
      <c r="C66" s="15" t="s">
        <v>137</v>
      </c>
      <c r="D66" s="21">
        <f>SUM(D59:D65)</f>
        <v>30000000</v>
      </c>
      <c r="E66" s="12"/>
      <c r="F66" s="21">
        <f>SUM(F59:F65)</f>
        <v>4688749</v>
      </c>
      <c r="G66" s="36"/>
      <c r="H66" s="36"/>
      <c r="I66" s="12"/>
      <c r="J66" s="86">
        <f>SUM(J59:J65)</f>
        <v>0</v>
      </c>
      <c r="K66" s="12"/>
      <c r="L66" s="86">
        <f>SUM(L59:L65)</f>
        <v>0</v>
      </c>
      <c r="N66" s="21">
        <f>SUM(N59:N65)</f>
        <v>46458415</v>
      </c>
      <c r="O66" s="12"/>
      <c r="P66" s="21">
        <f>SUM(P59:P65)</f>
        <v>81147164</v>
      </c>
    </row>
    <row r="67" spans="2:15" s="15" customFormat="1" ht="15" hidden="1">
      <c r="B67" s="12"/>
      <c r="D67" s="36"/>
      <c r="E67" s="12"/>
      <c r="F67" s="36"/>
      <c r="G67" s="36"/>
      <c r="H67" s="36"/>
      <c r="I67" s="12"/>
      <c r="J67" s="12"/>
      <c r="K67" s="12"/>
      <c r="L67" s="36"/>
      <c r="M67" s="12"/>
      <c r="N67" s="36"/>
      <c r="O67" s="12"/>
    </row>
    <row r="68" spans="2:15" s="15" customFormat="1" ht="15">
      <c r="B68" s="12"/>
      <c r="D68" s="36"/>
      <c r="E68" s="12"/>
      <c r="F68" s="36"/>
      <c r="G68" s="36"/>
      <c r="H68" s="36"/>
      <c r="I68" s="12"/>
      <c r="J68" s="12"/>
      <c r="K68" s="12"/>
      <c r="L68" s="36"/>
      <c r="M68" s="12"/>
      <c r="N68" s="36"/>
      <c r="O68" s="12"/>
    </row>
    <row r="69" spans="2:15" s="15" customFormat="1" ht="15">
      <c r="B69" s="12"/>
      <c r="D69" s="14"/>
      <c r="E69" s="12"/>
      <c r="F69" s="14"/>
      <c r="G69" s="14"/>
      <c r="H69" s="14"/>
      <c r="I69" s="12"/>
      <c r="J69" s="12"/>
      <c r="K69" s="12"/>
      <c r="L69" s="14"/>
      <c r="M69" s="12"/>
      <c r="N69" s="14"/>
      <c r="O69" s="12"/>
    </row>
    <row r="70" spans="2:15" s="15" customFormat="1" ht="15">
      <c r="B70" s="12"/>
      <c r="D70" s="14"/>
      <c r="E70" s="12"/>
      <c r="F70" s="14"/>
      <c r="G70" s="14"/>
      <c r="H70" s="14"/>
      <c r="I70" s="12"/>
      <c r="J70" s="12"/>
      <c r="K70" s="12"/>
      <c r="L70" s="14"/>
      <c r="M70" s="12"/>
      <c r="N70" s="14"/>
      <c r="O70" s="12"/>
    </row>
    <row r="71" spans="2:15" s="15" customFormat="1" ht="15">
      <c r="B71" s="12"/>
      <c r="D71" s="14"/>
      <c r="E71" s="12"/>
      <c r="F71" s="14"/>
      <c r="G71" s="14"/>
      <c r="H71" s="14"/>
      <c r="I71" s="12"/>
      <c r="J71" s="12"/>
      <c r="K71" s="12"/>
      <c r="L71" s="14"/>
      <c r="M71" s="12"/>
      <c r="N71" s="14"/>
      <c r="O71" s="12"/>
    </row>
    <row r="72" spans="2:15" s="15" customFormat="1" ht="15" hidden="1">
      <c r="B72" s="12"/>
      <c r="C72" s="15" t="s">
        <v>134</v>
      </c>
      <c r="D72" s="14"/>
      <c r="E72" s="12"/>
      <c r="F72" s="14"/>
      <c r="G72" s="14"/>
      <c r="H72" s="14"/>
      <c r="I72" s="12"/>
      <c r="J72" s="12"/>
      <c r="K72" s="12"/>
      <c r="L72" s="14"/>
      <c r="M72" s="12"/>
      <c r="N72" s="14"/>
      <c r="O72" s="12"/>
    </row>
    <row r="73" spans="2:15" s="15" customFormat="1" ht="15" hidden="1">
      <c r="B73" s="12"/>
      <c r="C73" s="15" t="s">
        <v>135</v>
      </c>
      <c r="D73" s="14"/>
      <c r="E73" s="12"/>
      <c r="F73" s="14"/>
      <c r="G73" s="14"/>
      <c r="H73" s="14"/>
      <c r="I73" s="12"/>
      <c r="J73" s="12"/>
      <c r="K73" s="12"/>
      <c r="L73" s="14"/>
      <c r="M73" s="12"/>
      <c r="N73" s="14"/>
      <c r="O73" s="12"/>
    </row>
    <row r="74" spans="2:15" s="15" customFormat="1" ht="15">
      <c r="B74" s="12"/>
      <c r="D74" s="36"/>
      <c r="E74" s="36"/>
      <c r="F74" s="36"/>
      <c r="G74" s="36"/>
      <c r="H74" s="36"/>
      <c r="I74" s="14"/>
      <c r="J74" s="14"/>
      <c r="K74" s="14"/>
      <c r="L74" s="14"/>
      <c r="M74" s="14"/>
      <c r="N74" s="14"/>
      <c r="O74" s="14"/>
    </row>
    <row r="75" spans="2:15" s="15" customFormat="1" ht="15">
      <c r="B75" s="12"/>
      <c r="D75" s="36"/>
      <c r="E75" s="37"/>
      <c r="F75" s="36"/>
      <c r="G75" s="36"/>
      <c r="H75" s="36"/>
      <c r="I75" s="12"/>
      <c r="J75" s="12"/>
      <c r="K75" s="12"/>
      <c r="L75" s="14"/>
      <c r="M75" s="12"/>
      <c r="N75" s="14"/>
      <c r="O75" s="12"/>
    </row>
    <row r="76" spans="2:15" s="15" customFormat="1" ht="15">
      <c r="B76" s="12"/>
      <c r="D76" s="36"/>
      <c r="E76" s="37"/>
      <c r="F76" s="36"/>
      <c r="G76" s="36"/>
      <c r="H76" s="36"/>
      <c r="I76" s="12"/>
      <c r="J76" s="12"/>
      <c r="K76" s="12"/>
      <c r="L76" s="14"/>
      <c r="M76" s="12"/>
      <c r="N76" s="14"/>
      <c r="O76" s="12"/>
    </row>
    <row r="77" spans="2:15" s="15" customFormat="1" ht="15">
      <c r="B77" s="12"/>
      <c r="D77" s="36"/>
      <c r="E77" s="37"/>
      <c r="F77" s="36"/>
      <c r="G77" s="36"/>
      <c r="H77" s="36"/>
      <c r="I77" s="12"/>
      <c r="J77" s="12"/>
      <c r="K77" s="12"/>
      <c r="L77" s="14"/>
      <c r="M77" s="12"/>
      <c r="N77" s="14"/>
      <c r="O77" s="12"/>
    </row>
    <row r="78" spans="2:15" s="15" customFormat="1" ht="15">
      <c r="B78" s="12"/>
      <c r="D78" s="36"/>
      <c r="E78" s="37"/>
      <c r="F78" s="36"/>
      <c r="G78" s="36"/>
      <c r="H78" s="36"/>
      <c r="I78" s="12"/>
      <c r="J78" s="12"/>
      <c r="K78" s="12"/>
      <c r="L78" s="14"/>
      <c r="M78" s="12"/>
      <c r="N78" s="14"/>
      <c r="O78" s="12"/>
    </row>
    <row r="79" spans="2:15" s="15" customFormat="1" ht="15">
      <c r="B79" s="12"/>
      <c r="D79" s="36"/>
      <c r="E79" s="37"/>
      <c r="F79" s="36"/>
      <c r="G79" s="36"/>
      <c r="H79" s="36"/>
      <c r="I79" s="12"/>
      <c r="J79" s="12"/>
      <c r="K79" s="12"/>
      <c r="L79" s="14"/>
      <c r="M79" s="12"/>
      <c r="N79" s="14"/>
      <c r="O79" s="12"/>
    </row>
    <row r="80" spans="2:15" s="15" customFormat="1" ht="15">
      <c r="B80" s="12"/>
      <c r="D80" s="36"/>
      <c r="E80" s="37"/>
      <c r="F80" s="36"/>
      <c r="G80" s="36"/>
      <c r="H80" s="36"/>
      <c r="I80" s="12"/>
      <c r="J80" s="12"/>
      <c r="K80" s="12"/>
      <c r="L80" s="14"/>
      <c r="M80" s="12"/>
      <c r="N80" s="14"/>
      <c r="O80" s="12"/>
    </row>
    <row r="81" spans="2:15" s="15" customFormat="1" ht="15">
      <c r="B81" s="12"/>
      <c r="D81" s="36"/>
      <c r="E81" s="37"/>
      <c r="F81" s="36"/>
      <c r="G81" s="36"/>
      <c r="H81" s="36"/>
      <c r="I81" s="12"/>
      <c r="J81" s="12"/>
      <c r="K81" s="12"/>
      <c r="L81" s="14"/>
      <c r="M81" s="12"/>
      <c r="N81" s="14"/>
      <c r="O81" s="12"/>
    </row>
    <row r="82" spans="2:15" s="15" customFormat="1" ht="16.5" customHeight="1">
      <c r="B82" s="12"/>
      <c r="D82" s="36"/>
      <c r="E82" s="37"/>
      <c r="F82" s="38"/>
      <c r="G82" s="38"/>
      <c r="H82" s="38"/>
      <c r="I82" s="12"/>
      <c r="J82" s="12"/>
      <c r="K82" s="12"/>
      <c r="L82" s="14"/>
      <c r="M82" s="12"/>
      <c r="N82" s="14"/>
      <c r="O82" s="12"/>
    </row>
    <row r="83" spans="2:15" s="15" customFormat="1" ht="15">
      <c r="B83" s="12"/>
      <c r="D83" s="36"/>
      <c r="E83" s="37"/>
      <c r="F83" s="36"/>
      <c r="G83" s="36"/>
      <c r="H83" s="36"/>
      <c r="I83" s="12"/>
      <c r="J83" s="12"/>
      <c r="K83" s="12"/>
      <c r="L83" s="14"/>
      <c r="M83" s="12"/>
      <c r="N83" s="14"/>
      <c r="O83" s="12"/>
    </row>
    <row r="84" spans="2:15" s="15" customFormat="1" ht="15">
      <c r="B84" s="12"/>
      <c r="D84" s="36"/>
      <c r="E84" s="37"/>
      <c r="F84" s="36"/>
      <c r="G84" s="36"/>
      <c r="H84" s="36"/>
      <c r="I84" s="12"/>
      <c r="J84" s="12"/>
      <c r="K84" s="12"/>
      <c r="L84" s="14"/>
      <c r="M84" s="12"/>
      <c r="N84" s="14"/>
      <c r="O84" s="12"/>
    </row>
    <row r="85" spans="2:15" s="15" customFormat="1" ht="15">
      <c r="B85" s="12"/>
      <c r="D85" s="36"/>
      <c r="E85" s="37"/>
      <c r="F85" s="36"/>
      <c r="G85" s="36"/>
      <c r="H85" s="36"/>
      <c r="I85" s="12"/>
      <c r="J85" s="12"/>
      <c r="K85" s="12"/>
      <c r="L85" s="14"/>
      <c r="M85" s="12"/>
      <c r="N85" s="14"/>
      <c r="O85" s="12"/>
    </row>
    <row r="86" spans="2:15" s="15" customFormat="1" ht="15">
      <c r="B86" s="12"/>
      <c r="D86" s="36"/>
      <c r="E86" s="37"/>
      <c r="F86" s="36"/>
      <c r="G86" s="36"/>
      <c r="H86" s="36"/>
      <c r="I86" s="12"/>
      <c r="J86" s="12"/>
      <c r="K86" s="12"/>
      <c r="L86" s="14"/>
      <c r="M86" s="12"/>
      <c r="N86" s="14"/>
      <c r="O86" s="12"/>
    </row>
    <row r="87" spans="2:15" s="15" customFormat="1" ht="15">
      <c r="B87" s="12"/>
      <c r="D87" s="36"/>
      <c r="E87" s="37"/>
      <c r="F87" s="36"/>
      <c r="G87" s="36"/>
      <c r="H87" s="36"/>
      <c r="I87" s="12"/>
      <c r="J87" s="12"/>
      <c r="K87" s="12"/>
      <c r="L87" s="14"/>
      <c r="M87" s="12"/>
      <c r="N87" s="14"/>
      <c r="O87" s="12"/>
    </row>
    <row r="88" spans="2:15" s="15" customFormat="1" ht="15">
      <c r="B88" s="12"/>
      <c r="D88" s="39"/>
      <c r="E88" s="37"/>
      <c r="F88" s="39"/>
      <c r="G88" s="39"/>
      <c r="H88" s="39"/>
      <c r="I88" s="12"/>
      <c r="J88" s="12"/>
      <c r="K88" s="12"/>
      <c r="L88" s="17"/>
      <c r="M88" s="12"/>
      <c r="N88" s="16"/>
      <c r="O88" s="12"/>
    </row>
    <row r="89" spans="2:15" s="15" customFormat="1" ht="15">
      <c r="B89" s="12"/>
      <c r="D89" s="36"/>
      <c r="E89" s="37"/>
      <c r="F89" s="36"/>
      <c r="G89" s="36"/>
      <c r="H89" s="36"/>
      <c r="I89" s="12"/>
      <c r="J89" s="12"/>
      <c r="K89" s="12"/>
      <c r="L89" s="17"/>
      <c r="M89" s="12"/>
      <c r="N89" s="17"/>
      <c r="O89" s="12"/>
    </row>
    <row r="90" spans="2:15" ht="15">
      <c r="B90" s="3"/>
      <c r="D90" s="36"/>
      <c r="E90" s="40"/>
      <c r="F90" s="36"/>
      <c r="G90" s="36"/>
      <c r="H90" s="36"/>
      <c r="I90" s="3"/>
      <c r="J90" s="3"/>
      <c r="K90" s="3"/>
      <c r="L90" s="6"/>
      <c r="M90" s="3"/>
      <c r="N90" s="6"/>
      <c r="O90" s="3"/>
    </row>
    <row r="91" spans="2:14" ht="15">
      <c r="B91" s="3"/>
      <c r="C91" s="12"/>
      <c r="D91" s="36"/>
      <c r="E91" s="41"/>
      <c r="F91" s="36"/>
      <c r="G91" s="36"/>
      <c r="H91" s="36"/>
      <c r="L91" s="6"/>
      <c r="N91" s="6"/>
    </row>
    <row r="92" spans="3:14" ht="15">
      <c r="C92" s="15"/>
      <c r="D92" s="36"/>
      <c r="E92" s="41"/>
      <c r="F92" s="42"/>
      <c r="G92" s="42"/>
      <c r="H92" s="42"/>
      <c r="L92" s="6"/>
      <c r="N92" s="6"/>
    </row>
    <row r="93" spans="3:14" ht="15">
      <c r="C93" s="15"/>
      <c r="D93" s="36"/>
      <c r="E93" s="41"/>
      <c r="F93" s="36"/>
      <c r="G93" s="36"/>
      <c r="H93" s="36"/>
      <c r="L93" s="6"/>
      <c r="N93" s="6"/>
    </row>
    <row r="94" spans="3:14" ht="15">
      <c r="C94" s="15"/>
      <c r="D94" s="36"/>
      <c r="E94" s="41"/>
      <c r="F94" s="42"/>
      <c r="G94" s="42"/>
      <c r="H94" s="42"/>
      <c r="L94" s="6"/>
      <c r="N94" s="6"/>
    </row>
    <row r="95" spans="2:4" s="8" customFormat="1" ht="15.75">
      <c r="B95" s="7"/>
      <c r="C95" s="23"/>
      <c r="D95" s="23"/>
    </row>
    <row r="96" spans="2:8" s="8" customFormat="1" ht="15.75">
      <c r="B96" s="7"/>
      <c r="C96" s="15"/>
      <c r="D96" s="30"/>
      <c r="F96" s="33"/>
      <c r="G96" s="33"/>
      <c r="H96" s="33"/>
    </row>
    <row r="97" spans="3:8" s="8" customFormat="1" ht="15">
      <c r="C97" s="15"/>
      <c r="D97" s="30"/>
      <c r="F97" s="33"/>
      <c r="G97" s="33"/>
      <c r="H97" s="33"/>
    </row>
    <row r="98" spans="2:14" s="8" customFormat="1" ht="15.75">
      <c r="B98" s="9"/>
      <c r="C98" s="24"/>
      <c r="D98" s="43"/>
      <c r="F98" s="43"/>
      <c r="G98" s="43"/>
      <c r="H98" s="43"/>
      <c r="L98" s="10"/>
      <c r="N98" s="10"/>
    </row>
    <row r="99" spans="2:14" s="8" customFormat="1" ht="15.75">
      <c r="B99" s="9"/>
      <c r="C99" s="23"/>
      <c r="D99" s="25"/>
      <c r="F99" s="10"/>
      <c r="G99" s="10"/>
      <c r="H99" s="10"/>
      <c r="L99" s="10"/>
      <c r="N99" s="10"/>
    </row>
    <row r="100" spans="2:14" s="8" customFormat="1" ht="15.75">
      <c r="B100" s="9"/>
      <c r="C100" s="23"/>
      <c r="D100" s="31"/>
      <c r="F100" s="10"/>
      <c r="G100" s="10"/>
      <c r="H100" s="10"/>
      <c r="L100" s="10"/>
      <c r="N100" s="10"/>
    </row>
    <row r="101" spans="2:14" s="8" customFormat="1" ht="15.75">
      <c r="B101" s="9"/>
      <c r="C101" s="2"/>
      <c r="D101" s="25"/>
      <c r="F101" s="10"/>
      <c r="G101" s="10"/>
      <c r="H101" s="10"/>
      <c r="L101" s="10"/>
      <c r="N101" s="10"/>
    </row>
    <row r="102" spans="2:14" s="8" customFormat="1" ht="15">
      <c r="B102" s="9"/>
      <c r="C102" s="2"/>
      <c r="D102" s="24"/>
      <c r="F102" s="9"/>
      <c r="G102" s="9"/>
      <c r="H102" s="9"/>
      <c r="L102" s="9"/>
      <c r="N102" s="9"/>
    </row>
    <row r="103" spans="2:14" s="8" customFormat="1" ht="15.75">
      <c r="B103" s="9"/>
      <c r="C103" s="26"/>
      <c r="D103" s="27"/>
      <c r="F103" s="11"/>
      <c r="G103" s="11"/>
      <c r="H103" s="11"/>
      <c r="L103" s="11"/>
      <c r="N103" s="11"/>
    </row>
    <row r="104" spans="2:14" s="8" customFormat="1" ht="15.75">
      <c r="B104" s="9"/>
      <c r="C104" s="26"/>
      <c r="D104" s="27"/>
      <c r="F104" s="11"/>
      <c r="G104" s="11"/>
      <c r="H104" s="11"/>
      <c r="L104" s="11"/>
      <c r="N104" s="11"/>
    </row>
    <row r="105" spans="2:14" s="8" customFormat="1" ht="15.75">
      <c r="B105" s="9"/>
      <c r="C105" s="7"/>
      <c r="D105" s="11"/>
      <c r="F105" s="11"/>
      <c r="G105" s="11"/>
      <c r="H105" s="11"/>
      <c r="L105" s="11"/>
      <c r="N105" s="11"/>
    </row>
    <row r="106" spans="2:14" s="8" customFormat="1" ht="15.75">
      <c r="B106" s="9"/>
      <c r="C106" s="7"/>
      <c r="D106" s="11"/>
      <c r="F106" s="11"/>
      <c r="G106" s="11"/>
      <c r="H106" s="11"/>
      <c r="L106" s="11"/>
      <c r="N106" s="11"/>
    </row>
    <row r="107" spans="2:14" s="8" customFormat="1" ht="15.75">
      <c r="B107" s="9"/>
      <c r="C107" s="7"/>
      <c r="D107" s="11"/>
      <c r="F107" s="11"/>
      <c r="G107" s="11"/>
      <c r="H107" s="11"/>
      <c r="L107" s="11"/>
      <c r="N107" s="11"/>
    </row>
    <row r="108" spans="2:14" s="8" customFormat="1" ht="15.75">
      <c r="B108" s="9"/>
      <c r="C108" s="7"/>
      <c r="D108" s="11"/>
      <c r="F108" s="11"/>
      <c r="G108" s="11"/>
      <c r="H108" s="11"/>
      <c r="L108" s="11"/>
      <c r="N108" s="11"/>
    </row>
    <row r="109" spans="2:14" s="8" customFormat="1" ht="15.75">
      <c r="B109" s="9"/>
      <c r="C109" s="7"/>
      <c r="D109" s="11"/>
      <c r="F109" s="11"/>
      <c r="G109" s="11"/>
      <c r="H109" s="11"/>
      <c r="L109" s="11"/>
      <c r="N109" s="11"/>
    </row>
    <row r="110" spans="2:14" s="8" customFormat="1" ht="15.75">
      <c r="B110" s="9"/>
      <c r="C110" s="7"/>
      <c r="D110" s="11"/>
      <c r="F110" s="11"/>
      <c r="G110" s="11"/>
      <c r="H110" s="11"/>
      <c r="L110" s="11"/>
      <c r="N110" s="11"/>
    </row>
    <row r="111" spans="2:14" s="8" customFormat="1" ht="15.75">
      <c r="B111" s="9"/>
      <c r="C111" s="7"/>
      <c r="D111" s="11"/>
      <c r="F111" s="11"/>
      <c r="G111" s="11"/>
      <c r="H111" s="11"/>
      <c r="L111" s="11"/>
      <c r="N111" s="11"/>
    </row>
    <row r="112" spans="2:14" s="8" customFormat="1" ht="15.75">
      <c r="B112" s="9"/>
      <c r="C112" s="7"/>
      <c r="D112" s="11"/>
      <c r="F112" s="11"/>
      <c r="G112" s="11"/>
      <c r="H112" s="11"/>
      <c r="L112" s="11"/>
      <c r="N112" s="11"/>
    </row>
    <row r="113" spans="2:14" s="8" customFormat="1" ht="15.75">
      <c r="B113" s="9"/>
      <c r="C113" s="7"/>
      <c r="D113" s="11"/>
      <c r="F113" s="11"/>
      <c r="G113" s="11"/>
      <c r="H113" s="11"/>
      <c r="L113" s="11"/>
      <c r="N113" s="11"/>
    </row>
    <row r="114" spans="2:14" s="8" customFormat="1" ht="15.75">
      <c r="B114" s="9"/>
      <c r="C114" s="7"/>
      <c r="D114" s="11"/>
      <c r="F114" s="11"/>
      <c r="G114" s="11"/>
      <c r="H114" s="11"/>
      <c r="L114" s="11"/>
      <c r="N114" s="11"/>
    </row>
    <row r="115" spans="2:14" s="8" customFormat="1" ht="15.75">
      <c r="B115" s="9"/>
      <c r="C115" s="7"/>
      <c r="D115" s="11"/>
      <c r="F115" s="11"/>
      <c r="G115" s="11"/>
      <c r="H115" s="11"/>
      <c r="L115" s="11"/>
      <c r="N115" s="11"/>
    </row>
    <row r="116" spans="2:14" s="8" customFormat="1" ht="15.75">
      <c r="B116" s="9"/>
      <c r="C116" s="7"/>
      <c r="D116" s="11"/>
      <c r="F116" s="11"/>
      <c r="G116" s="11"/>
      <c r="H116" s="11"/>
      <c r="L116" s="11"/>
      <c r="N116" s="11"/>
    </row>
    <row r="117" spans="2:14" s="8" customFormat="1" ht="15.75">
      <c r="B117" s="9"/>
      <c r="C117" s="7"/>
      <c r="D117" s="11"/>
      <c r="F117" s="11"/>
      <c r="G117" s="11"/>
      <c r="H117" s="11"/>
      <c r="L117" s="11"/>
      <c r="N117" s="11"/>
    </row>
    <row r="118" spans="2:14" s="8" customFormat="1" ht="15.75">
      <c r="B118" s="9"/>
      <c r="C118" s="7"/>
      <c r="D118" s="11"/>
      <c r="F118" s="11"/>
      <c r="G118" s="11"/>
      <c r="H118" s="11"/>
      <c r="L118" s="11"/>
      <c r="N118" s="11"/>
    </row>
    <row r="119" spans="2:14" s="8" customFormat="1" ht="15.75">
      <c r="B119" s="9"/>
      <c r="C119" s="7"/>
      <c r="D119" s="11"/>
      <c r="F119" s="11"/>
      <c r="G119" s="11"/>
      <c r="H119" s="11"/>
      <c r="L119" s="11"/>
      <c r="N119" s="11"/>
    </row>
    <row r="120" spans="2:14" s="8" customFormat="1" ht="15.75">
      <c r="B120" s="9"/>
      <c r="C120" s="7"/>
      <c r="D120" s="11"/>
      <c r="F120" s="11"/>
      <c r="G120" s="11"/>
      <c r="H120" s="11"/>
      <c r="L120" s="11"/>
      <c r="N120" s="11"/>
    </row>
    <row r="121" spans="2:14" s="8" customFormat="1" ht="15.75">
      <c r="B121" s="9"/>
      <c r="C121" s="7"/>
      <c r="D121" s="11"/>
      <c r="F121" s="11"/>
      <c r="G121" s="11"/>
      <c r="H121" s="11"/>
      <c r="L121" s="11"/>
      <c r="N121" s="11"/>
    </row>
    <row r="122" spans="2:14" s="8" customFormat="1" ht="15.75">
      <c r="B122" s="9"/>
      <c r="C122" s="7"/>
      <c r="D122" s="11"/>
      <c r="F122" s="11"/>
      <c r="G122" s="11"/>
      <c r="H122" s="11"/>
      <c r="L122" s="11"/>
      <c r="N122" s="11"/>
    </row>
    <row r="123" spans="2:14" s="8" customFormat="1" ht="15.75">
      <c r="B123" s="9"/>
      <c r="C123" s="7"/>
      <c r="D123" s="11"/>
      <c r="F123" s="11"/>
      <c r="G123" s="11"/>
      <c r="H123" s="11"/>
      <c r="L123" s="11"/>
      <c r="N123" s="11"/>
    </row>
    <row r="124" spans="2:14" s="8" customFormat="1" ht="15">
      <c r="B124" s="9"/>
      <c r="D124" s="11"/>
      <c r="F124" s="11"/>
      <c r="G124" s="11"/>
      <c r="H124" s="11"/>
      <c r="L124" s="11"/>
      <c r="N124" s="11"/>
    </row>
    <row r="125" spans="2:14" s="8" customFormat="1" ht="15">
      <c r="B125" s="9"/>
      <c r="D125" s="11"/>
      <c r="F125" s="11"/>
      <c r="G125" s="11"/>
      <c r="H125" s="11"/>
      <c r="L125" s="11"/>
      <c r="N125" s="11"/>
    </row>
    <row r="126" spans="2:14" s="8" customFormat="1" ht="15">
      <c r="B126" s="9"/>
      <c r="D126" s="11"/>
      <c r="F126" s="11"/>
      <c r="G126" s="11"/>
      <c r="H126" s="11"/>
      <c r="L126" s="11"/>
      <c r="N126" s="11"/>
    </row>
    <row r="127" spans="2:14" s="8" customFormat="1" ht="15.75">
      <c r="B127" s="9"/>
      <c r="C127" s="7"/>
      <c r="D127" s="11"/>
      <c r="F127" s="11"/>
      <c r="G127" s="11"/>
      <c r="H127" s="11"/>
      <c r="L127" s="11"/>
      <c r="N127" s="11"/>
    </row>
    <row r="128" spans="2:14" s="8" customFormat="1" ht="15.75">
      <c r="B128" s="9"/>
      <c r="C128" s="7"/>
      <c r="D128" s="11"/>
      <c r="F128" s="11"/>
      <c r="G128" s="11"/>
      <c r="H128" s="11"/>
      <c r="L128" s="11"/>
      <c r="N128" s="11"/>
    </row>
    <row r="129" spans="2:14" s="8" customFormat="1" ht="15.75">
      <c r="B129" s="9"/>
      <c r="C129" s="7"/>
      <c r="D129" s="11"/>
      <c r="F129" s="11"/>
      <c r="G129" s="11"/>
      <c r="H129" s="11"/>
      <c r="L129" s="11"/>
      <c r="N129" s="11"/>
    </row>
    <row r="130" spans="2:14" s="8" customFormat="1" ht="15.75">
      <c r="B130" s="9"/>
      <c r="C130" s="7"/>
      <c r="D130" s="11"/>
      <c r="F130" s="11"/>
      <c r="G130" s="11"/>
      <c r="H130" s="11"/>
      <c r="L130" s="11"/>
      <c r="N130" s="11"/>
    </row>
    <row r="131" spans="2:14" s="8" customFormat="1" ht="15.75">
      <c r="B131" s="9"/>
      <c r="C131" s="7"/>
      <c r="D131" s="11"/>
      <c r="F131" s="11"/>
      <c r="G131" s="11"/>
      <c r="H131" s="11"/>
      <c r="L131" s="11"/>
      <c r="N131" s="11"/>
    </row>
    <row r="132" spans="2:14" s="8" customFormat="1" ht="15.75">
      <c r="B132" s="9"/>
      <c r="C132" s="7"/>
      <c r="D132" s="11"/>
      <c r="F132" s="11"/>
      <c r="G132" s="11"/>
      <c r="H132" s="11"/>
      <c r="L132" s="11"/>
      <c r="N132" s="11"/>
    </row>
    <row r="133" spans="2:14" s="8" customFormat="1" ht="15.75">
      <c r="B133" s="9"/>
      <c r="C133" s="7"/>
      <c r="D133" s="11"/>
      <c r="F133" s="11"/>
      <c r="G133" s="11"/>
      <c r="H133" s="11"/>
      <c r="L133" s="11"/>
      <c r="N133" s="11"/>
    </row>
    <row r="134" spans="2:14" s="8" customFormat="1" ht="15.75">
      <c r="B134" s="9"/>
      <c r="C134" s="7"/>
      <c r="D134" s="11"/>
      <c r="F134" s="11"/>
      <c r="G134" s="11"/>
      <c r="H134" s="11"/>
      <c r="L134" s="11"/>
      <c r="N134" s="11"/>
    </row>
    <row r="135" spans="2:14" s="8" customFormat="1" ht="15.75">
      <c r="B135" s="9"/>
      <c r="C135" s="7"/>
      <c r="D135" s="11"/>
      <c r="F135" s="11"/>
      <c r="G135" s="11"/>
      <c r="H135" s="11"/>
      <c r="L135" s="11"/>
      <c r="N135" s="11"/>
    </row>
    <row r="136" spans="2:14" s="8" customFormat="1" ht="15.75">
      <c r="B136" s="9"/>
      <c r="C136" s="7"/>
      <c r="D136" s="11"/>
      <c r="F136" s="11"/>
      <c r="G136" s="11"/>
      <c r="H136" s="11"/>
      <c r="L136" s="11"/>
      <c r="N136" s="11"/>
    </row>
    <row r="137" spans="2:14" s="8" customFormat="1" ht="15.75">
      <c r="B137" s="9"/>
      <c r="C137" s="7"/>
      <c r="D137" s="11"/>
      <c r="F137" s="11"/>
      <c r="G137" s="11"/>
      <c r="H137" s="11"/>
      <c r="L137" s="11"/>
      <c r="N137" s="11"/>
    </row>
    <row r="138" spans="2:14" s="8" customFormat="1" ht="15.75">
      <c r="B138" s="9"/>
      <c r="C138" s="7"/>
      <c r="D138" s="11"/>
      <c r="F138" s="11"/>
      <c r="G138" s="11"/>
      <c r="H138" s="11"/>
      <c r="L138" s="11"/>
      <c r="N138" s="11"/>
    </row>
    <row r="139" spans="2:14" s="8" customFormat="1" ht="15.75">
      <c r="B139" s="9"/>
      <c r="C139" s="7"/>
      <c r="D139" s="11"/>
      <c r="F139" s="11"/>
      <c r="G139" s="11"/>
      <c r="H139" s="11"/>
      <c r="L139" s="11"/>
      <c r="N139" s="11"/>
    </row>
    <row r="140" spans="2:14" s="8" customFormat="1" ht="15.75">
      <c r="B140" s="9"/>
      <c r="C140" s="7"/>
      <c r="D140" s="11"/>
      <c r="F140" s="11"/>
      <c r="G140" s="11"/>
      <c r="H140" s="11"/>
      <c r="L140" s="11"/>
      <c r="N140" s="11"/>
    </row>
    <row r="141" spans="2:14" s="8" customFormat="1" ht="15.75">
      <c r="B141" s="9"/>
      <c r="C141" s="7"/>
      <c r="D141" s="11"/>
      <c r="F141" s="11"/>
      <c r="G141" s="11"/>
      <c r="H141" s="11"/>
      <c r="L141" s="11"/>
      <c r="N141" s="11"/>
    </row>
    <row r="142" spans="2:14" s="8" customFormat="1" ht="15.75">
      <c r="B142" s="9"/>
      <c r="C142" s="7"/>
      <c r="D142" s="11"/>
      <c r="F142" s="11"/>
      <c r="G142" s="11"/>
      <c r="H142" s="11"/>
      <c r="L142" s="11"/>
      <c r="N142" s="11"/>
    </row>
    <row r="143" spans="2:14" s="8" customFormat="1" ht="15.75">
      <c r="B143" s="9"/>
      <c r="C143" s="7"/>
      <c r="D143" s="11"/>
      <c r="F143" s="11"/>
      <c r="G143" s="11"/>
      <c r="H143" s="11"/>
      <c r="L143" s="11"/>
      <c r="N143" s="11"/>
    </row>
    <row r="144" spans="2:14" s="8" customFormat="1" ht="15.75">
      <c r="B144" s="9"/>
      <c r="C144" s="7"/>
      <c r="D144" s="11"/>
      <c r="F144" s="11"/>
      <c r="G144" s="11"/>
      <c r="H144" s="11"/>
      <c r="L144" s="11"/>
      <c r="N144" s="11"/>
    </row>
    <row r="145" spans="2:14" s="8" customFormat="1" ht="15.75">
      <c r="B145" s="9"/>
      <c r="C145" s="7"/>
      <c r="D145" s="11"/>
      <c r="F145" s="11"/>
      <c r="G145" s="11"/>
      <c r="H145" s="11"/>
      <c r="L145" s="11"/>
      <c r="N145" s="11"/>
    </row>
    <row r="146" spans="2:14" s="8" customFormat="1" ht="15.75">
      <c r="B146" s="9"/>
      <c r="C146" s="7"/>
      <c r="D146" s="11"/>
      <c r="F146" s="11"/>
      <c r="G146" s="11"/>
      <c r="H146" s="11"/>
      <c r="L146" s="11"/>
      <c r="N146" s="11"/>
    </row>
    <row r="147" spans="2:14" s="8" customFormat="1" ht="15.75">
      <c r="B147" s="9"/>
      <c r="C147" s="7"/>
      <c r="D147" s="11"/>
      <c r="F147" s="11"/>
      <c r="G147" s="11"/>
      <c r="H147" s="11"/>
      <c r="L147" s="11"/>
      <c r="N147" s="11"/>
    </row>
    <row r="148" spans="2:14" s="8" customFormat="1" ht="15.75">
      <c r="B148" s="9"/>
      <c r="C148" s="7"/>
      <c r="D148" s="11"/>
      <c r="F148" s="11"/>
      <c r="G148" s="11"/>
      <c r="H148" s="11"/>
      <c r="L148" s="11"/>
      <c r="N148" s="11"/>
    </row>
    <row r="149" spans="2:14" s="8" customFormat="1" ht="15.75">
      <c r="B149" s="9"/>
      <c r="C149" s="7"/>
      <c r="D149" s="11"/>
      <c r="F149" s="11"/>
      <c r="G149" s="11"/>
      <c r="H149" s="11"/>
      <c r="L149" s="11"/>
      <c r="N149" s="11"/>
    </row>
    <row r="150" spans="2:14" s="8" customFormat="1" ht="15">
      <c r="B150" s="9"/>
      <c r="C150" s="9"/>
      <c r="D150" s="11"/>
      <c r="F150" s="11"/>
      <c r="G150" s="11"/>
      <c r="H150" s="11"/>
      <c r="L150" s="11"/>
      <c r="N150" s="11"/>
    </row>
    <row r="151" spans="2:14" s="8" customFormat="1" ht="15">
      <c r="B151" s="9"/>
      <c r="D151" s="11"/>
      <c r="F151" s="11"/>
      <c r="G151" s="11"/>
      <c r="H151" s="11"/>
      <c r="L151" s="11"/>
      <c r="N151" s="11"/>
    </row>
    <row r="152" spans="2:14" s="8" customFormat="1" ht="15">
      <c r="B152" s="9"/>
      <c r="C152" s="9"/>
      <c r="D152" s="11"/>
      <c r="F152" s="11"/>
      <c r="G152" s="11"/>
      <c r="H152" s="11"/>
      <c r="L152" s="11"/>
      <c r="N152" s="11"/>
    </row>
    <row r="153" spans="4:14" s="8" customFormat="1" ht="15">
      <c r="D153" s="11"/>
      <c r="F153" s="11"/>
      <c r="G153" s="11"/>
      <c r="H153" s="11"/>
      <c r="L153" s="11"/>
      <c r="N153" s="11"/>
    </row>
    <row r="154" spans="4:14" s="8" customFormat="1" ht="15">
      <c r="D154" s="11"/>
      <c r="F154" s="11"/>
      <c r="G154" s="11"/>
      <c r="H154" s="11"/>
      <c r="L154" s="11"/>
      <c r="N154" s="11"/>
    </row>
    <row r="155" spans="4:14" s="8" customFormat="1" ht="15">
      <c r="D155" s="11"/>
      <c r="F155" s="11"/>
      <c r="G155" s="11"/>
      <c r="H155" s="11"/>
      <c r="L155" s="11"/>
      <c r="N155" s="11"/>
    </row>
    <row r="156" spans="4:14" ht="15">
      <c r="D156" s="6"/>
      <c r="F156" s="6"/>
      <c r="G156" s="6"/>
      <c r="H156" s="6"/>
      <c r="L156" s="6"/>
      <c r="N156" s="6"/>
    </row>
    <row r="157" spans="4:14" ht="15">
      <c r="D157" s="6"/>
      <c r="F157" s="6"/>
      <c r="G157" s="6"/>
      <c r="H157" s="6"/>
      <c r="L157" s="6"/>
      <c r="N157" s="6"/>
    </row>
    <row r="158" spans="4:14" ht="15">
      <c r="D158" s="6"/>
      <c r="F158" s="6"/>
      <c r="G158" s="6"/>
      <c r="H158" s="6"/>
      <c r="L158" s="6"/>
      <c r="N158" s="6"/>
    </row>
    <row r="159" spans="4:14" ht="15">
      <c r="D159" s="6"/>
      <c r="F159" s="6"/>
      <c r="G159" s="6"/>
      <c r="H159" s="6"/>
      <c r="L159" s="6"/>
      <c r="N159" s="6"/>
    </row>
    <row r="160" spans="4:14" ht="15">
      <c r="D160" s="6"/>
      <c r="F160" s="6"/>
      <c r="G160" s="6"/>
      <c r="H160" s="6"/>
      <c r="L160" s="6"/>
      <c r="N160" s="6"/>
    </row>
    <row r="161" spans="4:14" ht="15">
      <c r="D161" s="6"/>
      <c r="F161" s="6"/>
      <c r="G161" s="6"/>
      <c r="H161" s="6"/>
      <c r="L161" s="6"/>
      <c r="N161" s="6"/>
    </row>
    <row r="162" spans="4:14" ht="15">
      <c r="D162" s="6"/>
      <c r="F162" s="6"/>
      <c r="G162" s="6"/>
      <c r="H162" s="6"/>
      <c r="L162" s="6"/>
      <c r="N162" s="6"/>
    </row>
    <row r="163" spans="4:14" ht="15">
      <c r="D163" s="6"/>
      <c r="F163" s="6"/>
      <c r="G163" s="6"/>
      <c r="H163" s="6"/>
      <c r="L163" s="6"/>
      <c r="N163" s="6"/>
    </row>
    <row r="164" spans="4:14" ht="15">
      <c r="D164" s="6"/>
      <c r="F164" s="6"/>
      <c r="G164" s="6"/>
      <c r="H164" s="6"/>
      <c r="L164" s="6"/>
      <c r="N164" s="6"/>
    </row>
    <row r="165" spans="4:14" ht="15">
      <c r="D165" s="6"/>
      <c r="F165" s="6"/>
      <c r="G165" s="6"/>
      <c r="H165" s="6"/>
      <c r="L165" s="6"/>
      <c r="N165" s="6"/>
    </row>
    <row r="166" spans="4:14" ht="15">
      <c r="D166" s="6"/>
      <c r="F166" s="6"/>
      <c r="G166" s="6"/>
      <c r="H166" s="6"/>
      <c r="L166" s="6"/>
      <c r="N166" s="6"/>
    </row>
    <row r="167" spans="4:14" ht="15">
      <c r="D167" s="6"/>
      <c r="F167" s="6"/>
      <c r="G167" s="6"/>
      <c r="H167" s="6"/>
      <c r="L167" s="6"/>
      <c r="N167" s="6"/>
    </row>
    <row r="168" spans="4:14" ht="15">
      <c r="D168" s="6"/>
      <c r="F168" s="6"/>
      <c r="G168" s="6"/>
      <c r="H168" s="6"/>
      <c r="L168" s="6"/>
      <c r="N168" s="6"/>
    </row>
    <row r="169" spans="4:14" ht="15">
      <c r="D169" s="6"/>
      <c r="F169" s="6"/>
      <c r="G169" s="6"/>
      <c r="H169" s="6"/>
      <c r="L169" s="6"/>
      <c r="N169" s="6"/>
    </row>
    <row r="170" spans="4:14" ht="15">
      <c r="D170" s="6"/>
      <c r="F170" s="6"/>
      <c r="G170" s="6"/>
      <c r="H170" s="6"/>
      <c r="L170" s="6"/>
      <c r="N170" s="6"/>
    </row>
    <row r="171" spans="4:14" ht="15">
      <c r="D171" s="6"/>
      <c r="F171" s="6"/>
      <c r="G171" s="6"/>
      <c r="H171" s="6"/>
      <c r="L171" s="6"/>
      <c r="N171" s="6"/>
    </row>
    <row r="172" spans="4:14" ht="15">
      <c r="D172" s="6"/>
      <c r="F172" s="6"/>
      <c r="G172" s="6"/>
      <c r="H172" s="6"/>
      <c r="L172" s="6"/>
      <c r="N172" s="6"/>
    </row>
    <row r="173" spans="4:14" ht="15">
      <c r="D173" s="6"/>
      <c r="F173" s="6"/>
      <c r="G173" s="6"/>
      <c r="H173" s="6"/>
      <c r="L173" s="6"/>
      <c r="N173" s="6"/>
    </row>
    <row r="174" spans="4:14" ht="15">
      <c r="D174" s="6"/>
      <c r="F174" s="6"/>
      <c r="G174" s="6"/>
      <c r="H174" s="6"/>
      <c r="L174" s="6"/>
      <c r="N174" s="6"/>
    </row>
    <row r="175" spans="4:14" ht="15">
      <c r="D175" s="6"/>
      <c r="F175" s="6"/>
      <c r="G175" s="6"/>
      <c r="H175" s="6"/>
      <c r="L175" s="6"/>
      <c r="N175" s="6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4"/>
  <sheetViews>
    <sheetView tabSelected="1" zoomScale="75" zoomScaleNormal="75" workbookViewId="0" topLeftCell="A74">
      <selection activeCell="D69" sqref="D69"/>
    </sheetView>
  </sheetViews>
  <sheetFormatPr defaultColWidth="9.140625" defaultRowHeight="12.75"/>
  <cols>
    <col min="1" max="1" width="2.28125" style="68" customWidth="1"/>
    <col min="2" max="2" width="12.7109375" style="68" customWidth="1"/>
    <col min="3" max="3" width="13.421875" style="68" customWidth="1"/>
    <col min="4" max="6" width="14.7109375" style="68" customWidth="1"/>
    <col min="7" max="7" width="18.28125" style="68" customWidth="1"/>
    <col min="8" max="8" width="1.7109375" style="0" customWidth="1"/>
    <col min="9" max="9" width="15.28125" style="68" hidden="1" customWidth="1"/>
    <col min="10" max="10" width="15.28125" style="0" customWidth="1"/>
  </cols>
  <sheetData>
    <row r="2" ht="15.75">
      <c r="A2" s="67" t="s">
        <v>0</v>
      </c>
    </row>
    <row r="4" ht="15.75">
      <c r="A4" s="67" t="s">
        <v>91</v>
      </c>
    </row>
    <row r="5" spans="1:2" ht="15.75">
      <c r="A5" s="67"/>
      <c r="B5" s="67" t="s">
        <v>212</v>
      </c>
    </row>
    <row r="6" spans="1:10" ht="15.75">
      <c r="A6" s="67"/>
      <c r="B6" s="80" t="s">
        <v>133</v>
      </c>
      <c r="G6" s="4">
        <v>2005</v>
      </c>
      <c r="I6" s="4">
        <v>2002</v>
      </c>
      <c r="J6" s="4">
        <v>2004</v>
      </c>
    </row>
    <row r="7" spans="7:10" ht="15.75">
      <c r="G7" s="4" t="s">
        <v>204</v>
      </c>
      <c r="I7" s="4" t="s">
        <v>136</v>
      </c>
      <c r="J7" s="4" t="s">
        <v>204</v>
      </c>
    </row>
    <row r="8" spans="7:10" ht="15.75">
      <c r="G8" s="4" t="s">
        <v>44</v>
      </c>
      <c r="I8" s="4" t="s">
        <v>44</v>
      </c>
      <c r="J8" s="4" t="s">
        <v>44</v>
      </c>
    </row>
    <row r="9" spans="7:10" ht="15.75">
      <c r="G9" s="44" t="s">
        <v>213</v>
      </c>
      <c r="I9" s="44" t="s">
        <v>138</v>
      </c>
      <c r="J9" s="44" t="s">
        <v>213</v>
      </c>
    </row>
    <row r="10" spans="1:10" ht="15.75">
      <c r="A10" s="67" t="s">
        <v>92</v>
      </c>
      <c r="B10" s="67"/>
      <c r="C10" s="67"/>
      <c r="D10" s="67"/>
      <c r="E10" s="67"/>
      <c r="F10" s="85"/>
      <c r="G10" s="4" t="s">
        <v>45</v>
      </c>
      <c r="I10" s="4" t="s">
        <v>45</v>
      </c>
      <c r="J10" s="4" t="s">
        <v>45</v>
      </c>
    </row>
    <row r="11" ht="6" customHeight="1"/>
    <row r="12" spans="1:10" ht="15">
      <c r="A12" s="68" t="s">
        <v>93</v>
      </c>
      <c r="G12" s="70">
        <v>19768566.053857457</v>
      </c>
      <c r="I12" s="70">
        <v>17153357</v>
      </c>
      <c r="J12" s="99">
        <v>1215898.4924999885</v>
      </c>
    </row>
    <row r="13" spans="1:10" ht="15">
      <c r="A13" s="68" t="s">
        <v>94</v>
      </c>
      <c r="J13" s="99"/>
    </row>
    <row r="14" spans="2:10" ht="15">
      <c r="B14" s="68" t="s">
        <v>95</v>
      </c>
      <c r="G14" s="70">
        <v>364485.6498496994</v>
      </c>
      <c r="I14" s="70">
        <v>91529</v>
      </c>
      <c r="J14" s="99">
        <v>355023.225</v>
      </c>
    </row>
    <row r="15" spans="2:10" ht="15">
      <c r="B15" s="68" t="s">
        <v>96</v>
      </c>
      <c r="G15" s="70">
        <v>2783737.85</v>
      </c>
      <c r="I15" s="70">
        <v>3118243</v>
      </c>
      <c r="J15" s="99">
        <v>2476607.47</v>
      </c>
    </row>
    <row r="16" spans="2:10" ht="15">
      <c r="B16" s="68" t="s">
        <v>97</v>
      </c>
      <c r="G16" s="70">
        <v>939669.01</v>
      </c>
      <c r="I16" s="70">
        <v>898655</v>
      </c>
      <c r="J16" s="99">
        <v>753451.28</v>
      </c>
    </row>
    <row r="17" spans="2:10" ht="15">
      <c r="B17" s="68" t="s">
        <v>98</v>
      </c>
      <c r="G17" s="35">
        <v>-1820407.33</v>
      </c>
      <c r="I17" s="70">
        <v>-1428798</v>
      </c>
      <c r="J17" s="99">
        <v>-1681213.34</v>
      </c>
    </row>
    <row r="18" spans="2:10" ht="15">
      <c r="B18" s="68" t="s">
        <v>99</v>
      </c>
      <c r="G18" s="35">
        <v>-199660.54</v>
      </c>
      <c r="I18" s="70">
        <v>-18491</v>
      </c>
      <c r="J18" s="99">
        <v>-542853.23</v>
      </c>
    </row>
    <row r="19" spans="2:10" ht="15">
      <c r="B19" s="68" t="s">
        <v>127</v>
      </c>
      <c r="G19" s="34">
        <v>246235.889</v>
      </c>
      <c r="I19" s="70">
        <v>195878</v>
      </c>
      <c r="J19" s="99">
        <v>15774323</v>
      </c>
    </row>
    <row r="20" spans="2:10" ht="15">
      <c r="B20" s="68" t="s">
        <v>128</v>
      </c>
      <c r="G20" s="70">
        <v>3333.9275</v>
      </c>
      <c r="I20" s="70">
        <v>-1292</v>
      </c>
      <c r="J20" s="99">
        <v>5262.5325</v>
      </c>
    </row>
    <row r="21" spans="7:10" ht="5.25" customHeight="1">
      <c r="G21" s="73"/>
      <c r="I21" s="73"/>
      <c r="J21" s="100"/>
    </row>
    <row r="22" spans="1:10" ht="15">
      <c r="A22" s="68" t="s">
        <v>100</v>
      </c>
      <c r="G22" s="70">
        <f>SUM(G12:G21)</f>
        <v>22085960.510207158</v>
      </c>
      <c r="I22" s="70">
        <f>SUM(I12:I21)</f>
        <v>20009081</v>
      </c>
      <c r="J22" s="70">
        <f>SUM(J12:J21)</f>
        <v>18356499.42999999</v>
      </c>
    </row>
    <row r="23" spans="2:10" ht="15">
      <c r="B23" s="68" t="s">
        <v>221</v>
      </c>
      <c r="G23" s="35">
        <v>-3073762.1</v>
      </c>
      <c r="I23" s="70">
        <v>-16812</v>
      </c>
      <c r="J23" s="99">
        <v>-1857408.5</v>
      </c>
    </row>
    <row r="24" spans="2:10" ht="15">
      <c r="B24" s="68" t="s">
        <v>101</v>
      </c>
      <c r="G24" s="35">
        <v>-17275646.88000001</v>
      </c>
      <c r="I24" s="70">
        <v>-4686153</v>
      </c>
      <c r="J24" s="99">
        <v>-38401551.83</v>
      </c>
    </row>
    <row r="25" spans="2:10" ht="15">
      <c r="B25" s="68" t="s">
        <v>155</v>
      </c>
      <c r="G25" s="35">
        <v>1143469.941863298</v>
      </c>
      <c r="I25" s="70">
        <v>-2171614</v>
      </c>
      <c r="J25" s="99">
        <v>1161807.78</v>
      </c>
    </row>
    <row r="26" spans="2:10" ht="15">
      <c r="B26" s="68" t="s">
        <v>156</v>
      </c>
      <c r="G26" s="35">
        <v>-19864477.560000002</v>
      </c>
      <c r="I26" s="70">
        <v>16617178</v>
      </c>
      <c r="J26" s="99">
        <v>-19936392.879999995</v>
      </c>
    </row>
    <row r="27" spans="2:10" ht="15">
      <c r="B27" s="68" t="s">
        <v>157</v>
      </c>
      <c r="G27" s="70">
        <v>6382885.06179059</v>
      </c>
      <c r="I27" s="70">
        <v>-16943350</v>
      </c>
      <c r="J27" s="99">
        <v>18637088.57</v>
      </c>
    </row>
    <row r="28" spans="2:10" ht="15">
      <c r="B28" s="68" t="s">
        <v>122</v>
      </c>
      <c r="G28" s="35">
        <v>26419826.19510356</v>
      </c>
      <c r="H28" s="118"/>
      <c r="I28" s="35">
        <v>10884775</v>
      </c>
      <c r="J28" s="99">
        <v>24118135.8</v>
      </c>
    </row>
    <row r="29" spans="7:10" ht="3.75" customHeight="1">
      <c r="G29" s="112"/>
      <c r="H29" s="118"/>
      <c r="I29" s="112"/>
      <c r="J29" s="100"/>
    </row>
    <row r="30" spans="1:10" ht="15">
      <c r="A30" s="68" t="s">
        <v>158</v>
      </c>
      <c r="G30" s="35">
        <f>SUM(G22:G29)</f>
        <v>15818255.16896459</v>
      </c>
      <c r="H30" s="118"/>
      <c r="I30" s="35">
        <f>SUM(I22:I29)</f>
        <v>23693105</v>
      </c>
      <c r="J30" s="35">
        <f>SUM(J22:J29)</f>
        <v>2078178.370000001</v>
      </c>
    </row>
    <row r="31" spans="2:10" ht="15">
      <c r="B31" s="68" t="s">
        <v>102</v>
      </c>
      <c r="G31" s="35">
        <v>-6406818.37</v>
      </c>
      <c r="H31" s="118"/>
      <c r="I31" s="35">
        <v>-5835890</v>
      </c>
      <c r="J31" s="99">
        <v>-5606928.4799999995</v>
      </c>
    </row>
    <row r="32" spans="2:10" ht="15">
      <c r="B32" s="68" t="s">
        <v>103</v>
      </c>
      <c r="G32" s="35">
        <v>-939669.01</v>
      </c>
      <c r="H32" s="118"/>
      <c r="I32" s="35">
        <v>-911102</v>
      </c>
      <c r="J32" s="99">
        <v>-753451.28</v>
      </c>
    </row>
    <row r="33" spans="2:10" ht="15">
      <c r="B33" s="68" t="s">
        <v>104</v>
      </c>
      <c r="G33" s="35">
        <v>1820407.33</v>
      </c>
      <c r="H33" s="118"/>
      <c r="I33" s="35">
        <v>1336830</v>
      </c>
      <c r="J33" s="99">
        <v>1681213.34</v>
      </c>
    </row>
    <row r="34" spans="7:10" ht="5.25" customHeight="1">
      <c r="G34" s="112"/>
      <c r="H34" s="118"/>
      <c r="I34" s="112"/>
      <c r="J34" s="99"/>
    </row>
    <row r="35" spans="1:10" ht="15">
      <c r="A35" s="68" t="s">
        <v>105</v>
      </c>
      <c r="G35" s="119">
        <f>SUM(G30:G34)</f>
        <v>10292175.11896459</v>
      </c>
      <c r="H35" s="118"/>
      <c r="I35" s="119">
        <f>SUM(I30:I34)</f>
        <v>18282943</v>
      </c>
      <c r="J35" s="119">
        <f>SUM(J30:J34)</f>
        <v>-2600988.049999999</v>
      </c>
    </row>
    <row r="36" ht="15" customHeight="1">
      <c r="J36" s="99"/>
    </row>
    <row r="37" spans="1:10" ht="15.75">
      <c r="A37" s="67" t="s">
        <v>106</v>
      </c>
      <c r="B37" s="67"/>
      <c r="C37" s="67"/>
      <c r="D37" s="67"/>
      <c r="E37" s="67"/>
      <c r="F37" s="67"/>
      <c r="J37" s="99"/>
    </row>
    <row r="38" ht="5.25" customHeight="1">
      <c r="J38" s="99"/>
    </row>
    <row r="39" spans="2:10" ht="15">
      <c r="B39" s="68" t="s">
        <v>107</v>
      </c>
      <c r="G39" s="34">
        <v>0</v>
      </c>
      <c r="I39" s="70">
        <v>5500000</v>
      </c>
      <c r="J39" s="99">
        <v>501840.15</v>
      </c>
    </row>
    <row r="40" spans="2:10" ht="15">
      <c r="B40" s="68" t="s">
        <v>162</v>
      </c>
      <c r="F40" s="84">
        <v>1</v>
      </c>
      <c r="G40" s="34">
        <v>-7092933.927855712</v>
      </c>
      <c r="H40" s="118"/>
      <c r="I40" s="35">
        <v>0</v>
      </c>
      <c r="J40" s="99">
        <v>0</v>
      </c>
    </row>
    <row r="41" spans="2:10" ht="15">
      <c r="B41" s="68" t="s">
        <v>185</v>
      </c>
      <c r="G41" s="32">
        <v>0</v>
      </c>
      <c r="H41" s="118"/>
      <c r="I41" s="35">
        <v>-310500</v>
      </c>
      <c r="J41" s="99">
        <v>-400</v>
      </c>
    </row>
    <row r="42" spans="2:10" ht="15">
      <c r="B42" s="68" t="s">
        <v>108</v>
      </c>
      <c r="G42" s="32">
        <v>0</v>
      </c>
      <c r="H42" s="118"/>
      <c r="I42" s="35">
        <v>0</v>
      </c>
      <c r="J42" s="99">
        <v>-8434</v>
      </c>
    </row>
    <row r="43" spans="2:10" ht="15">
      <c r="B43" s="68" t="s">
        <v>219</v>
      </c>
      <c r="G43" s="34">
        <v>-4500000</v>
      </c>
      <c r="H43" s="118"/>
      <c r="I43" s="35"/>
      <c r="J43" s="99">
        <v>0</v>
      </c>
    </row>
    <row r="44" spans="2:10" ht="15">
      <c r="B44" s="68" t="s">
        <v>109</v>
      </c>
      <c r="G44" s="35">
        <v>-394507.4912344832</v>
      </c>
      <c r="H44" s="118"/>
      <c r="I44" s="35">
        <v>-3579075</v>
      </c>
      <c r="J44" s="99">
        <v>-1113045.06</v>
      </c>
    </row>
    <row r="45" spans="2:10" ht="15">
      <c r="B45" s="68" t="s">
        <v>110</v>
      </c>
      <c r="G45" s="35">
        <v>519639</v>
      </c>
      <c r="H45" s="118"/>
      <c r="I45" s="35">
        <v>19162</v>
      </c>
      <c r="J45" s="99">
        <v>674900</v>
      </c>
    </row>
    <row r="46" spans="7:10" ht="5.25" customHeight="1">
      <c r="G46" s="35"/>
      <c r="H46" s="118"/>
      <c r="I46" s="35"/>
      <c r="J46" s="99"/>
    </row>
    <row r="47" spans="1:10" ht="15">
      <c r="A47" s="68" t="s">
        <v>164</v>
      </c>
      <c r="G47" s="119">
        <f>SUM(G39:G46)</f>
        <v>-11467802.419090195</v>
      </c>
      <c r="H47" s="118"/>
      <c r="I47" s="119">
        <f>SUM(I39:I46)</f>
        <v>1629587</v>
      </c>
      <c r="J47" s="130">
        <f>SUM(J39:J46)</f>
        <v>54861.08999999997</v>
      </c>
    </row>
    <row r="48" ht="15">
      <c r="J48" s="99"/>
    </row>
    <row r="49" spans="1:10" ht="15.75">
      <c r="A49" s="67" t="s">
        <v>111</v>
      </c>
      <c r="B49" s="67"/>
      <c r="C49" s="67"/>
      <c r="D49" s="67"/>
      <c r="E49" s="67"/>
      <c r="F49" s="67"/>
      <c r="J49" s="99"/>
    </row>
    <row r="50" ht="5.25" customHeight="1">
      <c r="J50" s="99"/>
    </row>
    <row r="51" spans="2:10" ht="15">
      <c r="B51" s="68" t="s">
        <v>112</v>
      </c>
      <c r="G51" s="34">
        <v>-3362204.16</v>
      </c>
      <c r="I51" s="70">
        <v>-3240000</v>
      </c>
      <c r="J51" s="99">
        <v>-5763692.16</v>
      </c>
    </row>
    <row r="52" spans="2:10" ht="15">
      <c r="B52" s="68" t="s">
        <v>146</v>
      </c>
      <c r="G52" s="32">
        <v>0</v>
      </c>
      <c r="I52" s="70">
        <v>0</v>
      </c>
      <c r="J52" s="99">
        <v>828609.6473023964</v>
      </c>
    </row>
    <row r="53" spans="2:10" ht="15">
      <c r="B53" s="68" t="s">
        <v>161</v>
      </c>
      <c r="G53" s="70">
        <v>49516.480000001655</v>
      </c>
      <c r="I53" s="70"/>
      <c r="J53" s="99">
        <v>159755.02</v>
      </c>
    </row>
    <row r="54" spans="2:10" ht="15">
      <c r="B54" s="68" t="s">
        <v>223</v>
      </c>
      <c r="G54" s="70">
        <v>700887</v>
      </c>
      <c r="I54" s="70">
        <v>337876</v>
      </c>
      <c r="J54" s="99">
        <v>5538603.07</v>
      </c>
    </row>
    <row r="55" spans="2:10" ht="15">
      <c r="B55" s="68" t="s">
        <v>113</v>
      </c>
      <c r="G55" s="34">
        <v>-1785000</v>
      </c>
      <c r="I55" s="70">
        <v>-378015</v>
      </c>
      <c r="J55" s="99">
        <v>-2180905.99</v>
      </c>
    </row>
    <row r="56" spans="2:10" ht="15">
      <c r="B56" s="68" t="s">
        <v>114</v>
      </c>
      <c r="G56" s="35">
        <v>-2184218.05</v>
      </c>
      <c r="I56" s="70">
        <v>-1441873</v>
      </c>
      <c r="J56" s="99">
        <v>-1321195.91</v>
      </c>
    </row>
    <row r="57" spans="2:10" ht="15">
      <c r="B57" s="68" t="s">
        <v>224</v>
      </c>
      <c r="G57" s="34">
        <v>45000000</v>
      </c>
      <c r="I57" s="70"/>
      <c r="J57" s="99">
        <v>0</v>
      </c>
    </row>
    <row r="58" spans="2:10" ht="15">
      <c r="B58" s="68" t="s">
        <v>115</v>
      </c>
      <c r="G58" s="35">
        <v>-565961.07</v>
      </c>
      <c r="I58" s="70">
        <v>-59490</v>
      </c>
      <c r="J58" s="99">
        <v>-551092.65</v>
      </c>
    </row>
    <row r="59" spans="7:10" ht="5.25" customHeight="1">
      <c r="G59" s="35"/>
      <c r="J59" s="99"/>
    </row>
    <row r="60" spans="1:10" ht="15">
      <c r="A60" s="68" t="s">
        <v>222</v>
      </c>
      <c r="G60" s="119">
        <f>SUM(G51:G59)</f>
        <v>37853020.2</v>
      </c>
      <c r="I60" s="72">
        <f>SUM(I51:I59)</f>
        <v>-4781502</v>
      </c>
      <c r="J60" s="72">
        <f>SUM(J51:J59)</f>
        <v>-3289918.972697604</v>
      </c>
    </row>
    <row r="61" ht="6" customHeight="1">
      <c r="J61" s="99"/>
    </row>
    <row r="62" spans="1:10" ht="15" customHeight="1">
      <c r="A62" s="101" t="s">
        <v>182</v>
      </c>
      <c r="G62" s="35">
        <v>-8409.798430026161</v>
      </c>
      <c r="J62" s="99">
        <v>-145</v>
      </c>
    </row>
    <row r="63" spans="1:10" ht="15">
      <c r="A63" s="68" t="s">
        <v>225</v>
      </c>
      <c r="G63" s="35">
        <v>35825413.160097785</v>
      </c>
      <c r="H63" s="118"/>
      <c r="I63" s="35">
        <f>I35+I47+I60</f>
        <v>15131028</v>
      </c>
      <c r="J63" s="99">
        <v>-5836045.9326976035</v>
      </c>
    </row>
    <row r="64" spans="1:10" ht="15">
      <c r="A64" s="68" t="s">
        <v>116</v>
      </c>
      <c r="G64" s="35">
        <v>101850393</v>
      </c>
      <c r="H64" s="118"/>
      <c r="I64" s="35">
        <f>38925973</f>
        <v>38925973</v>
      </c>
      <c r="J64" s="99">
        <v>98981078</v>
      </c>
    </row>
    <row r="65" ht="5.25" customHeight="1">
      <c r="J65" s="99"/>
    </row>
    <row r="66" spans="1:10" ht="15">
      <c r="A66" s="68" t="s">
        <v>163</v>
      </c>
      <c r="G66" s="72">
        <f>SUM(G62:G65)</f>
        <v>137667396.36166775</v>
      </c>
      <c r="I66" s="72">
        <f>SUM(I63:I65)</f>
        <v>54057001</v>
      </c>
      <c r="J66" s="72">
        <f>SUM(J62:J65)</f>
        <v>93144887.06730239</v>
      </c>
    </row>
    <row r="67" ht="9" customHeight="1">
      <c r="J67" s="99"/>
    </row>
    <row r="68" spans="1:10" ht="15">
      <c r="A68" s="68" t="s">
        <v>117</v>
      </c>
      <c r="J68" s="99"/>
    </row>
    <row r="69" spans="1:10" ht="15">
      <c r="A69" s="68" t="s">
        <v>118</v>
      </c>
      <c r="J69" s="99"/>
    </row>
    <row r="70" ht="5.25" customHeight="1">
      <c r="J70" s="99"/>
    </row>
    <row r="71" spans="2:10" ht="15">
      <c r="B71" s="68" t="s">
        <v>119</v>
      </c>
      <c r="G71" s="70">
        <v>129400891.74</v>
      </c>
      <c r="I71" s="70">
        <v>9020582</v>
      </c>
      <c r="J71" s="99">
        <v>11106034.3841425</v>
      </c>
    </row>
    <row r="72" spans="2:10" ht="15">
      <c r="B72" s="68" t="s">
        <v>120</v>
      </c>
      <c r="G72" s="70">
        <v>12413545.2334083</v>
      </c>
      <c r="I72" s="70">
        <v>48296300</v>
      </c>
      <c r="J72" s="99">
        <v>85839924.11</v>
      </c>
    </row>
    <row r="73" spans="2:10" ht="15">
      <c r="B73" s="68" t="s">
        <v>121</v>
      </c>
      <c r="G73" s="35">
        <v>-4147041.28</v>
      </c>
      <c r="I73" s="70">
        <v>-2834893</v>
      </c>
      <c r="J73" s="99">
        <v>-3801071.03</v>
      </c>
    </row>
    <row r="74" ht="5.25" customHeight="1">
      <c r="J74" s="99"/>
    </row>
    <row r="75" spans="7:10" ht="15">
      <c r="G75" s="72">
        <f>SUM(G71:G74)</f>
        <v>137667395.69340828</v>
      </c>
      <c r="I75" s="72">
        <f>SUM(I71:I74)</f>
        <v>54481989</v>
      </c>
      <c r="J75" s="72">
        <f>SUM(J71:J74)</f>
        <v>93144887.4641425</v>
      </c>
    </row>
    <row r="77" ht="15">
      <c r="A77" s="2" t="s">
        <v>142</v>
      </c>
    </row>
    <row r="78" ht="15">
      <c r="A78" s="2" t="s">
        <v>176</v>
      </c>
    </row>
    <row r="80" spans="1:9" s="104" customFormat="1" ht="15.75">
      <c r="A80" s="102"/>
      <c r="B80" s="103"/>
      <c r="C80" s="103"/>
      <c r="D80" s="103"/>
      <c r="E80" s="103"/>
      <c r="F80" s="103"/>
      <c r="G80" s="103"/>
      <c r="I80" s="103"/>
    </row>
    <row r="81" ht="15.75">
      <c r="A81" s="67" t="s">
        <v>187</v>
      </c>
    </row>
    <row r="83" ht="15">
      <c r="B83" s="68" t="s">
        <v>198</v>
      </c>
    </row>
    <row r="84" ht="15">
      <c r="B84" s="68" t="s">
        <v>197</v>
      </c>
    </row>
    <row r="85" ht="15">
      <c r="B85" s="68" t="s">
        <v>188</v>
      </c>
    </row>
    <row r="87" spans="2:7" ht="15.75" thickBot="1">
      <c r="B87" s="131"/>
      <c r="C87" s="131"/>
      <c r="D87" s="131"/>
      <c r="E87" s="131"/>
      <c r="F87" s="131"/>
      <c r="G87" s="132" t="s">
        <v>45</v>
      </c>
    </row>
    <row r="88" spans="2:7" ht="15">
      <c r="B88" s="68" t="s">
        <v>189</v>
      </c>
      <c r="G88" s="34">
        <v>9328168.43322244</v>
      </c>
    </row>
    <row r="89" spans="2:7" ht="15">
      <c r="B89" s="68" t="s">
        <v>190</v>
      </c>
      <c r="G89" s="34">
        <v>96235.53106212425</v>
      </c>
    </row>
    <row r="90" spans="2:7" ht="15">
      <c r="B90" s="73" t="s">
        <v>191</v>
      </c>
      <c r="C90" s="73"/>
      <c r="D90" s="73"/>
      <c r="E90" s="73"/>
      <c r="F90" s="73"/>
      <c r="G90" s="133">
        <v>-2610777.109775551</v>
      </c>
    </row>
    <row r="91" spans="2:7" ht="15">
      <c r="B91" s="68" t="s">
        <v>192</v>
      </c>
      <c r="G91" s="34">
        <f>SUM(G88:G90)</f>
        <v>6813626.854509013</v>
      </c>
    </row>
    <row r="92" spans="2:7" ht="15.75" thickBot="1">
      <c r="B92" s="131" t="s">
        <v>193</v>
      </c>
      <c r="C92" s="131"/>
      <c r="D92" s="131"/>
      <c r="E92" s="131"/>
      <c r="F92" s="131"/>
      <c r="G92" s="134">
        <v>283872.7454909831</v>
      </c>
    </row>
    <row r="93" spans="2:7" ht="15">
      <c r="B93" s="68" t="s">
        <v>194</v>
      </c>
      <c r="G93" s="87">
        <f>SUM(G91:G92)</f>
        <v>7097499.599999996</v>
      </c>
    </row>
    <row r="94" spans="2:7" ht="15">
      <c r="B94" s="73" t="s">
        <v>195</v>
      </c>
      <c r="C94" s="73"/>
      <c r="D94" s="73"/>
      <c r="E94" s="73"/>
      <c r="F94" s="73"/>
      <c r="G94" s="133">
        <v>-4566</v>
      </c>
    </row>
    <row r="95" spans="2:7" ht="15.75" thickBot="1">
      <c r="B95" s="135" t="s">
        <v>196</v>
      </c>
      <c r="C95" s="135"/>
      <c r="D95" s="135"/>
      <c r="E95" s="135"/>
      <c r="F95" s="135"/>
      <c r="G95" s="136">
        <f>SUM(G93:G94)</f>
        <v>7092933.599999996</v>
      </c>
    </row>
    <row r="96" ht="15">
      <c r="G96" s="34"/>
    </row>
    <row r="97" spans="1:9" s="104" customFormat="1" ht="15" hidden="1">
      <c r="A97" s="103"/>
      <c r="B97" s="103"/>
      <c r="C97" s="103"/>
      <c r="D97" s="103"/>
      <c r="E97" s="103"/>
      <c r="F97" s="103"/>
      <c r="G97" s="87"/>
      <c r="I97" s="103"/>
    </row>
    <row r="98" spans="1:9" s="104" customFormat="1" ht="15" hidden="1">
      <c r="A98" s="103"/>
      <c r="B98" s="103"/>
      <c r="C98" s="103"/>
      <c r="D98" s="103"/>
      <c r="E98" s="103"/>
      <c r="F98" s="103"/>
      <c r="G98" s="87"/>
      <c r="I98" s="103"/>
    </row>
    <row r="99" spans="1:9" s="104" customFormat="1" ht="15.75">
      <c r="A99" s="103"/>
      <c r="B99" s="103"/>
      <c r="C99" s="103"/>
      <c r="D99" s="103"/>
      <c r="E99" s="103"/>
      <c r="F99" s="103"/>
      <c r="G99" s="88"/>
      <c r="I99" s="103"/>
    </row>
    <row r="100" ht="15">
      <c r="G100" s="34"/>
    </row>
    <row r="101" ht="15">
      <c r="G101" s="34"/>
    </row>
    <row r="102" ht="15">
      <c r="G102" s="34"/>
    </row>
    <row r="103" ht="15">
      <c r="G103" s="34"/>
    </row>
    <row r="104" ht="15">
      <c r="G104" s="32"/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2005-11-28T09:31:25Z</cp:lastPrinted>
  <dcterms:created xsi:type="dcterms:W3CDTF">2002-09-24T08:40:55Z</dcterms:created>
  <dcterms:modified xsi:type="dcterms:W3CDTF">2005-11-28T09:56:19Z</dcterms:modified>
  <cp:category/>
  <cp:version/>
  <cp:contentType/>
  <cp:contentStatus/>
</cp:coreProperties>
</file>