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6285" activeTab="1"/>
  </bookViews>
  <sheets>
    <sheet name="CONPL" sheetId="1" r:id="rId1"/>
    <sheet name="CONBS" sheetId="2" r:id="rId2"/>
    <sheet name="CONSOCE" sheetId="3" r:id="rId3"/>
    <sheet name="CASHFLOW" sheetId="4" r:id="rId4"/>
  </sheets>
  <definedNames>
    <definedName name="_xlnm.Print_Area" localSheetId="1">'CONBS'!$B$2:$Q$92</definedName>
    <definedName name="_xlnm.Print_Area" localSheetId="0">'CONPL'!$B$2:$L$112</definedName>
    <definedName name="_xlnm.Print_Area" localSheetId="2">'CONSOCE'!$B$2:$O$78</definedName>
    <definedName name="_xlnm.Print_Titles" localSheetId="3">'CASHFLOW'!$1:$5</definedName>
    <definedName name="_xlnm.Print_Titles" localSheetId="1">'CONBS'!$2:$4</definedName>
    <definedName name="_xlnm.Print_Titles" localSheetId="0">'CONPL'!$2:$4</definedName>
  </definedNames>
  <calcPr fullCalcOnLoad="1"/>
</workbook>
</file>

<file path=xl/sharedStrings.xml><?xml version="1.0" encoding="utf-8"?>
<sst xmlns="http://schemas.openxmlformats.org/spreadsheetml/2006/main" count="321" uniqueCount="243">
  <si>
    <t>AHMAD ZAKI RESOURCES BERHAD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</si>
  <si>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</si>
  <si>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</si>
  <si>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</si>
  <si>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</si>
  <si>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</si>
  <si>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</si>
  <si>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PROFIT BEFORE TAXATION</t>
  </si>
  <si>
    <t>PROFIT AFTER TAXATION</t>
  </si>
  <si>
    <t>LESS: MINORITY INTEREST</t>
  </si>
  <si>
    <t>NET PROFIT FOR THE PERIOD</t>
  </si>
  <si>
    <t xml:space="preserve">Current </t>
  </si>
  <si>
    <t>quarter</t>
  </si>
  <si>
    <t>Comparative</t>
  </si>
  <si>
    <t>cumulative</t>
  </si>
  <si>
    <t>to date</t>
  </si>
  <si>
    <t>As at</t>
  </si>
  <si>
    <t>Property, Plant &amp; Equipment</t>
  </si>
  <si>
    <t>Other Investments</t>
  </si>
  <si>
    <t>Current Assets</t>
  </si>
  <si>
    <t>Investments in Associates and Joint Ventures</t>
  </si>
  <si>
    <t xml:space="preserve">   Cash &amp; Cash Equivalents</t>
  </si>
  <si>
    <t>Current Liabilities</t>
  </si>
  <si>
    <t xml:space="preserve">   Trade &amp; Other Creditors</t>
  </si>
  <si>
    <t xml:space="preserve">   Bank Borrowings</t>
  </si>
  <si>
    <t xml:space="preserve">   Taxation</t>
  </si>
  <si>
    <t>Net Current Assets</t>
  </si>
  <si>
    <t>Share Capital</t>
  </si>
  <si>
    <t>Reserves</t>
  </si>
  <si>
    <t>Shareholders' Fund</t>
  </si>
  <si>
    <t>Minority Interest</t>
  </si>
  <si>
    <t>Long Term Liabilities</t>
  </si>
  <si>
    <t xml:space="preserve">   Borrowings</t>
  </si>
  <si>
    <t xml:space="preserve">   Other Deferred Liabilities</t>
  </si>
  <si>
    <t xml:space="preserve">   Property Development Expenditure</t>
  </si>
  <si>
    <t>Investment Properties</t>
  </si>
  <si>
    <t>The Condensed Consolidated Income Statements should be read in conjunction with the Annual Financial Report for the year</t>
  </si>
  <si>
    <t xml:space="preserve">Share </t>
  </si>
  <si>
    <t>Capital</t>
  </si>
  <si>
    <t>Premium</t>
  </si>
  <si>
    <t>Retained</t>
  </si>
  <si>
    <t>Profits</t>
  </si>
  <si>
    <t>Total</t>
  </si>
  <si>
    <t>Shareholders</t>
  </si>
  <si>
    <t>Equity</t>
  </si>
  <si>
    <t>Balance at the beginning of the year</t>
  </si>
  <si>
    <t xml:space="preserve">The Condensed Consolidated Statements of Changes in Equity should be read in conjunction with the Annual Financial Report </t>
  </si>
  <si>
    <t>ended</t>
  </si>
  <si>
    <t>RM</t>
  </si>
  <si>
    <t xml:space="preserve">TAXATION </t>
  </si>
  <si>
    <t>EPS - Basic (sen)</t>
  </si>
  <si>
    <t>EPS - Diluted (sen)</t>
  </si>
  <si>
    <t>Note</t>
  </si>
  <si>
    <t>Operating expenses represents the followings:-</t>
  </si>
  <si>
    <t xml:space="preserve">   Cost of sales</t>
  </si>
  <si>
    <t xml:space="preserve">   Other operating expenses</t>
  </si>
  <si>
    <t>Note 1 - Operating Expenses</t>
  </si>
  <si>
    <t>Note 2 - Investing Results</t>
  </si>
  <si>
    <t>Investing results represents the followings:-</t>
  </si>
  <si>
    <t xml:space="preserve">   Share of profit/(losses) from associated companies</t>
  </si>
  <si>
    <t xml:space="preserve">The significant transactions with the Directors, parties connected to the Directors and companies in which the Directors have </t>
  </si>
  <si>
    <t>substantial financial interest are as follows:</t>
  </si>
  <si>
    <t>Trade</t>
  </si>
  <si>
    <t>Purchases from following subsidiaries of Chuan Huat Resources Berhad, a company</t>
  </si>
  <si>
    <t>in which Dato' Haji Wan Zaki bin Haji Wan Muda has substantial financial interest and</t>
  </si>
  <si>
    <t>is also a director :-</t>
  </si>
  <si>
    <t>- Chuan Huat Industrial Marketing Sdn Bhd</t>
  </si>
  <si>
    <t>- Chuan Huat Hardware Sdn Bhd</t>
  </si>
  <si>
    <t>Purchases from QMC Sdn Bhd, a company in which Dato' Haji Wan Zaki has substantial</t>
  </si>
  <si>
    <t>financial interest and is also a director</t>
  </si>
  <si>
    <t>Non-Trade</t>
  </si>
  <si>
    <t>Administrative service charged by Zaki Holdings (M) Sdn Bhd</t>
  </si>
  <si>
    <t>Rental paid and payable to Zaki Holdings (M) Sdn Bhd</t>
  </si>
  <si>
    <t>Insurance premium paid to Zaki Holdings (M) Sdn Bhd</t>
  </si>
  <si>
    <t>Note 4 - Recurrent Related Party Transactions</t>
  </si>
  <si>
    <t>Long Term</t>
  </si>
  <si>
    <t>Leasehold</t>
  </si>
  <si>
    <t xml:space="preserve">Freehold </t>
  </si>
  <si>
    <t>Land</t>
  </si>
  <si>
    <t>Buildings &amp;</t>
  </si>
  <si>
    <t>Renovation</t>
  </si>
  <si>
    <t>Plant &amp;</t>
  </si>
  <si>
    <t>Machinery</t>
  </si>
  <si>
    <t>Motor</t>
  </si>
  <si>
    <t>Vehicles</t>
  </si>
  <si>
    <t>Furniture,</t>
  </si>
  <si>
    <t>Fittings &amp; Off</t>
  </si>
  <si>
    <t>Equipment</t>
  </si>
  <si>
    <t>TOTAL</t>
  </si>
  <si>
    <t>COST</t>
  </si>
  <si>
    <t>Additions</t>
  </si>
  <si>
    <t>Written off</t>
  </si>
  <si>
    <t>ACCUMULATED DEPRECIATION</t>
  </si>
  <si>
    <t>Charge for the period</t>
  </si>
  <si>
    <t>NET BOOK VALUE</t>
  </si>
  <si>
    <t>Approved and contracted but not provided for</t>
  </si>
  <si>
    <t>CONDENSED CONSOLIDATED CASH FLOW STATEMENT</t>
  </si>
  <si>
    <t>CASH FLOW FROM OPERATING ACTIVITIES</t>
  </si>
  <si>
    <t>Net profit before taxation</t>
  </si>
  <si>
    <t>Adjustments for:-</t>
  </si>
  <si>
    <t>Amortisation of goodwill on consolidation</t>
  </si>
  <si>
    <t>Depreciation of property, plant &amp; equipment</t>
  </si>
  <si>
    <t>Property, plant &amp; equipment written off</t>
  </si>
  <si>
    <t>Interest expenses</t>
  </si>
  <si>
    <t>Interest revenue</t>
  </si>
  <si>
    <t>Gain on disposal of property, plant &amp; equipment</t>
  </si>
  <si>
    <t>Provision for diminution in the value of investment</t>
  </si>
  <si>
    <t>Operating profit before working capital changes</t>
  </si>
  <si>
    <t>Tax paid</t>
  </si>
  <si>
    <t>Interest paid</t>
  </si>
  <si>
    <t>Interest received</t>
  </si>
  <si>
    <t xml:space="preserve">Net cash generated from/(used in) operating activities </t>
  </si>
  <si>
    <t>CASH FLOWS FROM INVESTING ACTIVITIES</t>
  </si>
  <si>
    <t>Distribution received from a joint venture</t>
  </si>
  <si>
    <t xml:space="preserve">Acquisition of investment in unquoted shares </t>
  </si>
  <si>
    <t>Purchase of property, plant &amp; equipment</t>
  </si>
  <si>
    <t xml:space="preserve">Proceeds from disposal of property, plant &amp; equipment </t>
  </si>
  <si>
    <t>CASH FLOWS FROM FINANCING ACTIVITIES</t>
  </si>
  <si>
    <t>Dividend paid</t>
  </si>
  <si>
    <t>Proceeds from trust receipt</t>
  </si>
  <si>
    <t>Repayment of trust receipts</t>
  </si>
  <si>
    <t xml:space="preserve">Payment to hire purchase creditors </t>
  </si>
  <si>
    <t>Repayment of term loan</t>
  </si>
  <si>
    <t>Cash and cash equivalents at beginning of the year</t>
  </si>
  <si>
    <t>Cash and cash equivalents included in the condensed cash flows statements</t>
  </si>
  <si>
    <t>comprise the following amounts :-</t>
  </si>
  <si>
    <t>Cash and bank balances</t>
  </si>
  <si>
    <t>Cash deposits with licensed banks</t>
  </si>
  <si>
    <t>Bank overdrafts</t>
  </si>
  <si>
    <t>Decrease in inventories</t>
  </si>
  <si>
    <t>Increase in trade and other payables</t>
  </si>
  <si>
    <t xml:space="preserve">Zaki bin Haji Wan Muda, Dato' Hamzah bin Hasan, Dato' Wan Zakariah bin Haji Wan Muda, </t>
  </si>
  <si>
    <t xml:space="preserve">Haji Mustaffa bin Mohamad and W Zulkifli bin Haji W Muda have substantial financial interest </t>
  </si>
  <si>
    <t xml:space="preserve">   Inventories </t>
  </si>
  <si>
    <t xml:space="preserve">   Amount Due From Customers For Contract Work </t>
  </si>
  <si>
    <t xml:space="preserve">   Amount Due To Customers For Contract Work </t>
  </si>
  <si>
    <t xml:space="preserve">   Hire Purchase Creditors</t>
  </si>
  <si>
    <t>Share of loss of joint ventures</t>
  </si>
  <si>
    <t>Share of loss of associated companies</t>
  </si>
  <si>
    <t>The share options were calculated based on the number of shares which could have been acquired at the market price ( the</t>
  </si>
  <si>
    <t xml:space="preserve">outstanding share options.  No adjustment is made to the net profit attributable to the shareholders for the share options </t>
  </si>
  <si>
    <t xml:space="preserve">   Debtors And Other Deposits And Prepayments</t>
  </si>
  <si>
    <t xml:space="preserve">The Condensed Consolidated Balance Sheets should be read in conjunction with the Annual  </t>
  </si>
  <si>
    <t>Note 1 - Property, Plant &amp; Equipment</t>
  </si>
  <si>
    <t>Note 2 - Capital Commitment</t>
  </si>
  <si>
    <t>Note 3 - EPS - Basic &amp; Diluted (sen)</t>
  </si>
  <si>
    <t>No. of Shares of RM1.00 each</t>
  </si>
  <si>
    <t>Add : Dilutive ESOS</t>
  </si>
  <si>
    <t>Adjusted weighted average number of shares</t>
  </si>
  <si>
    <t>This is in respect of commitment to purchase of landed property from third party.</t>
  </si>
  <si>
    <t>(Figures have not been audited)</t>
  </si>
  <si>
    <t>Note : There are no comparative figures as this is the first interim financial report prepared in accordance with MASB 26 on</t>
  </si>
  <si>
    <t xml:space="preserve">            Interim Financial Reporting.</t>
  </si>
  <si>
    <t>12 month</t>
  </si>
  <si>
    <t>Balance at the end of the year</t>
  </si>
  <si>
    <t>31 Dec</t>
  </si>
  <si>
    <t>Reserve on</t>
  </si>
  <si>
    <t>Consolidation</t>
  </si>
  <si>
    <t xml:space="preserve">   Amortisation of reserve on consolidation</t>
  </si>
  <si>
    <t>The Condensed Consolidated Cash Flow Statements should be read in conjunction</t>
  </si>
  <si>
    <t xml:space="preserve">   Issue of shares pursuant to ESOS </t>
  </si>
  <si>
    <t>Movements during the year</t>
  </si>
  <si>
    <t xml:space="preserve">   Net profit for the year</t>
  </si>
  <si>
    <t>Loss on disposal of subsidiary</t>
  </si>
  <si>
    <t xml:space="preserve">Disposal of investment in unquoted shares </t>
  </si>
  <si>
    <t xml:space="preserve">Net proceeds from issuance of share capital </t>
  </si>
  <si>
    <t>Sub-contracts works paid and payable to Duta Technic Sdn Bhd, an associated company of</t>
  </si>
  <si>
    <t xml:space="preserve">Aztech Corporation Sdn Bhd, a company in which Dato' Haji Wan Zaki bin Haji Wan Muda, Dato' </t>
  </si>
  <si>
    <t xml:space="preserve">Hamzah bin Hasan, Dato' Wan Zakariah bin Haji Wan Muda, Haji Mustaffa bin Mohamad and </t>
  </si>
  <si>
    <t xml:space="preserve">W Zulkifli bin Haji W Muda have substantial financial interest and are also directors except for </t>
  </si>
  <si>
    <t>12 months ended 31 December 2001</t>
  </si>
  <si>
    <t xml:space="preserve">   First &amp; final dividend paid(15% per share less</t>
  </si>
  <si>
    <t xml:space="preserve">                                                    28% income tax)</t>
  </si>
  <si>
    <t xml:space="preserve">Revaluation </t>
  </si>
  <si>
    <t>Reserve</t>
  </si>
  <si>
    <t xml:space="preserve">   Revaluation surplus arising from inv. properties</t>
  </si>
  <si>
    <t>Disposals arising from disposal of subsidiary</t>
  </si>
  <si>
    <t>Disposals to third party</t>
  </si>
  <si>
    <t xml:space="preserve">   Share of losses from joint ventures</t>
  </si>
  <si>
    <t>Management fee paid to Aztech Corporation Sdn Bhd, a company in which Dato' Haji Wan</t>
  </si>
  <si>
    <t>Dato' Haji Wan Zaki bin Haji Wan Muda and W Zulkifli bin Haji W Muda who are not directors</t>
  </si>
  <si>
    <t xml:space="preserve">and are also directors except for Dato' Haji Wan Zaki bin Haji Wan Muda and W Zulkifli bin </t>
  </si>
  <si>
    <t>Haji W Muda who are not directors</t>
  </si>
  <si>
    <t>Decrease in amount due from customers for contract work</t>
  </si>
  <si>
    <t>Decrease in property development expenditure</t>
  </si>
  <si>
    <t>Increase in amount due to customers for contract work</t>
  </si>
  <si>
    <t>Decrease in trade and other receivables</t>
  </si>
  <si>
    <t>Cash used in operations</t>
  </si>
  <si>
    <t>Term loan disbursements</t>
  </si>
  <si>
    <t>Net decrease in cash and cash equivalents</t>
  </si>
  <si>
    <t xml:space="preserve">The basic earnings per share has been calculated based on the consolidated profit after taxation and minority interests of </t>
  </si>
  <si>
    <t>Rental paid/payable to Dato' Haji Wan Zaki bin Haji Wan Muda</t>
  </si>
  <si>
    <t>Repayment from related companies</t>
  </si>
  <si>
    <t xml:space="preserve">   Proposed Dividend</t>
  </si>
  <si>
    <t>Balance restated at the beginning of the year</t>
  </si>
  <si>
    <t>buildings as required by MASB 25, Income Taxes.</t>
  </si>
  <si>
    <t xml:space="preserve">account for the effect of  the bonus issue of 2 for 5 in Year 2003.   </t>
  </si>
  <si>
    <t>31 Dec 2003</t>
  </si>
  <si>
    <t>At 31.12.03</t>
  </si>
  <si>
    <t>Allowance for doubtful debts</t>
  </si>
  <si>
    <t>Dividend revenue</t>
  </si>
  <si>
    <t>Disposal of subsidiary, net of cash acquired</t>
  </si>
  <si>
    <t>Proceeds from disposal of other investment</t>
  </si>
  <si>
    <t>Dividend received</t>
  </si>
  <si>
    <t>Expenses incurred for private placement of shares</t>
  </si>
  <si>
    <t>The basic and diluted earnings per share for the corresponding quarter of preceding financial year have been restated to</t>
  </si>
  <si>
    <t>Cash and cash equivalents at end of the year</t>
  </si>
  <si>
    <t xml:space="preserve">Net cash (used in)/generated from financing activities </t>
  </si>
  <si>
    <t xml:space="preserve">Net cash (used in)/generated from investing activities </t>
  </si>
  <si>
    <t xml:space="preserve">   *Prior year adjustment</t>
  </si>
  <si>
    <t xml:space="preserve">Prior year adjustment relates to the recognition of deferred tax on surplus arising from the revaluation of freehold land and hotel </t>
  </si>
  <si>
    <t>ended 31st December 2003</t>
  </si>
  <si>
    <t xml:space="preserve">calculations as the exercise price of the option shares is deemed to be their average fair value during the period. </t>
  </si>
  <si>
    <t>Intangible &amp; Deferred Tax Assets</t>
  </si>
  <si>
    <t>As at 01.01.04</t>
  </si>
  <si>
    <t>for the year ended 31st December 2003.</t>
  </si>
  <si>
    <t xml:space="preserve">   Net profit for the period</t>
  </si>
  <si>
    <t xml:space="preserve">   First &amp; final dividend paid(12% per share less</t>
  </si>
  <si>
    <t>Movements during the period</t>
  </si>
  <si>
    <t>Balance at the end of the period</t>
  </si>
  <si>
    <t>with the Annual Financial Statements for the year ended 31st December 2003.</t>
  </si>
  <si>
    <t>Financial Statements for the year ended 31st December 2003.</t>
  </si>
  <si>
    <t xml:space="preserve">The fully diluted earnings per share for the period has been calculated using an enlarged weighted average number of shares </t>
  </si>
  <si>
    <t>CONDENSED CONSOLIDATED INCOME STATEMENT FOR THE QUARTER ENDED 30 JUNE 2004</t>
  </si>
  <si>
    <t>ended 30 Jun</t>
  </si>
  <si>
    <t>6 month</t>
  </si>
  <si>
    <t>Weighted average number of shares as at 30/06/2004</t>
  </si>
  <si>
    <t xml:space="preserve">June 2004 of 2,815,200 shares (2003: 4,603,200). </t>
  </si>
  <si>
    <t xml:space="preserve">average six months price of the Company’s share) based on the monetary value of the subscription rights attached to the </t>
  </si>
  <si>
    <t>CONDENSED CONSOLIDATED BALANCE SHEETS AS AT 30 JUNE 2004</t>
  </si>
  <si>
    <t>30 June 2004</t>
  </si>
  <si>
    <t>As at 30.06.04</t>
  </si>
  <si>
    <t>At 30.06.04</t>
  </si>
  <si>
    <t>6 months ended 30 June 2004</t>
  </si>
  <si>
    <t>6 months ended 30 June 2003</t>
  </si>
  <si>
    <t>FOR THE QUARTER ENDED 30 JUNE 2004</t>
  </si>
  <si>
    <t>30 Jun</t>
  </si>
  <si>
    <t xml:space="preserve">66,502,233 (2003 :64,846,834). </t>
  </si>
  <si>
    <t>Acquisition of associate company</t>
  </si>
  <si>
    <t xml:space="preserve">of 67,251,385 (2003: 65,104,593) after the inclusion of the number of unexercised options outstanding as at 30 </t>
  </si>
  <si>
    <t>The total additions of assets financed by hire purchase was RM2,041,300</t>
  </si>
  <si>
    <t>CONDENSED CONSOLIDATED STATEMENTS OF CHANGES IN EQUITY FOR THE 6 MONTHS ENDED 30 JUNE 2004</t>
  </si>
  <si>
    <t xml:space="preserve">RM6,852,039 (2003: RM6,400,620) and on the weighted average number of ordinary shares in issue during the period of  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</si>
</sst>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dd/mm/yyyy"/>
    <numFmt numFmtId="168" formatCode="#,##0.0_);\(#,##0.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0_);\(#,##0.000\)"/>
    <numFmt numFmtId="173" formatCode="_(* #,##0.0_);_(* \(#,##0.0\);_(* &quot;-&quot;?_);_(@_)"/>
    <numFmt numFmtId="174" formatCode="0.000"/>
    <numFmt numFmtId="175" formatCode="0.0000"/>
    <numFmt numFmtId="176" formatCode="_(* #,##0.000_);_(* \(#,##0.000\);_(* &quot;-&quot;??_);_(@_)"/>
    <numFmt numFmtId="177" formatCode="_(* #,##0.0000_);_(* \(#,##0.0000\);_(* &quot;-&quot;??_);_(@_)"/>
    <numFmt numFmtId="178" formatCode="#,##0.000"/>
    <numFmt numFmtId="179" formatCode="#,##0.0000_);\(#,##0.0000\)"/>
  </numFmts>
  <fonts count="6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sz val="11.5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2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5" fontId="1" fillId="0" borderId="0" xfId="0" applyNumberFormat="1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3" fontId="2" fillId="0" borderId="3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43" fontId="2" fillId="0" borderId="0" xfId="15" applyFont="1" applyAlignment="1">
      <alignment/>
    </xf>
    <xf numFmtId="166" fontId="2" fillId="0" borderId="0" xfId="15" applyNumberFormat="1" applyFont="1" applyBorder="1" applyAlignment="1">
      <alignment/>
    </xf>
    <xf numFmtId="166" fontId="2" fillId="0" borderId="0" xfId="15" applyNumberFormat="1" applyFont="1" applyAlignment="1">
      <alignment/>
    </xf>
    <xf numFmtId="166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43" fontId="2" fillId="0" borderId="0" xfId="15" applyFont="1" applyBorder="1" applyAlignment="1">
      <alignment/>
    </xf>
    <xf numFmtId="2" fontId="2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 horizontal="right"/>
    </xf>
    <xf numFmtId="16" fontId="1" fillId="0" borderId="0" xfId="0" applyNumberFormat="1" applyFont="1" applyAlignment="1" quotePrefix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166" fontId="2" fillId="0" borderId="0" xfId="15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166" fontId="2" fillId="0" borderId="1" xfId="15" applyNumberFormat="1" applyFont="1" applyBorder="1" applyAlignment="1">
      <alignment/>
    </xf>
    <xf numFmtId="166" fontId="2" fillId="0" borderId="0" xfId="15" applyNumberFormat="1" applyFont="1" applyBorder="1" applyAlignment="1">
      <alignment/>
    </xf>
    <xf numFmtId="166" fontId="2" fillId="0" borderId="1" xfId="0" applyNumberFormat="1" applyFont="1" applyBorder="1" applyAlignment="1">
      <alignment horizontal="center"/>
    </xf>
    <xf numFmtId="166" fontId="2" fillId="0" borderId="1" xfId="15" applyNumberFormat="1" applyFont="1" applyBorder="1" applyAlignment="1">
      <alignment horizontal="center"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 quotePrefix="1">
      <alignment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166" fontId="2" fillId="0" borderId="0" xfId="15" applyNumberFormat="1" applyFont="1" applyBorder="1" applyAlignment="1">
      <alignment/>
    </xf>
    <xf numFmtId="0" fontId="2" fillId="0" borderId="0" xfId="0" applyNumberFormat="1" applyFont="1" applyBorder="1" applyAlignment="1">
      <alignment horizontal="right"/>
    </xf>
    <xf numFmtId="166" fontId="2" fillId="0" borderId="5" xfId="15" applyNumberFormat="1" applyFont="1" applyBorder="1" applyAlignment="1">
      <alignment/>
    </xf>
    <xf numFmtId="0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37" fontId="2" fillId="0" borderId="0" xfId="0" applyNumberFormat="1" applyFont="1" applyAlignment="1">
      <alignment/>
    </xf>
    <xf numFmtId="37" fontId="2" fillId="0" borderId="0" xfId="0" applyNumberFormat="1" applyFont="1" applyBorder="1" applyAlignment="1">
      <alignment/>
    </xf>
    <xf numFmtId="37" fontId="2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3" fontId="3" fillId="0" borderId="6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7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2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justify" vertical="top" wrapText="1"/>
    </xf>
    <xf numFmtId="0" fontId="2" fillId="0" borderId="11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6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2" fillId="0" borderId="3" xfId="0" applyNumberFormat="1" applyFont="1" applyBorder="1" applyAlignment="1">
      <alignment/>
    </xf>
    <xf numFmtId="166" fontId="2" fillId="0" borderId="0" xfId="15" applyNumberFormat="1" applyFont="1" applyAlignment="1">
      <alignment/>
    </xf>
    <xf numFmtId="166" fontId="2" fillId="0" borderId="0" xfId="0" applyNumberFormat="1" applyFont="1" applyAlignment="1">
      <alignment/>
    </xf>
    <xf numFmtId="43" fontId="2" fillId="0" borderId="0" xfId="15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3" fontId="2" fillId="0" borderId="1" xfId="15" applyFont="1" applyBorder="1" applyAlignment="1">
      <alignment/>
    </xf>
    <xf numFmtId="166" fontId="2" fillId="0" borderId="0" xfId="15" applyNumberFormat="1" applyFont="1" applyBorder="1" applyAlignment="1">
      <alignment/>
    </xf>
    <xf numFmtId="166" fontId="1" fillId="0" borderId="0" xfId="15" applyNumberFormat="1" applyFont="1" applyBorder="1" applyAlignment="1">
      <alignment/>
    </xf>
    <xf numFmtId="43" fontId="2" fillId="0" borderId="0" xfId="15" applyFont="1" applyAlignment="1">
      <alignment/>
    </xf>
    <xf numFmtId="43" fontId="0" fillId="0" borderId="0" xfId="15" applyAlignment="1">
      <alignment/>
    </xf>
    <xf numFmtId="43" fontId="2" fillId="0" borderId="0" xfId="15" applyFont="1" applyBorder="1" applyAlignment="1">
      <alignment/>
    </xf>
    <xf numFmtId="166" fontId="0" fillId="0" borderId="0" xfId="15" applyNumberFormat="1" applyFont="1" applyAlignment="1">
      <alignment/>
    </xf>
    <xf numFmtId="166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166" fontId="2" fillId="0" borderId="0" xfId="15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37" fontId="0" fillId="0" borderId="0" xfId="0" applyNumberFormat="1" applyAlignment="1">
      <alignment/>
    </xf>
    <xf numFmtId="37" fontId="2" fillId="0" borderId="0" xfId="0" applyNumberFormat="1" applyFont="1" applyAlignment="1">
      <alignment/>
    </xf>
    <xf numFmtId="166" fontId="2" fillId="0" borderId="0" xfId="15" applyNumberFormat="1" applyFont="1" applyAlignment="1">
      <alignment/>
    </xf>
    <xf numFmtId="166" fontId="2" fillId="0" borderId="3" xfId="15" applyNumberFormat="1" applyFont="1" applyBorder="1" applyAlignment="1">
      <alignment/>
    </xf>
    <xf numFmtId="166" fontId="2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3" fontId="2" fillId="0" borderId="0" xfId="15" applyNumberFormat="1" applyFont="1" applyAlignment="1">
      <alignment/>
    </xf>
    <xf numFmtId="43" fontId="0" fillId="0" borderId="0" xfId="15" applyFont="1" applyAlignment="1">
      <alignment/>
    </xf>
    <xf numFmtId="2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2" fillId="0" borderId="0" xfId="15" applyNumberFormat="1" applyFont="1" applyAlignment="1">
      <alignment/>
    </xf>
    <xf numFmtId="37" fontId="2" fillId="0" borderId="1" xfId="15" applyNumberFormat="1" applyFont="1" applyBorder="1" applyAlignment="1">
      <alignment/>
    </xf>
    <xf numFmtId="166" fontId="2" fillId="0" borderId="3" xfId="15" applyNumberFormat="1" applyFont="1" applyBorder="1" applyAlignment="1">
      <alignment/>
    </xf>
    <xf numFmtId="166" fontId="2" fillId="0" borderId="3" xfId="0" applyNumberFormat="1" applyFont="1" applyBorder="1" applyAlignment="1">
      <alignment/>
    </xf>
    <xf numFmtId="37" fontId="2" fillId="0" borderId="0" xfId="15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6" fontId="0" fillId="0" borderId="0" xfId="15" applyNumberFormat="1" applyAlignment="1">
      <alignment/>
    </xf>
    <xf numFmtId="166" fontId="1" fillId="0" borderId="0" xfId="15" applyNumberFormat="1" applyFont="1" applyAlignment="1">
      <alignment/>
    </xf>
    <xf numFmtId="177" fontId="2" fillId="0" borderId="0" xfId="15" applyNumberFormat="1" applyFont="1" applyAlignment="1">
      <alignment/>
    </xf>
    <xf numFmtId="177" fontId="2" fillId="0" borderId="0" xfId="15" applyNumberFormat="1" applyFont="1" applyAlignment="1">
      <alignment/>
    </xf>
    <xf numFmtId="0" fontId="2" fillId="0" borderId="0" xfId="0" applyFont="1" applyAlignment="1">
      <alignment horizontal="justify"/>
    </xf>
    <xf numFmtId="0" fontId="0" fillId="0" borderId="0" xfId="0" applyAlignment="1">
      <alignment/>
    </xf>
    <xf numFmtId="0" fontId="2" fillId="0" borderId="12" xfId="0" applyFont="1" applyBorder="1" applyAlignment="1">
      <alignment horizontal="justify" vertical="top" wrapText="1"/>
    </xf>
    <xf numFmtId="0" fontId="0" fillId="0" borderId="3" xfId="0" applyBorder="1" applyAlignment="1">
      <alignment horizontal="justify" vertical="top" wrapText="1"/>
    </xf>
    <xf numFmtId="0" fontId="4" fillId="0" borderId="8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6"/>
  <sheetViews>
    <sheetView zoomScale="75" zoomScaleNormal="75" zoomScaleSheetLayoutView="75" workbookViewId="0" topLeftCell="B4">
      <selection activeCell="L4" sqref="L4"/>
    </sheetView>
  </sheetViews>
  <sheetFormatPr defaultColWidth="9.140625" defaultRowHeight="12.75"/>
  <cols>
    <col min="1" max="1" width="4.7109375" style="2" customWidth="1"/>
    <col min="2" max="2" width="3.421875" style="2" customWidth="1"/>
    <col min="3" max="3" width="45.57421875" style="2" customWidth="1"/>
    <col min="4" max="4" width="10.28125" style="2" customWidth="1"/>
    <col min="5" max="5" width="1.7109375" style="2" customWidth="1"/>
    <col min="6" max="6" width="16.28125" style="2" customWidth="1"/>
    <col min="7" max="7" width="3.57421875" style="2" customWidth="1"/>
    <col min="8" max="8" width="16.28125" style="2" customWidth="1"/>
    <col min="9" max="9" width="3.57421875" style="2" customWidth="1"/>
    <col min="10" max="10" width="16.28125" style="2" customWidth="1"/>
    <col min="11" max="11" width="3.57421875" style="2" customWidth="1"/>
    <col min="12" max="12" width="16.28125" style="2" customWidth="1"/>
    <col min="13" max="13" width="3.57421875" style="2" customWidth="1"/>
    <col min="14" max="14" width="17.140625" style="2" customWidth="1"/>
    <col min="15" max="16384" width="12.421875" style="2" customWidth="1"/>
  </cols>
  <sheetData>
    <row r="2" ht="15.75">
      <c r="B2" s="1" t="s">
        <v>0</v>
      </c>
    </row>
    <row r="3" ht="15.75">
      <c r="B3" s="1" t="s">
        <v>223</v>
      </c>
    </row>
    <row r="4" ht="15">
      <c r="B4" s="95" t="s">
        <v>150</v>
      </c>
    </row>
    <row r="5" spans="2:13" ht="15.75">
      <c r="B5" s="3"/>
      <c r="C5" s="3"/>
      <c r="D5" s="3"/>
      <c r="E5" s="3"/>
      <c r="F5" s="4"/>
      <c r="G5" s="3"/>
      <c r="H5" s="4"/>
      <c r="I5" s="3"/>
      <c r="J5" s="4"/>
      <c r="K5" s="3"/>
      <c r="L5" s="4"/>
      <c r="M5" s="3"/>
    </row>
    <row r="6" spans="2:13" ht="15.75">
      <c r="B6" s="3"/>
      <c r="F6" s="4">
        <v>2004</v>
      </c>
      <c r="G6" s="3"/>
      <c r="H6" s="4">
        <v>2003</v>
      </c>
      <c r="I6" s="3"/>
      <c r="J6" s="4">
        <v>2004</v>
      </c>
      <c r="K6" s="3"/>
      <c r="L6" s="4">
        <v>2003</v>
      </c>
      <c r="M6" s="3"/>
    </row>
    <row r="7" spans="2:13" ht="15.75">
      <c r="B7" s="3"/>
      <c r="F7" s="4" t="s">
        <v>11</v>
      </c>
      <c r="G7" s="3"/>
      <c r="H7" s="4" t="s">
        <v>13</v>
      </c>
      <c r="I7" s="3"/>
      <c r="J7" s="4" t="s">
        <v>225</v>
      </c>
      <c r="K7" s="3"/>
      <c r="L7" s="4" t="s">
        <v>225</v>
      </c>
      <c r="M7" s="3"/>
    </row>
    <row r="8" spans="2:13" ht="15.75">
      <c r="B8" s="3"/>
      <c r="F8" s="4" t="s">
        <v>12</v>
      </c>
      <c r="G8" s="3"/>
      <c r="H8" s="4" t="s">
        <v>12</v>
      </c>
      <c r="I8" s="3"/>
      <c r="J8" s="4" t="s">
        <v>14</v>
      </c>
      <c r="K8" s="3"/>
      <c r="L8" s="4" t="s">
        <v>14</v>
      </c>
      <c r="M8" s="3"/>
    </row>
    <row r="9" spans="2:13" ht="15.75">
      <c r="B9" s="3"/>
      <c r="D9" s="46" t="s">
        <v>52</v>
      </c>
      <c r="F9" s="4" t="s">
        <v>224</v>
      </c>
      <c r="G9" s="3"/>
      <c r="H9" s="4" t="s">
        <v>224</v>
      </c>
      <c r="I9" s="3"/>
      <c r="J9" s="4" t="s">
        <v>15</v>
      </c>
      <c r="K9" s="3"/>
      <c r="L9" s="4" t="s">
        <v>15</v>
      </c>
      <c r="M9" s="3"/>
    </row>
    <row r="10" spans="2:13" ht="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4" ht="15.75" customHeight="1">
      <c r="B11" s="3"/>
      <c r="C11" s="1" t="s">
        <v>1</v>
      </c>
      <c r="D11" s="1"/>
      <c r="E11" s="1"/>
      <c r="F11" s="5">
        <v>87743394.35000001</v>
      </c>
      <c r="G11" s="3"/>
      <c r="H11" s="5">
        <v>91606303.44999999</v>
      </c>
      <c r="I11" s="12"/>
      <c r="J11" s="5">
        <v>145585244.12</v>
      </c>
      <c r="K11" s="3"/>
      <c r="L11" s="5">
        <v>177095372.2</v>
      </c>
      <c r="M11" s="3"/>
      <c r="N11" s="110"/>
    </row>
    <row r="12" spans="2:14" s="15" customFormat="1" ht="15.75">
      <c r="B12" s="12"/>
      <c r="C12" s="13"/>
      <c r="D12" s="13"/>
      <c r="E12" s="13"/>
      <c r="F12" s="14"/>
      <c r="G12" s="12"/>
      <c r="H12" s="14"/>
      <c r="I12" s="12"/>
      <c r="J12" s="14"/>
      <c r="K12" s="12"/>
      <c r="L12" s="14"/>
      <c r="M12" s="12"/>
      <c r="N12" s="37"/>
    </row>
    <row r="13" spans="2:14" s="15" customFormat="1" ht="15.75">
      <c r="B13" s="12"/>
      <c r="C13" s="13" t="s">
        <v>2</v>
      </c>
      <c r="D13" s="47">
        <v>1</v>
      </c>
      <c r="E13" s="13"/>
      <c r="F13" s="35">
        <v>-81342778.03499997</v>
      </c>
      <c r="G13" s="12"/>
      <c r="H13" s="118">
        <v>-88459599.21999998</v>
      </c>
      <c r="I13" s="12"/>
      <c r="J13" s="35">
        <v>-136647724.54</v>
      </c>
      <c r="K13" s="108"/>
      <c r="L13" s="118">
        <v>-165875576.92</v>
      </c>
      <c r="M13" s="12"/>
      <c r="N13" s="111"/>
    </row>
    <row r="14" spans="2:14" s="15" customFormat="1" ht="15.75">
      <c r="B14" s="12"/>
      <c r="C14" s="13"/>
      <c r="D14" s="13"/>
      <c r="E14" s="13"/>
      <c r="F14" s="14"/>
      <c r="G14" s="12"/>
      <c r="H14" s="14"/>
      <c r="I14" s="12"/>
      <c r="J14" s="14"/>
      <c r="K14" s="12"/>
      <c r="L14" s="14"/>
      <c r="M14" s="12"/>
      <c r="N14" s="37"/>
    </row>
    <row r="15" spans="2:14" s="15" customFormat="1" ht="15.75">
      <c r="B15" s="12"/>
      <c r="C15" s="13" t="s">
        <v>3</v>
      </c>
      <c r="D15" s="13"/>
      <c r="E15" s="13"/>
      <c r="F15" s="14">
        <v>866325.63</v>
      </c>
      <c r="G15" s="12"/>
      <c r="H15" s="118">
        <v>1099554.77</v>
      </c>
      <c r="I15" s="12"/>
      <c r="J15" s="14">
        <v>1654160.54</v>
      </c>
      <c r="K15" s="108"/>
      <c r="L15" s="118">
        <v>1996431.77</v>
      </c>
      <c r="M15" s="12"/>
      <c r="N15" s="112"/>
    </row>
    <row r="16" spans="2:14" s="15" customFormat="1" ht="15.75">
      <c r="B16" s="12"/>
      <c r="C16" s="13"/>
      <c r="D16" s="13"/>
      <c r="E16" s="13"/>
      <c r="F16" s="29"/>
      <c r="G16" s="12"/>
      <c r="H16" s="29"/>
      <c r="I16" s="12"/>
      <c r="J16" s="29"/>
      <c r="K16" s="12"/>
      <c r="L16" s="29"/>
      <c r="M16" s="12"/>
      <c r="N16" s="37"/>
    </row>
    <row r="17" spans="2:14" s="15" customFormat="1" ht="15.75">
      <c r="B17" s="12"/>
      <c r="C17" s="13" t="s">
        <v>4</v>
      </c>
      <c r="D17" s="13"/>
      <c r="E17" s="13"/>
      <c r="F17" s="14">
        <f>SUM(F11:F16)</f>
        <v>7266941.945000042</v>
      </c>
      <c r="G17" s="12"/>
      <c r="H17" s="35">
        <f>SUM(H11:H16)</f>
        <v>4246259.000000004</v>
      </c>
      <c r="I17" s="12"/>
      <c r="J17" s="14">
        <f>SUM(J11:J16)</f>
        <v>10591680.120000012</v>
      </c>
      <c r="K17" s="12"/>
      <c r="L17" s="14">
        <f>SUM(L11:L16)</f>
        <v>13216227.05</v>
      </c>
      <c r="M17" s="12"/>
      <c r="N17" s="37"/>
    </row>
    <row r="18" spans="2:14" s="15" customFormat="1" ht="15.75">
      <c r="B18" s="12"/>
      <c r="C18" s="13"/>
      <c r="D18" s="13"/>
      <c r="E18" s="13"/>
      <c r="F18" s="14"/>
      <c r="G18" s="12"/>
      <c r="H18" s="14"/>
      <c r="I18" s="12"/>
      <c r="J18" s="14"/>
      <c r="K18" s="12"/>
      <c r="L18" s="14"/>
      <c r="M18" s="12"/>
      <c r="N18" s="37"/>
    </row>
    <row r="19" spans="2:14" s="15" customFormat="1" ht="15.75">
      <c r="B19" s="12"/>
      <c r="C19" s="13" t="s">
        <v>5</v>
      </c>
      <c r="D19" s="13"/>
      <c r="E19" s="13"/>
      <c r="F19" s="35">
        <v>-286371.11</v>
      </c>
      <c r="G19" s="12"/>
      <c r="H19" s="118">
        <v>-478086.8</v>
      </c>
      <c r="I19" s="12"/>
      <c r="J19" s="35">
        <v>-587573.09</v>
      </c>
      <c r="K19" s="108"/>
      <c r="L19" s="118">
        <v>-842798.37</v>
      </c>
      <c r="M19" s="12"/>
      <c r="N19" s="111"/>
    </row>
    <row r="20" spans="2:14" s="15" customFormat="1" ht="15.75">
      <c r="B20" s="12"/>
      <c r="C20" s="13"/>
      <c r="D20" s="13"/>
      <c r="E20" s="13"/>
      <c r="F20" s="14"/>
      <c r="G20" s="12"/>
      <c r="H20" s="14"/>
      <c r="I20" s="12"/>
      <c r="J20" s="14"/>
      <c r="K20" s="35"/>
      <c r="L20" s="14"/>
      <c r="M20" s="12"/>
      <c r="N20" s="103"/>
    </row>
    <row r="21" spans="2:14" s="15" customFormat="1" ht="15.75">
      <c r="B21" s="12"/>
      <c r="C21" s="13" t="s">
        <v>6</v>
      </c>
      <c r="D21" s="47">
        <v>2</v>
      </c>
      <c r="E21" s="13"/>
      <c r="F21" s="35">
        <v>-1426.5725000000002</v>
      </c>
      <c r="G21" s="12"/>
      <c r="H21" s="118">
        <v>1437.7574999999624</v>
      </c>
      <c r="I21" s="12"/>
      <c r="J21" s="35">
        <v>-3278.3</v>
      </c>
      <c r="K21" s="108"/>
      <c r="L21" s="118">
        <v>-3079901.74</v>
      </c>
      <c r="M21" s="12"/>
      <c r="N21" s="111"/>
    </row>
    <row r="22" spans="2:14" s="15" customFormat="1" ht="15.75">
      <c r="B22" s="12"/>
      <c r="C22" s="13"/>
      <c r="D22" s="13"/>
      <c r="E22" s="13"/>
      <c r="F22" s="29"/>
      <c r="G22" s="12"/>
      <c r="H22" s="29"/>
      <c r="I22" s="12"/>
      <c r="J22" s="29"/>
      <c r="K22" s="12"/>
      <c r="L22" s="29"/>
      <c r="M22" s="12"/>
      <c r="N22" s="37"/>
    </row>
    <row r="23" spans="2:14" s="15" customFormat="1" ht="15.75">
      <c r="B23" s="12"/>
      <c r="C23" s="13" t="s">
        <v>7</v>
      </c>
      <c r="D23" s="13"/>
      <c r="E23" s="13"/>
      <c r="F23" s="14">
        <f>SUM(F17:F22)</f>
        <v>6979144.262500042</v>
      </c>
      <c r="G23" s="14"/>
      <c r="H23" s="14">
        <f>SUM(H17:H22)</f>
        <v>3769609.9575000037</v>
      </c>
      <c r="I23" s="14"/>
      <c r="J23" s="14">
        <f>SUM(J17:J22)</f>
        <v>10000828.730000012</v>
      </c>
      <c r="K23" s="14"/>
      <c r="L23" s="14">
        <f>SUM(L17:L22)</f>
        <v>9293526.940000001</v>
      </c>
      <c r="M23" s="14"/>
      <c r="N23" s="37"/>
    </row>
    <row r="24" spans="2:14" s="15" customFormat="1" ht="15.75">
      <c r="B24" s="12"/>
      <c r="C24" s="13"/>
      <c r="D24" s="13"/>
      <c r="E24" s="13"/>
      <c r="F24" s="14"/>
      <c r="G24" s="12"/>
      <c r="H24" s="14"/>
      <c r="I24" s="12"/>
      <c r="J24" s="14"/>
      <c r="K24" s="12"/>
      <c r="L24" s="14"/>
      <c r="M24" s="12"/>
      <c r="N24" s="37"/>
    </row>
    <row r="25" spans="2:14" s="15" customFormat="1" ht="15.75">
      <c r="B25" s="12"/>
      <c r="C25" s="13" t="s">
        <v>49</v>
      </c>
      <c r="D25" s="13"/>
      <c r="E25" s="13"/>
      <c r="F25" s="35">
        <v>-2111603.0004000003</v>
      </c>
      <c r="G25" s="12"/>
      <c r="H25" s="118">
        <v>-1215775.43</v>
      </c>
      <c r="I25" s="12"/>
      <c r="J25" s="35">
        <v>-3050635.9504</v>
      </c>
      <c r="K25" s="108"/>
      <c r="L25" s="118">
        <v>-2894327.51</v>
      </c>
      <c r="M25" s="12"/>
      <c r="N25" s="111"/>
    </row>
    <row r="26" spans="2:14" s="15" customFormat="1" ht="15.75">
      <c r="B26" s="12"/>
      <c r="C26" s="13"/>
      <c r="D26" s="13"/>
      <c r="E26" s="13"/>
      <c r="F26" s="29"/>
      <c r="G26" s="12"/>
      <c r="H26" s="29"/>
      <c r="I26" s="12"/>
      <c r="J26" s="29"/>
      <c r="K26" s="12"/>
      <c r="L26" s="29"/>
      <c r="M26" s="12"/>
      <c r="N26" s="37"/>
    </row>
    <row r="27" spans="2:14" s="15" customFormat="1" ht="16.5" customHeight="1">
      <c r="B27" s="12"/>
      <c r="C27" s="13" t="s">
        <v>8</v>
      </c>
      <c r="D27" s="13"/>
      <c r="E27" s="13"/>
      <c r="F27" s="14">
        <f>SUM(F23:F26)</f>
        <v>4867541.262100042</v>
      </c>
      <c r="G27" s="12"/>
      <c r="H27" s="14">
        <f>SUM(H23:H26)</f>
        <v>2553834.5275000036</v>
      </c>
      <c r="I27" s="12"/>
      <c r="J27" s="14">
        <f>SUM(J23:J26)</f>
        <v>6950192.779600011</v>
      </c>
      <c r="K27" s="12"/>
      <c r="L27" s="14">
        <f>SUM(L23:L26)</f>
        <v>6399199.430000002</v>
      </c>
      <c r="M27" s="12"/>
      <c r="N27" s="37"/>
    </row>
    <row r="28" spans="2:14" s="15" customFormat="1" ht="15.75">
      <c r="B28" s="12"/>
      <c r="C28" s="13"/>
      <c r="D28" s="13"/>
      <c r="E28" s="13"/>
      <c r="F28" s="14"/>
      <c r="G28" s="12"/>
      <c r="H28" s="14"/>
      <c r="I28" s="12"/>
      <c r="J28" s="14"/>
      <c r="K28" s="12"/>
      <c r="L28" s="14"/>
      <c r="M28" s="12"/>
      <c r="N28" s="37"/>
    </row>
    <row r="29" spans="2:14" s="15" customFormat="1" ht="15.75">
      <c r="B29" s="12"/>
      <c r="C29" s="13" t="s">
        <v>9</v>
      </c>
      <c r="D29" s="13"/>
      <c r="E29" s="13"/>
      <c r="F29" s="35">
        <v>-7139.372000000013</v>
      </c>
      <c r="G29" s="12"/>
      <c r="H29" s="118">
        <v>-13268.275999999996</v>
      </c>
      <c r="I29" s="12"/>
      <c r="J29" s="35">
        <v>-98154.13200000001</v>
      </c>
      <c r="K29" s="108"/>
      <c r="L29" s="118">
        <v>1421.0560000000057</v>
      </c>
      <c r="M29" s="12"/>
      <c r="N29" s="111"/>
    </row>
    <row r="30" spans="2:14" s="15" customFormat="1" ht="15.75">
      <c r="B30" s="12"/>
      <c r="C30" s="13"/>
      <c r="D30" s="13"/>
      <c r="E30" s="13"/>
      <c r="F30" s="14"/>
      <c r="G30" s="12"/>
      <c r="H30" s="14"/>
      <c r="I30" s="12"/>
      <c r="J30" s="14"/>
      <c r="K30" s="12"/>
      <c r="L30" s="14"/>
      <c r="M30" s="12"/>
      <c r="N30" s="37"/>
    </row>
    <row r="31" spans="2:14" s="15" customFormat="1" ht="15.75">
      <c r="B31" s="12"/>
      <c r="C31" s="13" t="s">
        <v>10</v>
      </c>
      <c r="D31" s="13"/>
      <c r="E31" s="13"/>
      <c r="F31" s="21">
        <f>SUM(F27:F30)</f>
        <v>4860401.890100041</v>
      </c>
      <c r="G31" s="12"/>
      <c r="H31" s="21">
        <f>SUM(H27:H30)+1</f>
        <v>2540567.2515000035</v>
      </c>
      <c r="I31" s="12"/>
      <c r="J31" s="21">
        <f>SUM(J27:J30)</f>
        <v>6852038.647600011</v>
      </c>
      <c r="K31" s="12"/>
      <c r="L31" s="21">
        <f>SUM(L27:L30)</f>
        <v>6400620.486000001</v>
      </c>
      <c r="M31" s="12"/>
      <c r="N31" s="37"/>
    </row>
    <row r="32" spans="2:14" s="15" customFormat="1" ht="15.75">
      <c r="B32" s="12"/>
      <c r="C32" s="13"/>
      <c r="D32" s="13"/>
      <c r="E32" s="13"/>
      <c r="F32" s="14"/>
      <c r="G32" s="12"/>
      <c r="H32" s="14"/>
      <c r="I32" s="12"/>
      <c r="J32" s="14"/>
      <c r="K32" s="12"/>
      <c r="L32" s="14"/>
      <c r="M32" s="12"/>
      <c r="N32" s="37"/>
    </row>
    <row r="33" spans="2:14" s="15" customFormat="1" ht="15.75">
      <c r="B33" s="12"/>
      <c r="C33" s="13" t="s">
        <v>50</v>
      </c>
      <c r="D33" s="47">
        <v>3</v>
      </c>
      <c r="E33" s="13"/>
      <c r="F33" s="16">
        <v>7.30862956998443</v>
      </c>
      <c r="G33" s="127"/>
      <c r="H33" s="125">
        <v>3.917795782626246</v>
      </c>
      <c r="I33" s="12"/>
      <c r="J33" s="33">
        <v>10.303472746930332</v>
      </c>
      <c r="K33" s="126"/>
      <c r="L33" s="125">
        <v>9.870367074208218</v>
      </c>
      <c r="M33" s="12"/>
      <c r="N33" s="40"/>
    </row>
    <row r="34" spans="2:14" s="15" customFormat="1" ht="15.75">
      <c r="B34" s="12"/>
      <c r="C34" s="13" t="s">
        <v>51</v>
      </c>
      <c r="D34" s="47">
        <v>3</v>
      </c>
      <c r="E34" s="13"/>
      <c r="F34" s="16">
        <v>7.227214497799203</v>
      </c>
      <c r="G34" s="12"/>
      <c r="H34" s="125">
        <v>3.9022846273024934</v>
      </c>
      <c r="I34" s="12"/>
      <c r="J34" s="33">
        <v>10.188696376146002</v>
      </c>
      <c r="K34" s="126"/>
      <c r="L34" s="125">
        <v>9.831288774754881</v>
      </c>
      <c r="M34" s="12"/>
      <c r="N34" s="113"/>
    </row>
    <row r="35" spans="2:14" ht="15">
      <c r="B35" s="3"/>
      <c r="F35" s="6"/>
      <c r="G35" s="3"/>
      <c r="H35" s="6"/>
      <c r="I35" s="3"/>
      <c r="J35" s="6"/>
      <c r="K35" s="3"/>
      <c r="L35" s="6"/>
      <c r="M35" s="3"/>
      <c r="N35" s="42"/>
    </row>
    <row r="36" spans="2:14" ht="15">
      <c r="B36" s="3"/>
      <c r="C36" s="3"/>
      <c r="D36" s="3"/>
      <c r="E36" s="3"/>
      <c r="F36" s="6"/>
      <c r="H36" s="6"/>
      <c r="J36" s="6"/>
      <c r="L36" s="6"/>
      <c r="N36" s="42"/>
    </row>
    <row r="37" spans="3:14" ht="15">
      <c r="C37" s="2" t="s">
        <v>36</v>
      </c>
      <c r="F37" s="6"/>
      <c r="H37" s="6"/>
      <c r="J37" s="6"/>
      <c r="L37" s="6"/>
      <c r="N37" s="42"/>
    </row>
    <row r="38" spans="3:14" ht="15">
      <c r="C38" s="2" t="s">
        <v>211</v>
      </c>
      <c r="F38" s="6"/>
      <c r="H38" s="6"/>
      <c r="J38" s="6"/>
      <c r="L38" s="6"/>
      <c r="N38" s="42"/>
    </row>
    <row r="39" spans="6:12" ht="15">
      <c r="F39" s="6"/>
      <c r="H39" s="6"/>
      <c r="J39" s="6"/>
      <c r="L39" s="6"/>
    </row>
    <row r="40" s="8" customFormat="1" ht="15.75">
      <c r="B40" s="7"/>
    </row>
    <row r="41" spans="2:3" s="8" customFormat="1" ht="15.75">
      <c r="B41" s="7"/>
      <c r="C41" s="26" t="s">
        <v>56</v>
      </c>
    </row>
    <row r="42" s="8" customFormat="1" ht="15">
      <c r="C42" s="8" t="s">
        <v>53</v>
      </c>
    </row>
    <row r="43" spans="2:14" s="8" customFormat="1" ht="15">
      <c r="B43" s="9"/>
      <c r="C43" s="24" t="s">
        <v>54</v>
      </c>
      <c r="D43" s="9"/>
      <c r="E43" s="9"/>
      <c r="F43" s="48">
        <v>77271734.36999997</v>
      </c>
      <c r="H43" s="118">
        <v>84241644.76999998</v>
      </c>
      <c r="J43" s="137">
        <v>127481082.66999999</v>
      </c>
      <c r="L43" s="48">
        <v>158089233.36999997</v>
      </c>
      <c r="N43" s="48"/>
    </row>
    <row r="44" spans="2:14" s="8" customFormat="1" ht="15">
      <c r="B44" s="9"/>
      <c r="C44" s="23" t="s">
        <v>55</v>
      </c>
      <c r="F44" s="48">
        <v>4071043.665000001</v>
      </c>
      <c r="H44" s="118">
        <v>4217954.45</v>
      </c>
      <c r="J44" s="48">
        <v>9166642.180000002</v>
      </c>
      <c r="L44" s="48">
        <v>7786343.86</v>
      </c>
      <c r="N44" s="48"/>
    </row>
    <row r="45" spans="2:14" s="8" customFormat="1" ht="15">
      <c r="B45" s="9"/>
      <c r="C45" s="23"/>
      <c r="F45" s="52">
        <f>SUM(F43:F44)</f>
        <v>81342778.03499998</v>
      </c>
      <c r="G45" s="23"/>
      <c r="H45" s="53">
        <f>SUM(H43:H44)</f>
        <v>88459599.21999998</v>
      </c>
      <c r="I45" s="23"/>
      <c r="J45" s="53">
        <f>SUM(J43:J44)</f>
        <v>136647724.85</v>
      </c>
      <c r="L45" s="52">
        <f>SUM(L43:L44)</f>
        <v>165875577.23</v>
      </c>
      <c r="N45" s="48"/>
    </row>
    <row r="46" spans="2:14" s="8" customFormat="1" ht="15.75">
      <c r="B46" s="9"/>
      <c r="C46" s="23"/>
      <c r="F46" s="109"/>
      <c r="H46" s="109"/>
      <c r="J46" s="109"/>
      <c r="L46" s="109"/>
      <c r="N46" s="109"/>
    </row>
    <row r="47" spans="2:14" s="8" customFormat="1" ht="15.75">
      <c r="B47" s="9"/>
      <c r="C47" s="49" t="s">
        <v>57</v>
      </c>
      <c r="D47" s="9"/>
      <c r="E47" s="9"/>
      <c r="F47" s="24"/>
      <c r="G47" s="23"/>
      <c r="H47" s="24"/>
      <c r="I47" s="23"/>
      <c r="J47" s="24"/>
      <c r="K47" s="23"/>
      <c r="L47" s="24"/>
      <c r="N47" s="24"/>
    </row>
    <row r="48" spans="2:14" s="8" customFormat="1" ht="15.75">
      <c r="B48" s="9"/>
      <c r="C48" s="23" t="s">
        <v>58</v>
      </c>
      <c r="D48" s="7"/>
      <c r="E48" s="7"/>
      <c r="F48" s="27"/>
      <c r="G48" s="23"/>
      <c r="H48" s="27"/>
      <c r="I48" s="23"/>
      <c r="J48" s="27"/>
      <c r="K48" s="23"/>
      <c r="L48" s="27"/>
      <c r="N48" s="27"/>
    </row>
    <row r="49" spans="2:14" s="8" customFormat="1" ht="15.75">
      <c r="B49" s="9"/>
      <c r="C49" s="23" t="s">
        <v>59</v>
      </c>
      <c r="D49" s="7"/>
      <c r="E49" s="7"/>
      <c r="F49" s="51">
        <v>-1417.2025000000003</v>
      </c>
      <c r="G49" s="23"/>
      <c r="H49" s="118">
        <v>-1627.2025000000003</v>
      </c>
      <c r="I49" s="23"/>
      <c r="J49" s="51">
        <v>-2780.43</v>
      </c>
      <c r="K49" s="23"/>
      <c r="L49" s="51">
        <v>-6405.86</v>
      </c>
      <c r="N49" s="51"/>
    </row>
    <row r="50" spans="2:14" s="8" customFormat="1" ht="15.75">
      <c r="B50" s="9"/>
      <c r="C50" s="23" t="s">
        <v>178</v>
      </c>
      <c r="D50" s="7"/>
      <c r="E50" s="7"/>
      <c r="F50" s="51">
        <v>-9.57</v>
      </c>
      <c r="G50" s="23"/>
      <c r="H50" s="118">
        <v>3064.9599999999627</v>
      </c>
      <c r="I50" s="23"/>
      <c r="J50" s="51">
        <v>-497.87</v>
      </c>
      <c r="K50" s="23"/>
      <c r="L50" s="51">
        <v>-3073495.88</v>
      </c>
      <c r="N50" s="51"/>
    </row>
    <row r="51" spans="2:14" s="8" customFormat="1" ht="15.75">
      <c r="B51" s="9"/>
      <c r="C51" s="26"/>
      <c r="D51" s="7"/>
      <c r="E51" s="7"/>
      <c r="F51" s="50">
        <f>SUM(F49:F50)</f>
        <v>-1426.7725000000003</v>
      </c>
      <c r="G51" s="23"/>
      <c r="H51" s="50">
        <f>SUM(H49:H50)</f>
        <v>1437.7574999999624</v>
      </c>
      <c r="I51" s="23"/>
      <c r="J51" s="50">
        <f>SUM(J49:J50)</f>
        <v>-3278.2999999999997</v>
      </c>
      <c r="K51" s="23"/>
      <c r="L51" s="50">
        <f>SUM(L49:L50)</f>
        <v>-3079901.7399999998</v>
      </c>
      <c r="N51" s="51"/>
    </row>
    <row r="52" spans="2:12" s="8" customFormat="1" ht="15.75">
      <c r="B52" s="9"/>
      <c r="C52" s="26"/>
      <c r="D52" s="7"/>
      <c r="E52" s="7"/>
      <c r="F52" s="27"/>
      <c r="G52" s="23"/>
      <c r="H52" s="27"/>
      <c r="I52" s="23"/>
      <c r="J52" s="27"/>
      <c r="K52" s="23"/>
      <c r="L52" s="27"/>
    </row>
    <row r="53" spans="2:12" s="8" customFormat="1" ht="15.75">
      <c r="B53" s="9"/>
      <c r="C53" s="26" t="s">
        <v>145</v>
      </c>
      <c r="D53" s="7"/>
      <c r="E53" s="7"/>
      <c r="F53" s="27"/>
      <c r="G53" s="23"/>
      <c r="H53" s="27"/>
      <c r="I53" s="23"/>
      <c r="J53" s="27"/>
      <c r="K53" s="23"/>
      <c r="L53" s="27"/>
    </row>
    <row r="54" spans="2:12" s="8" customFormat="1" ht="15.75">
      <c r="B54" s="9"/>
      <c r="C54" s="71" t="s">
        <v>190</v>
      </c>
      <c r="D54" s="83"/>
      <c r="E54" s="83"/>
      <c r="F54" s="37"/>
      <c r="G54" s="54"/>
      <c r="H54" s="37"/>
      <c r="I54" s="54"/>
      <c r="J54" s="37"/>
      <c r="K54" s="54"/>
      <c r="L54" s="37"/>
    </row>
    <row r="55" spans="2:12" s="8" customFormat="1" ht="15.75">
      <c r="B55" s="9"/>
      <c r="C55" s="71" t="s">
        <v>242</v>
      </c>
      <c r="D55" s="83"/>
      <c r="E55" s="83"/>
      <c r="F55" s="37"/>
      <c r="G55" s="54"/>
      <c r="H55" s="37"/>
      <c r="I55" s="54"/>
      <c r="J55" s="37"/>
      <c r="K55" s="54"/>
      <c r="L55" s="37"/>
    </row>
    <row r="56" spans="2:12" s="8" customFormat="1" ht="15.75">
      <c r="B56" s="9"/>
      <c r="C56" s="71" t="s">
        <v>237</v>
      </c>
      <c r="D56" s="83"/>
      <c r="E56" s="83"/>
      <c r="F56" s="37"/>
      <c r="G56" s="54"/>
      <c r="H56" s="37"/>
      <c r="I56" s="54"/>
      <c r="J56" s="37"/>
      <c r="K56" s="54"/>
      <c r="L56" s="37"/>
    </row>
    <row r="57" spans="2:12" s="8" customFormat="1" ht="15.75">
      <c r="B57" s="9"/>
      <c r="C57" s="71"/>
      <c r="D57" s="83"/>
      <c r="E57" s="83"/>
      <c r="F57" s="37"/>
      <c r="G57" s="54"/>
      <c r="H57" s="37"/>
      <c r="I57" s="54"/>
      <c r="J57" s="37"/>
      <c r="K57" s="54"/>
      <c r="L57" s="37"/>
    </row>
    <row r="58" spans="2:12" s="8" customFormat="1" ht="15.75">
      <c r="B58" s="9"/>
      <c r="C58" s="82"/>
      <c r="D58" s="83"/>
      <c r="E58" s="83"/>
      <c r="F58" s="37"/>
      <c r="G58" s="54"/>
      <c r="H58" s="37"/>
      <c r="I58" s="54"/>
      <c r="J58" s="37"/>
      <c r="K58" s="54"/>
      <c r="L58" s="37"/>
    </row>
    <row r="59" spans="2:12" s="8" customFormat="1" ht="15">
      <c r="B59" s="9"/>
      <c r="C59" s="142" t="s">
        <v>222</v>
      </c>
      <c r="D59" s="143"/>
      <c r="E59" s="143"/>
      <c r="F59" s="143"/>
      <c r="G59" s="143"/>
      <c r="H59" s="143"/>
      <c r="I59" s="143"/>
      <c r="J59" s="143"/>
      <c r="K59" s="143"/>
      <c r="L59" s="143"/>
    </row>
    <row r="60" spans="2:12" s="8" customFormat="1" ht="15.75">
      <c r="B60" s="9"/>
      <c r="C60" s="71" t="s">
        <v>239</v>
      </c>
      <c r="D60" s="7"/>
      <c r="E60" s="7"/>
      <c r="F60" s="27"/>
      <c r="G60" s="23"/>
      <c r="H60" s="27"/>
      <c r="I60" s="23"/>
      <c r="J60" s="27"/>
      <c r="K60" s="23"/>
      <c r="L60" s="27"/>
    </row>
    <row r="61" spans="2:12" s="8" customFormat="1" ht="15.75">
      <c r="B61" s="9"/>
      <c r="C61" s="71" t="s">
        <v>227</v>
      </c>
      <c r="D61" s="7"/>
      <c r="E61" s="7"/>
      <c r="F61" s="27"/>
      <c r="G61" s="23"/>
      <c r="H61" s="27"/>
      <c r="I61" s="23"/>
      <c r="J61" s="27"/>
      <c r="K61" s="23"/>
      <c r="L61" s="27"/>
    </row>
    <row r="62" spans="2:12" s="8" customFormat="1" ht="15.75">
      <c r="B62" s="9"/>
      <c r="C62" s="114"/>
      <c r="D62" s="7"/>
      <c r="E62" s="7"/>
      <c r="F62" s="27"/>
      <c r="G62" s="23"/>
      <c r="H62" s="27"/>
      <c r="I62" s="23"/>
      <c r="J62" s="27"/>
      <c r="K62" s="23"/>
      <c r="L62" s="27"/>
    </row>
    <row r="63" spans="2:12" s="8" customFormat="1" ht="15.75">
      <c r="B63" s="9"/>
      <c r="C63" s="71" t="s">
        <v>139</v>
      </c>
      <c r="D63" s="7"/>
      <c r="E63" s="7"/>
      <c r="F63" s="27"/>
      <c r="G63" s="23"/>
      <c r="H63" s="27"/>
      <c r="I63" s="23"/>
      <c r="J63" s="27"/>
      <c r="K63" s="23"/>
      <c r="L63" s="27"/>
    </row>
    <row r="64" spans="2:12" s="8" customFormat="1" ht="15.75">
      <c r="B64" s="9"/>
      <c r="C64" s="71" t="s">
        <v>228</v>
      </c>
      <c r="D64" s="7"/>
      <c r="E64" s="7"/>
      <c r="F64" s="27"/>
      <c r="G64" s="23"/>
      <c r="H64" s="27"/>
      <c r="I64" s="23"/>
      <c r="J64" s="27"/>
      <c r="K64" s="23"/>
      <c r="L64" s="27"/>
    </row>
    <row r="65" spans="2:12" s="8" customFormat="1" ht="15.75">
      <c r="B65" s="9"/>
      <c r="C65" s="71" t="s">
        <v>140</v>
      </c>
      <c r="D65" s="7"/>
      <c r="E65" s="7"/>
      <c r="F65" s="27"/>
      <c r="G65" s="23"/>
      <c r="H65" s="27"/>
      <c r="I65" s="23"/>
      <c r="J65" s="27"/>
      <c r="K65" s="23"/>
      <c r="L65" s="27"/>
    </row>
    <row r="66" spans="2:12" s="8" customFormat="1" ht="15.75">
      <c r="B66" s="9"/>
      <c r="C66" s="23" t="s">
        <v>212</v>
      </c>
      <c r="D66" s="7"/>
      <c r="E66" s="7"/>
      <c r="F66" s="27"/>
      <c r="G66" s="23"/>
      <c r="H66" s="27"/>
      <c r="I66" s="23"/>
      <c r="J66" s="27"/>
      <c r="K66" s="23"/>
      <c r="L66" s="27"/>
    </row>
    <row r="67" spans="2:12" s="8" customFormat="1" ht="15.75">
      <c r="B67" s="9"/>
      <c r="C67" s="71"/>
      <c r="D67" s="7"/>
      <c r="E67" s="7"/>
      <c r="F67" s="27"/>
      <c r="G67" s="23"/>
      <c r="H67" s="27"/>
      <c r="I67" s="23"/>
      <c r="J67" s="27"/>
      <c r="K67" s="23"/>
      <c r="L67" s="27"/>
    </row>
    <row r="68" spans="2:12" s="8" customFormat="1" ht="28.5" customHeight="1">
      <c r="B68" s="9"/>
      <c r="C68" s="86"/>
      <c r="D68" s="90"/>
      <c r="E68" s="88"/>
      <c r="F68" s="149" t="s">
        <v>146</v>
      </c>
      <c r="G68" s="150"/>
      <c r="H68" s="27"/>
      <c r="I68" s="23"/>
      <c r="J68" s="27"/>
      <c r="K68" s="23"/>
      <c r="L68" s="27"/>
    </row>
    <row r="69" spans="2:12" s="8" customFormat="1" ht="15">
      <c r="B69" s="9"/>
      <c r="C69" s="146" t="s">
        <v>226</v>
      </c>
      <c r="D69" s="147"/>
      <c r="E69" s="148"/>
      <c r="F69" s="115">
        <v>66502233</v>
      </c>
      <c r="G69" s="91"/>
      <c r="H69" s="27"/>
      <c r="I69" s="23"/>
      <c r="J69" s="27"/>
      <c r="K69" s="23"/>
      <c r="L69" s="27"/>
    </row>
    <row r="70" spans="2:12" s="8" customFormat="1" ht="15.75">
      <c r="B70" s="9"/>
      <c r="C70" s="87" t="s">
        <v>147</v>
      </c>
      <c r="D70" s="85"/>
      <c r="E70" s="89"/>
      <c r="F70" s="115">
        <v>749152</v>
      </c>
      <c r="G70" s="92"/>
      <c r="H70" s="27"/>
      <c r="I70" s="23"/>
      <c r="J70" s="27"/>
      <c r="K70" s="23"/>
      <c r="L70" s="27"/>
    </row>
    <row r="71" spans="2:12" s="8" customFormat="1" ht="15.75">
      <c r="B71" s="9"/>
      <c r="C71" s="144" t="s">
        <v>148</v>
      </c>
      <c r="D71" s="145"/>
      <c r="E71" s="84"/>
      <c r="F71" s="94">
        <f>SUM(F69:F70)</f>
        <v>67251385</v>
      </c>
      <c r="G71" s="93"/>
      <c r="H71" s="27"/>
      <c r="I71" s="23"/>
      <c r="J71" s="27"/>
      <c r="K71" s="23"/>
      <c r="L71" s="27"/>
    </row>
    <row r="72" spans="2:12" s="8" customFormat="1" ht="15.75">
      <c r="B72" s="9"/>
      <c r="C72" s="71"/>
      <c r="D72" s="7"/>
      <c r="E72" s="7"/>
      <c r="F72" s="27"/>
      <c r="G72" s="23"/>
      <c r="H72" s="27"/>
      <c r="I72" s="23"/>
      <c r="J72" s="27"/>
      <c r="K72" s="23"/>
      <c r="L72" s="27"/>
    </row>
    <row r="73" spans="2:12" s="8" customFormat="1" ht="15.75">
      <c r="B73" s="9"/>
      <c r="C73" s="71" t="s">
        <v>205</v>
      </c>
      <c r="D73" s="7"/>
      <c r="E73" s="7"/>
      <c r="F73" s="27"/>
      <c r="G73" s="23"/>
      <c r="H73" s="27"/>
      <c r="I73" s="23"/>
      <c r="J73" s="27"/>
      <c r="K73" s="23"/>
      <c r="L73" s="27"/>
    </row>
    <row r="74" spans="2:12" s="8" customFormat="1" ht="18" customHeight="1">
      <c r="B74" s="9"/>
      <c r="C74" s="71" t="s">
        <v>196</v>
      </c>
      <c r="D74" s="7"/>
      <c r="E74" s="7"/>
      <c r="F74" s="27"/>
      <c r="G74" s="23"/>
      <c r="H74" s="27"/>
      <c r="I74" s="23"/>
      <c r="J74" s="27"/>
      <c r="K74" s="23"/>
      <c r="L74" s="27"/>
    </row>
    <row r="75" spans="2:12" s="8" customFormat="1" ht="18" customHeight="1">
      <c r="B75" s="9"/>
      <c r="C75" s="71"/>
      <c r="D75" s="7"/>
      <c r="E75" s="7"/>
      <c r="F75" s="27"/>
      <c r="G75" s="23"/>
      <c r="H75" s="27"/>
      <c r="I75" s="23"/>
      <c r="J75" s="27"/>
      <c r="K75" s="23"/>
      <c r="L75" s="27"/>
    </row>
    <row r="76" spans="2:12" s="8" customFormat="1" ht="15.75">
      <c r="B76" s="9"/>
      <c r="C76" s="23"/>
      <c r="D76" s="7"/>
      <c r="E76" s="7"/>
      <c r="F76" s="27"/>
      <c r="G76" s="23"/>
      <c r="H76" s="27"/>
      <c r="I76" s="23"/>
      <c r="J76" s="27"/>
      <c r="K76" s="23"/>
      <c r="L76" s="27"/>
    </row>
    <row r="77" spans="2:12" s="8" customFormat="1" ht="15.75">
      <c r="B77" s="9"/>
      <c r="C77" s="7" t="s">
        <v>74</v>
      </c>
      <c r="D77" s="7"/>
      <c r="E77" s="7"/>
      <c r="F77" s="27"/>
      <c r="G77" s="23"/>
      <c r="H77" s="27"/>
      <c r="I77" s="23"/>
      <c r="J77" s="27"/>
      <c r="K77" s="23"/>
      <c r="L77" s="27"/>
    </row>
    <row r="78" spans="2:12" s="8" customFormat="1" ht="15.75">
      <c r="B78" s="9"/>
      <c r="C78" s="23" t="s">
        <v>60</v>
      </c>
      <c r="D78" s="7"/>
      <c r="E78" s="7"/>
      <c r="F78" s="27"/>
      <c r="G78" s="23"/>
      <c r="H78" s="27"/>
      <c r="I78" s="23"/>
      <c r="J78" s="27"/>
      <c r="K78" s="23"/>
      <c r="L78" s="27"/>
    </row>
    <row r="79" spans="2:12" s="8" customFormat="1" ht="15.75">
      <c r="B79" s="9"/>
      <c r="C79" s="23" t="s">
        <v>61</v>
      </c>
      <c r="D79" s="7"/>
      <c r="E79" s="7"/>
      <c r="F79" s="27"/>
      <c r="G79" s="23"/>
      <c r="H79" s="27"/>
      <c r="I79" s="23"/>
      <c r="J79" s="4">
        <v>2004</v>
      </c>
      <c r="K79" s="23"/>
      <c r="L79" s="27"/>
    </row>
    <row r="80" spans="2:12" s="8" customFormat="1" ht="15.75">
      <c r="B80" s="9"/>
      <c r="C80" s="7"/>
      <c r="D80" s="7"/>
      <c r="E80" s="7"/>
      <c r="F80" s="27"/>
      <c r="G80" s="23"/>
      <c r="H80" s="27"/>
      <c r="I80" s="23"/>
      <c r="J80" s="4" t="s">
        <v>225</v>
      </c>
      <c r="K80" s="23"/>
      <c r="L80" s="27"/>
    </row>
    <row r="81" spans="2:12" s="8" customFormat="1" ht="15.75">
      <c r="B81" s="9"/>
      <c r="D81" s="7"/>
      <c r="E81" s="7"/>
      <c r="F81" s="27"/>
      <c r="G81" s="23"/>
      <c r="H81" s="27"/>
      <c r="I81" s="23"/>
      <c r="J81" s="4" t="s">
        <v>14</v>
      </c>
      <c r="K81" s="23"/>
      <c r="L81" s="27"/>
    </row>
    <row r="82" spans="2:12" s="8" customFormat="1" ht="15.75">
      <c r="B82" s="9"/>
      <c r="D82" s="7"/>
      <c r="E82" s="7"/>
      <c r="F82" s="27"/>
      <c r="G82" s="23"/>
      <c r="H82" s="27"/>
      <c r="I82" s="23"/>
      <c r="J82" s="4" t="s">
        <v>15</v>
      </c>
      <c r="K82" s="23"/>
      <c r="L82" s="27"/>
    </row>
    <row r="83" spans="2:12" s="8" customFormat="1" ht="15.75">
      <c r="B83" s="9"/>
      <c r="C83" s="23" t="s">
        <v>62</v>
      </c>
      <c r="D83" s="7"/>
      <c r="E83" s="7"/>
      <c r="F83" s="27"/>
      <c r="G83" s="23"/>
      <c r="H83" s="27"/>
      <c r="I83" s="23"/>
      <c r="J83" s="27"/>
      <c r="K83" s="23"/>
      <c r="L83" s="27"/>
    </row>
    <row r="84" spans="2:12" s="8" customFormat="1" ht="15.75">
      <c r="B84" s="9"/>
      <c r="C84" s="23" t="s">
        <v>63</v>
      </c>
      <c r="D84" s="7"/>
      <c r="E84" s="7"/>
      <c r="F84" s="27"/>
      <c r="G84" s="23"/>
      <c r="H84" s="27"/>
      <c r="I84" s="23"/>
      <c r="J84" s="27"/>
      <c r="K84" s="23"/>
      <c r="L84" s="27"/>
    </row>
    <row r="85" spans="2:12" s="8" customFormat="1" ht="15.75">
      <c r="B85" s="9"/>
      <c r="C85" s="23" t="s">
        <v>64</v>
      </c>
      <c r="D85" s="7"/>
      <c r="E85" s="7"/>
      <c r="F85" s="27"/>
      <c r="G85" s="23"/>
      <c r="H85" s="27"/>
      <c r="I85" s="23"/>
      <c r="J85" s="27"/>
      <c r="K85" s="23"/>
      <c r="L85" s="27"/>
    </row>
    <row r="86" spans="2:12" s="8" customFormat="1" ht="15.75">
      <c r="B86" s="9"/>
      <c r="C86" s="23" t="s">
        <v>65</v>
      </c>
      <c r="D86" s="7"/>
      <c r="E86" s="7"/>
      <c r="F86" s="11"/>
      <c r="H86" s="11"/>
      <c r="J86" s="27"/>
      <c r="K86" s="23"/>
      <c r="L86" s="27"/>
    </row>
    <row r="87" spans="2:12" s="8" customFormat="1" ht="15.75">
      <c r="B87" s="9"/>
      <c r="C87" s="55" t="s">
        <v>66</v>
      </c>
      <c r="D87" s="7"/>
      <c r="E87" s="7"/>
      <c r="F87" s="11"/>
      <c r="H87" s="11"/>
      <c r="J87" s="27">
        <f>6037500</f>
        <v>6037500</v>
      </c>
      <c r="K87" s="23"/>
      <c r="L87" s="27"/>
    </row>
    <row r="88" spans="2:12" s="8" customFormat="1" ht="15">
      <c r="B88" s="9"/>
      <c r="C88" s="55" t="s">
        <v>67</v>
      </c>
      <c r="F88" s="11"/>
      <c r="H88" s="11"/>
      <c r="J88" s="27">
        <f>96765</f>
        <v>96765</v>
      </c>
      <c r="K88" s="23"/>
      <c r="L88" s="27"/>
    </row>
    <row r="89" spans="2:12" s="8" customFormat="1" ht="15.75">
      <c r="B89" s="9"/>
      <c r="C89" s="7"/>
      <c r="F89" s="11"/>
      <c r="H89" s="11"/>
      <c r="J89" s="27"/>
      <c r="K89" s="23"/>
      <c r="L89" s="27"/>
    </row>
    <row r="90" spans="2:12" s="8" customFormat="1" ht="15">
      <c r="B90" s="9"/>
      <c r="C90" s="8" t="s">
        <v>68</v>
      </c>
      <c r="F90" s="11"/>
      <c r="H90" s="11"/>
      <c r="J90" s="27"/>
      <c r="K90" s="23"/>
      <c r="L90" s="27"/>
    </row>
    <row r="91" spans="2:12" s="8" customFormat="1" ht="15.75">
      <c r="B91" s="9"/>
      <c r="C91" s="8" t="s">
        <v>69</v>
      </c>
      <c r="D91" s="7"/>
      <c r="E91" s="7"/>
      <c r="F91" s="11"/>
      <c r="H91" s="11"/>
      <c r="J91" s="27">
        <v>0</v>
      </c>
      <c r="K91" s="23"/>
      <c r="L91" s="27"/>
    </row>
    <row r="92" spans="2:12" s="8" customFormat="1" ht="15.75">
      <c r="B92" s="9"/>
      <c r="C92" s="7"/>
      <c r="D92" s="7"/>
      <c r="E92" s="7"/>
      <c r="F92" s="11"/>
      <c r="H92" s="11"/>
      <c r="J92" s="27"/>
      <c r="K92" s="23"/>
      <c r="L92" s="27"/>
    </row>
    <row r="93" spans="2:12" s="8" customFormat="1" ht="15.75" hidden="1">
      <c r="B93" s="9"/>
      <c r="C93" s="23" t="s">
        <v>166</v>
      </c>
      <c r="D93" s="7"/>
      <c r="E93" s="7"/>
      <c r="F93" s="11"/>
      <c r="H93" s="11"/>
      <c r="J93" s="27"/>
      <c r="K93" s="23"/>
      <c r="L93" s="27"/>
    </row>
    <row r="94" spans="2:12" s="8" customFormat="1" ht="15.75" hidden="1">
      <c r="B94" s="9"/>
      <c r="C94" s="23" t="s">
        <v>167</v>
      </c>
      <c r="D94" s="7"/>
      <c r="E94" s="7"/>
      <c r="F94" s="11"/>
      <c r="H94" s="11"/>
      <c r="J94" s="27"/>
      <c r="K94" s="23"/>
      <c r="L94" s="27"/>
    </row>
    <row r="95" spans="2:12" s="8" customFormat="1" ht="15.75" hidden="1">
      <c r="B95" s="9"/>
      <c r="C95" s="23" t="s">
        <v>168</v>
      </c>
      <c r="D95" s="7"/>
      <c r="E95" s="7"/>
      <c r="F95" s="11"/>
      <c r="H95" s="11"/>
      <c r="J95" s="27"/>
      <c r="K95" s="23"/>
      <c r="L95" s="27"/>
    </row>
    <row r="96" spans="2:12" s="8" customFormat="1" ht="15.75" hidden="1">
      <c r="B96" s="9"/>
      <c r="C96" s="23" t="s">
        <v>169</v>
      </c>
      <c r="D96" s="7"/>
      <c r="E96" s="7"/>
      <c r="F96" s="11"/>
      <c r="H96" s="11"/>
      <c r="K96" s="23"/>
      <c r="L96" s="27"/>
    </row>
    <row r="97" spans="2:12" s="8" customFormat="1" ht="15.75" hidden="1">
      <c r="B97" s="9"/>
      <c r="C97" s="23" t="s">
        <v>180</v>
      </c>
      <c r="D97" s="7"/>
      <c r="E97" s="7"/>
      <c r="F97" s="11"/>
      <c r="H97" s="11"/>
      <c r="J97" s="27"/>
      <c r="K97" s="23"/>
      <c r="L97" s="27"/>
    </row>
    <row r="98" spans="2:12" s="8" customFormat="1" ht="15.75" hidden="1">
      <c r="B98" s="9"/>
      <c r="C98" s="7"/>
      <c r="D98" s="7"/>
      <c r="E98" s="7"/>
      <c r="F98" s="11"/>
      <c r="H98" s="11"/>
      <c r="J98" s="27"/>
      <c r="K98" s="23"/>
      <c r="L98" s="27"/>
    </row>
    <row r="99" spans="2:12" s="8" customFormat="1" ht="15.75">
      <c r="B99" s="9"/>
      <c r="C99" s="23" t="s">
        <v>70</v>
      </c>
      <c r="D99" s="7"/>
      <c r="E99" s="7"/>
      <c r="F99" s="11"/>
      <c r="H99" s="11"/>
      <c r="J99" s="27"/>
      <c r="K99" s="23"/>
      <c r="L99" s="27"/>
    </row>
    <row r="100" spans="2:12" s="8" customFormat="1" ht="15.75">
      <c r="B100" s="9"/>
      <c r="C100" s="23" t="s">
        <v>71</v>
      </c>
      <c r="D100" s="7"/>
      <c r="E100" s="7"/>
      <c r="F100" s="11"/>
      <c r="H100" s="11"/>
      <c r="J100" s="27">
        <f>30600*2</f>
        <v>61200</v>
      </c>
      <c r="K100" s="23"/>
      <c r="L100" s="27"/>
    </row>
    <row r="101" spans="2:12" s="8" customFormat="1" ht="15.75">
      <c r="B101" s="9"/>
      <c r="C101" s="23"/>
      <c r="D101" s="7"/>
      <c r="E101" s="7"/>
      <c r="F101" s="11"/>
      <c r="H101" s="11"/>
      <c r="J101" s="27"/>
      <c r="K101" s="23"/>
      <c r="L101" s="27"/>
    </row>
    <row r="102" spans="2:12" s="8" customFormat="1" ht="15.75">
      <c r="B102" s="9"/>
      <c r="C102" s="23" t="s">
        <v>72</v>
      </c>
      <c r="D102" s="7"/>
      <c r="E102" s="7"/>
      <c r="F102" s="11"/>
      <c r="H102" s="11"/>
      <c r="J102" s="27">
        <f>105000*2</f>
        <v>210000</v>
      </c>
      <c r="K102" s="23"/>
      <c r="L102" s="27"/>
    </row>
    <row r="103" spans="2:12" s="8" customFormat="1" ht="15.75">
      <c r="B103" s="9"/>
      <c r="C103" s="23"/>
      <c r="D103" s="7"/>
      <c r="E103" s="7"/>
      <c r="F103" s="11"/>
      <c r="H103" s="11"/>
      <c r="J103" s="27"/>
      <c r="K103" s="23"/>
      <c r="L103" s="27"/>
    </row>
    <row r="104" spans="2:12" s="8" customFormat="1" ht="15.75">
      <c r="B104" s="9"/>
      <c r="C104" s="23" t="s">
        <v>73</v>
      </c>
      <c r="D104" s="7"/>
      <c r="E104" s="7"/>
      <c r="F104" s="11"/>
      <c r="H104" s="11"/>
      <c r="J104" s="27">
        <f>178052</f>
        <v>178052</v>
      </c>
      <c r="K104" s="23"/>
      <c r="L104" s="27"/>
    </row>
    <row r="105" spans="2:12" s="8" customFormat="1" ht="15.75">
      <c r="B105" s="9"/>
      <c r="C105" s="23"/>
      <c r="D105" s="7"/>
      <c r="E105" s="7"/>
      <c r="F105" s="11"/>
      <c r="H105" s="11"/>
      <c r="J105" s="27"/>
      <c r="K105" s="23"/>
      <c r="L105" s="27"/>
    </row>
    <row r="106" spans="2:12" s="8" customFormat="1" ht="15" hidden="1">
      <c r="B106" s="9"/>
      <c r="C106" s="23" t="s">
        <v>179</v>
      </c>
      <c r="D106" s="23"/>
      <c r="E106" s="23"/>
      <c r="F106" s="56"/>
      <c r="G106" s="23"/>
      <c r="H106" s="56"/>
      <c r="I106" s="23"/>
      <c r="J106" s="27"/>
      <c r="K106" s="23"/>
      <c r="L106" s="27"/>
    </row>
    <row r="107" spans="2:12" s="8" customFormat="1" ht="15" hidden="1">
      <c r="B107" s="9"/>
      <c r="C107" s="23" t="s">
        <v>131</v>
      </c>
      <c r="D107" s="23"/>
      <c r="E107" s="23"/>
      <c r="F107" s="56"/>
      <c r="G107" s="23"/>
      <c r="H107" s="56"/>
      <c r="I107" s="23"/>
      <c r="J107" s="27"/>
      <c r="K107" s="23"/>
      <c r="L107" s="27"/>
    </row>
    <row r="108" spans="2:12" s="8" customFormat="1" ht="15" hidden="1">
      <c r="B108" s="9"/>
      <c r="C108" s="23" t="s">
        <v>132</v>
      </c>
      <c r="D108" s="23"/>
      <c r="E108" s="23"/>
      <c r="F108" s="56"/>
      <c r="G108" s="23"/>
      <c r="H108" s="56"/>
      <c r="I108" s="23"/>
      <c r="J108" s="27"/>
      <c r="K108" s="23"/>
      <c r="L108" s="27"/>
    </row>
    <row r="109" spans="2:12" s="8" customFormat="1" ht="15" hidden="1">
      <c r="B109" s="9"/>
      <c r="C109" s="23" t="s">
        <v>181</v>
      </c>
      <c r="D109" s="23"/>
      <c r="E109" s="23"/>
      <c r="F109" s="56"/>
      <c r="G109" s="23"/>
      <c r="H109" s="56"/>
      <c r="I109" s="23"/>
      <c r="J109" s="27"/>
      <c r="K109" s="23"/>
      <c r="L109" s="27"/>
    </row>
    <row r="110" spans="2:12" s="8" customFormat="1" ht="15" hidden="1">
      <c r="B110" s="9"/>
      <c r="C110" s="23" t="s">
        <v>182</v>
      </c>
      <c r="D110" s="23"/>
      <c r="E110" s="23"/>
      <c r="F110" s="56"/>
      <c r="G110" s="23"/>
      <c r="H110" s="56"/>
      <c r="I110" s="23"/>
      <c r="J110" s="27">
        <v>0</v>
      </c>
      <c r="K110" s="23"/>
      <c r="L110" s="27"/>
    </row>
    <row r="111" spans="2:12" s="8" customFormat="1" ht="15" hidden="1">
      <c r="B111" s="9"/>
      <c r="C111" s="23"/>
      <c r="D111" s="23"/>
      <c r="E111" s="23"/>
      <c r="F111" s="56"/>
      <c r="G111" s="23"/>
      <c r="H111" s="56"/>
      <c r="I111" s="23"/>
      <c r="J111" s="27"/>
      <c r="K111" s="23"/>
      <c r="L111" s="27"/>
    </row>
    <row r="112" spans="2:12" s="8" customFormat="1" ht="15">
      <c r="B112" s="9"/>
      <c r="C112" s="23" t="s">
        <v>191</v>
      </c>
      <c r="D112" s="23"/>
      <c r="E112" s="23"/>
      <c r="F112" s="56"/>
      <c r="G112" s="23"/>
      <c r="H112" s="56"/>
      <c r="I112" s="23"/>
      <c r="J112" s="27">
        <f>9000*2</f>
        <v>18000</v>
      </c>
      <c r="K112" s="23"/>
      <c r="L112" s="27"/>
    </row>
    <row r="113" spans="2:12" s="8" customFormat="1" ht="15">
      <c r="B113" s="9"/>
      <c r="C113" s="23"/>
      <c r="D113" s="23"/>
      <c r="E113" s="23"/>
      <c r="F113" s="56"/>
      <c r="G113" s="23"/>
      <c r="H113" s="56"/>
      <c r="I113" s="23"/>
      <c r="J113" s="27"/>
      <c r="K113" s="23"/>
      <c r="L113" s="27"/>
    </row>
    <row r="114" spans="2:12" s="8" customFormat="1" ht="15">
      <c r="B114" s="9"/>
      <c r="C114" s="23"/>
      <c r="D114" s="23"/>
      <c r="E114" s="23"/>
      <c r="F114" s="56"/>
      <c r="G114" s="23"/>
      <c r="H114" s="56"/>
      <c r="I114" s="23"/>
      <c r="J114" s="27"/>
      <c r="K114" s="23"/>
      <c r="L114" s="27"/>
    </row>
    <row r="115" spans="2:12" s="8" customFormat="1" ht="15">
      <c r="B115" s="9"/>
      <c r="C115" s="23"/>
      <c r="D115" s="23"/>
      <c r="E115" s="23"/>
      <c r="F115" s="56"/>
      <c r="G115" s="23"/>
      <c r="H115" s="56"/>
      <c r="I115" s="23"/>
      <c r="J115" s="27"/>
      <c r="K115" s="23"/>
      <c r="L115" s="27"/>
    </row>
    <row r="116" spans="2:12" s="8" customFormat="1" ht="15">
      <c r="B116" s="9"/>
      <c r="C116" s="23"/>
      <c r="D116" s="23"/>
      <c r="E116" s="23"/>
      <c r="F116" s="56"/>
      <c r="G116" s="23"/>
      <c r="H116" s="56"/>
      <c r="I116" s="23"/>
      <c r="J116" s="27"/>
      <c r="K116" s="23"/>
      <c r="L116" s="27"/>
    </row>
    <row r="117" spans="2:12" s="8" customFormat="1" ht="15">
      <c r="B117" s="9"/>
      <c r="C117" s="23"/>
      <c r="D117" s="23"/>
      <c r="E117" s="23"/>
      <c r="F117" s="56"/>
      <c r="G117" s="23"/>
      <c r="H117" s="56"/>
      <c r="I117" s="23"/>
      <c r="J117" s="27"/>
      <c r="K117" s="23"/>
      <c r="L117" s="27"/>
    </row>
    <row r="118" spans="2:12" s="8" customFormat="1" ht="15">
      <c r="B118" s="9"/>
      <c r="C118" s="23"/>
      <c r="D118" s="23"/>
      <c r="E118" s="23"/>
      <c r="F118" s="56"/>
      <c r="G118" s="23"/>
      <c r="H118" s="56"/>
      <c r="I118" s="23"/>
      <c r="J118" s="27"/>
      <c r="K118" s="23"/>
      <c r="L118" s="27"/>
    </row>
    <row r="119" spans="2:12" s="8" customFormat="1" ht="15">
      <c r="B119" s="9"/>
      <c r="C119" s="23"/>
      <c r="D119" s="23"/>
      <c r="E119" s="23"/>
      <c r="F119" s="56"/>
      <c r="G119" s="23"/>
      <c r="H119" s="56"/>
      <c r="I119" s="23"/>
      <c r="J119" s="27"/>
      <c r="K119" s="23"/>
      <c r="L119" s="27"/>
    </row>
    <row r="120" spans="2:12" s="8" customFormat="1" ht="15">
      <c r="B120" s="9"/>
      <c r="C120" s="23"/>
      <c r="D120" s="23"/>
      <c r="E120" s="23"/>
      <c r="F120" s="56"/>
      <c r="G120" s="23"/>
      <c r="H120" s="56"/>
      <c r="I120" s="23"/>
      <c r="J120" s="27"/>
      <c r="K120" s="23"/>
      <c r="L120" s="27"/>
    </row>
    <row r="121" spans="2:12" s="8" customFormat="1" ht="15">
      <c r="B121" s="9"/>
      <c r="C121" s="57"/>
      <c r="D121" s="57"/>
      <c r="E121" s="57"/>
      <c r="F121" s="56"/>
      <c r="G121" s="23"/>
      <c r="H121" s="56"/>
      <c r="I121" s="23"/>
      <c r="J121" s="27"/>
      <c r="K121" s="23"/>
      <c r="L121" s="27"/>
    </row>
    <row r="122" spans="2:12" s="8" customFormat="1" ht="15">
      <c r="B122" s="9"/>
      <c r="C122" s="23"/>
      <c r="D122" s="23"/>
      <c r="E122" s="23"/>
      <c r="F122" s="56"/>
      <c r="G122" s="23"/>
      <c r="H122" s="56"/>
      <c r="I122" s="23"/>
      <c r="J122" s="56"/>
      <c r="K122" s="23"/>
      <c r="L122" s="56"/>
    </row>
    <row r="123" spans="2:12" s="8" customFormat="1" ht="15">
      <c r="B123" s="9"/>
      <c r="C123" s="57"/>
      <c r="D123" s="57"/>
      <c r="E123" s="57"/>
      <c r="F123" s="56"/>
      <c r="G123" s="23"/>
      <c r="H123" s="56"/>
      <c r="I123" s="23"/>
      <c r="J123" s="56"/>
      <c r="K123" s="23"/>
      <c r="L123" s="56"/>
    </row>
    <row r="124" spans="3:12" s="8" customFormat="1" ht="15">
      <c r="C124" s="23"/>
      <c r="D124" s="23"/>
      <c r="E124" s="23"/>
      <c r="F124" s="56"/>
      <c r="G124" s="23"/>
      <c r="H124" s="56"/>
      <c r="I124" s="23"/>
      <c r="J124" s="56"/>
      <c r="K124" s="23"/>
      <c r="L124" s="56"/>
    </row>
    <row r="125" spans="3:12" s="8" customFormat="1" ht="15">
      <c r="C125" s="23"/>
      <c r="D125" s="23"/>
      <c r="E125" s="23"/>
      <c r="F125" s="56"/>
      <c r="G125" s="23"/>
      <c r="H125" s="56"/>
      <c r="I125" s="23"/>
      <c r="J125" s="56"/>
      <c r="K125" s="23"/>
      <c r="L125" s="56"/>
    </row>
    <row r="126" spans="3:12" s="8" customFormat="1" ht="15">
      <c r="C126" s="23"/>
      <c r="D126" s="23"/>
      <c r="E126" s="23"/>
      <c r="F126" s="56"/>
      <c r="G126" s="23"/>
      <c r="H126" s="56"/>
      <c r="I126" s="23"/>
      <c r="J126" s="56"/>
      <c r="K126" s="23"/>
      <c r="L126" s="56"/>
    </row>
    <row r="127" spans="3:12" ht="15">
      <c r="C127" s="15"/>
      <c r="D127" s="15"/>
      <c r="E127" s="15"/>
      <c r="F127" s="58"/>
      <c r="G127" s="15"/>
      <c r="H127" s="58"/>
      <c r="I127" s="15"/>
      <c r="J127" s="58"/>
      <c r="K127" s="15"/>
      <c r="L127" s="58"/>
    </row>
    <row r="128" spans="3:12" ht="15">
      <c r="C128" s="15"/>
      <c r="D128" s="15"/>
      <c r="E128" s="15"/>
      <c r="F128" s="58"/>
      <c r="G128" s="15"/>
      <c r="H128" s="58"/>
      <c r="I128" s="15"/>
      <c r="J128" s="58"/>
      <c r="K128" s="15"/>
      <c r="L128" s="58"/>
    </row>
    <row r="129" spans="3:12" ht="15">
      <c r="C129" s="15"/>
      <c r="D129" s="15"/>
      <c r="E129" s="15"/>
      <c r="F129" s="58"/>
      <c r="G129" s="15"/>
      <c r="H129" s="58"/>
      <c r="I129" s="15"/>
      <c r="J129" s="58"/>
      <c r="K129" s="15"/>
      <c r="L129" s="58"/>
    </row>
    <row r="130" spans="3:12" ht="15">
      <c r="C130" s="15"/>
      <c r="D130" s="15"/>
      <c r="E130" s="15"/>
      <c r="F130" s="58"/>
      <c r="G130" s="15"/>
      <c r="H130" s="58"/>
      <c r="I130" s="15"/>
      <c r="J130" s="58"/>
      <c r="K130" s="15"/>
      <c r="L130" s="58"/>
    </row>
    <row r="131" spans="6:12" ht="15">
      <c r="F131" s="6"/>
      <c r="H131" s="6"/>
      <c r="J131" s="6"/>
      <c r="L131" s="6"/>
    </row>
    <row r="132" spans="6:12" ht="15">
      <c r="F132" s="6"/>
      <c r="H132" s="6"/>
      <c r="J132" s="6"/>
      <c r="L132" s="6"/>
    </row>
    <row r="133" spans="6:12" ht="15">
      <c r="F133" s="6"/>
      <c r="H133" s="6"/>
      <c r="J133" s="6"/>
      <c r="L133" s="6"/>
    </row>
    <row r="134" spans="6:12" ht="15">
      <c r="F134" s="6"/>
      <c r="H134" s="6"/>
      <c r="J134" s="6"/>
      <c r="L134" s="6"/>
    </row>
    <row r="135" spans="6:12" ht="15">
      <c r="F135" s="6"/>
      <c r="H135" s="6"/>
      <c r="J135" s="6"/>
      <c r="L135" s="6"/>
    </row>
    <row r="136" spans="6:12" ht="15">
      <c r="F136" s="6"/>
      <c r="H136" s="6"/>
      <c r="J136" s="6"/>
      <c r="L136" s="6"/>
    </row>
    <row r="137" spans="6:12" ht="15">
      <c r="F137" s="6"/>
      <c r="H137" s="6"/>
      <c r="J137" s="6"/>
      <c r="L137" s="6"/>
    </row>
    <row r="138" spans="6:12" ht="15">
      <c r="F138" s="6"/>
      <c r="H138" s="6"/>
      <c r="J138" s="6"/>
      <c r="L138" s="6"/>
    </row>
    <row r="139" spans="6:12" ht="15">
      <c r="F139" s="6"/>
      <c r="H139" s="6"/>
      <c r="J139" s="6"/>
      <c r="L139" s="6"/>
    </row>
    <row r="140" spans="6:12" ht="15">
      <c r="F140" s="6"/>
      <c r="H140" s="6"/>
      <c r="J140" s="6"/>
      <c r="L140" s="6"/>
    </row>
    <row r="141" spans="6:12" ht="15">
      <c r="F141" s="6"/>
      <c r="H141" s="6"/>
      <c r="J141" s="6"/>
      <c r="L141" s="6"/>
    </row>
    <row r="142" spans="6:12" ht="15">
      <c r="F142" s="6"/>
      <c r="H142" s="6"/>
      <c r="J142" s="6"/>
      <c r="L142" s="6"/>
    </row>
    <row r="143" spans="6:12" ht="15">
      <c r="F143" s="6"/>
      <c r="H143" s="6"/>
      <c r="J143" s="6"/>
      <c r="L143" s="6"/>
    </row>
    <row r="144" spans="6:12" ht="15">
      <c r="F144" s="6"/>
      <c r="H144" s="6"/>
      <c r="J144" s="6"/>
      <c r="L144" s="6"/>
    </row>
    <row r="145" spans="6:12" ht="15">
      <c r="F145" s="6"/>
      <c r="H145" s="6"/>
      <c r="J145" s="6"/>
      <c r="L145" s="6"/>
    </row>
    <row r="146" spans="6:12" ht="15">
      <c r="F146" s="6"/>
      <c r="H146" s="6"/>
      <c r="J146" s="6"/>
      <c r="L146" s="6"/>
    </row>
  </sheetData>
  <mergeCells count="4">
    <mergeCell ref="C59:L59"/>
    <mergeCell ref="C71:D71"/>
    <mergeCell ref="C69:E69"/>
    <mergeCell ref="F68:G68"/>
  </mergeCells>
  <printOptions/>
  <pageMargins left="0.75" right="0.75" top="1" bottom="1" header="0.5" footer="0.5"/>
  <pageSetup horizontalDpi="600" verticalDpi="600" orientation="portrait" scale="65" r:id="rId1"/>
  <rowBreaks count="1" manualBreakCount="1">
    <brk id="51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T133"/>
  <sheetViews>
    <sheetView tabSelected="1" zoomScale="75" zoomScaleNormal="75" workbookViewId="0" topLeftCell="D63">
      <selection activeCell="M81" sqref="M81"/>
    </sheetView>
  </sheetViews>
  <sheetFormatPr defaultColWidth="9.140625" defaultRowHeight="12.75"/>
  <cols>
    <col min="1" max="1" width="4.7109375" style="2" customWidth="1"/>
    <col min="2" max="2" width="3.421875" style="2" customWidth="1"/>
    <col min="3" max="3" width="55.57421875" style="2" customWidth="1"/>
    <col min="4" max="4" width="8.7109375" style="46" customWidth="1"/>
    <col min="5" max="5" width="16.28125" style="2" customWidth="1"/>
    <col min="6" max="6" width="1.7109375" style="2" customWidth="1"/>
    <col min="7" max="7" width="16.28125" style="2" customWidth="1"/>
    <col min="8" max="8" width="1.7109375" style="2" customWidth="1"/>
    <col min="9" max="9" width="14.00390625" style="2" customWidth="1"/>
    <col min="10" max="10" width="1.7109375" style="2" customWidth="1"/>
    <col min="11" max="11" width="14.00390625" style="2" customWidth="1"/>
    <col min="12" max="12" width="1.7109375" style="2" customWidth="1"/>
    <col min="13" max="13" width="14.140625" style="2" customWidth="1"/>
    <col min="14" max="14" width="1.57421875" style="2" customWidth="1"/>
    <col min="15" max="15" width="14.421875" style="2" customWidth="1"/>
    <col min="16" max="16" width="1.7109375" style="2" customWidth="1"/>
    <col min="17" max="17" width="15.8515625" style="2" customWidth="1"/>
    <col min="18" max="16384" width="12.421875" style="2" customWidth="1"/>
  </cols>
  <sheetData>
    <row r="2" ht="15.75">
      <c r="B2" s="1" t="s">
        <v>0</v>
      </c>
    </row>
    <row r="3" ht="15.75">
      <c r="B3" s="1" t="s">
        <v>229</v>
      </c>
    </row>
    <row r="4" ht="15">
      <c r="B4" s="95" t="s">
        <v>150</v>
      </c>
    </row>
    <row r="5" spans="2:12" ht="15.75">
      <c r="B5" s="3"/>
      <c r="C5" s="3"/>
      <c r="D5" s="77"/>
      <c r="E5" s="4"/>
      <c r="F5" s="3"/>
      <c r="G5" s="4"/>
      <c r="H5" s="3"/>
      <c r="I5" s="4"/>
      <c r="J5" s="3"/>
      <c r="K5" s="4"/>
      <c r="L5" s="3"/>
    </row>
    <row r="6" spans="2:12" ht="15.75">
      <c r="B6" s="3"/>
      <c r="E6" s="4" t="s">
        <v>16</v>
      </c>
      <c r="F6" s="3"/>
      <c r="G6" s="4" t="s">
        <v>16</v>
      </c>
      <c r="H6" s="3"/>
      <c r="I6" s="4"/>
      <c r="J6" s="3"/>
      <c r="K6" s="4"/>
      <c r="L6" s="3"/>
    </row>
    <row r="7" spans="2:12" ht="15.75">
      <c r="B7" s="3"/>
      <c r="D7" s="46" t="s">
        <v>52</v>
      </c>
      <c r="E7" s="19" t="s">
        <v>230</v>
      </c>
      <c r="F7" s="3"/>
      <c r="G7" s="19" t="s">
        <v>197</v>
      </c>
      <c r="H7" s="3"/>
      <c r="I7" s="4"/>
      <c r="J7" s="3"/>
      <c r="K7" s="4"/>
      <c r="L7" s="3"/>
    </row>
    <row r="8" spans="2:12" ht="15.75">
      <c r="B8" s="3"/>
      <c r="E8" s="4"/>
      <c r="F8" s="3"/>
      <c r="G8" s="4"/>
      <c r="H8" s="3"/>
      <c r="I8" s="4"/>
      <c r="J8" s="3"/>
      <c r="K8" s="4"/>
      <c r="L8" s="3"/>
    </row>
    <row r="9" spans="2:12" ht="15.75">
      <c r="B9" s="3"/>
      <c r="E9" s="4"/>
      <c r="F9" s="3"/>
      <c r="G9" s="4"/>
      <c r="H9" s="3"/>
      <c r="I9" s="4"/>
      <c r="J9" s="3"/>
      <c r="K9" s="4"/>
      <c r="L9" s="3"/>
    </row>
    <row r="10" spans="2:12" ht="15">
      <c r="B10" s="3"/>
      <c r="C10" s="28"/>
      <c r="D10" s="78"/>
      <c r="E10" s="3"/>
      <c r="F10" s="3"/>
      <c r="G10" s="3"/>
      <c r="H10" s="3"/>
      <c r="I10" s="3"/>
      <c r="J10" s="3"/>
      <c r="K10" s="3"/>
      <c r="L10" s="3"/>
    </row>
    <row r="11" spans="2:12" ht="15.75" customHeight="1">
      <c r="B11" s="3"/>
      <c r="C11" s="15" t="s">
        <v>17</v>
      </c>
      <c r="D11" s="47">
        <v>1</v>
      </c>
      <c r="E11" s="20">
        <v>23081782.500000004</v>
      </c>
      <c r="F11" s="3"/>
      <c r="G11" s="20">
        <f>21699390</f>
        <v>21699390</v>
      </c>
      <c r="H11" s="3"/>
      <c r="I11" s="5"/>
      <c r="J11" s="3"/>
      <c r="K11" s="5"/>
      <c r="L11" s="3"/>
    </row>
    <row r="12" spans="2:12" s="15" customFormat="1" ht="15">
      <c r="B12" s="12"/>
      <c r="D12" s="47"/>
      <c r="E12" s="14"/>
      <c r="F12" s="12"/>
      <c r="G12" s="14"/>
      <c r="H12" s="12"/>
      <c r="I12" s="14"/>
      <c r="J12" s="12"/>
      <c r="K12" s="14"/>
      <c r="L12" s="12"/>
    </row>
    <row r="13" spans="2:12" s="15" customFormat="1" ht="15">
      <c r="B13" s="12"/>
      <c r="C13" s="15" t="s">
        <v>213</v>
      </c>
      <c r="D13" s="47"/>
      <c r="E13" s="14">
        <v>4026141.7</v>
      </c>
      <c r="F13" s="12"/>
      <c r="G13" s="14">
        <f>4103211+159613</f>
        <v>4262824</v>
      </c>
      <c r="H13" s="12"/>
      <c r="I13" s="14"/>
      <c r="J13" s="12"/>
      <c r="K13" s="14"/>
      <c r="L13" s="12"/>
    </row>
    <row r="14" spans="2:12" s="15" customFormat="1" ht="15">
      <c r="B14" s="12"/>
      <c r="D14" s="47"/>
      <c r="E14" s="14"/>
      <c r="F14" s="12"/>
      <c r="G14" s="14"/>
      <c r="H14" s="12"/>
      <c r="I14" s="14"/>
      <c r="J14" s="12"/>
      <c r="K14" s="14"/>
      <c r="L14" s="12"/>
    </row>
    <row r="15" spans="2:12" s="15" customFormat="1" ht="15">
      <c r="B15" s="12"/>
      <c r="C15" s="15" t="s">
        <v>20</v>
      </c>
      <c r="D15" s="47"/>
      <c r="E15" s="14">
        <v>-230479.50499999998</v>
      </c>
      <c r="F15" s="12"/>
      <c r="G15" s="14">
        <f>88370+185868</f>
        <v>274238</v>
      </c>
      <c r="H15" s="12"/>
      <c r="I15" s="14"/>
      <c r="J15" s="12"/>
      <c r="K15" s="14"/>
      <c r="L15" s="12"/>
    </row>
    <row r="16" spans="2:12" s="15" customFormat="1" ht="15">
      <c r="B16" s="12"/>
      <c r="D16" s="47"/>
      <c r="E16" s="14"/>
      <c r="F16" s="12"/>
      <c r="G16" s="14"/>
      <c r="H16" s="12"/>
      <c r="I16" s="14"/>
      <c r="J16" s="12"/>
      <c r="K16" s="14"/>
      <c r="L16" s="12"/>
    </row>
    <row r="17" spans="2:12" s="15" customFormat="1" ht="15">
      <c r="B17" s="12"/>
      <c r="C17" s="15" t="s">
        <v>35</v>
      </c>
      <c r="D17" s="47"/>
      <c r="E17" s="14">
        <v>24200000.18</v>
      </c>
      <c r="F17" s="12"/>
      <c r="G17" s="14">
        <f>24200000</f>
        <v>24200000</v>
      </c>
      <c r="H17" s="12"/>
      <c r="I17" s="14"/>
      <c r="J17" s="12"/>
      <c r="K17" s="14"/>
      <c r="L17" s="12"/>
    </row>
    <row r="18" spans="2:12" s="15" customFormat="1" ht="15">
      <c r="B18" s="12"/>
      <c r="D18" s="47"/>
      <c r="E18" s="14"/>
      <c r="F18" s="12"/>
      <c r="G18" s="14"/>
      <c r="H18" s="12"/>
      <c r="I18" s="14"/>
      <c r="J18" s="12"/>
      <c r="K18" s="14"/>
      <c r="L18" s="12"/>
    </row>
    <row r="19" spans="2:12" s="15" customFormat="1" ht="15">
      <c r="B19" s="12"/>
      <c r="C19" s="15" t="s">
        <v>18</v>
      </c>
      <c r="D19" s="47"/>
      <c r="E19" s="14">
        <v>115500</v>
      </c>
      <c r="F19" s="12"/>
      <c r="G19" s="14">
        <f>115500</f>
        <v>115500</v>
      </c>
      <c r="H19" s="12"/>
      <c r="I19" s="14"/>
      <c r="J19" s="12"/>
      <c r="K19" s="14"/>
      <c r="L19" s="12"/>
    </row>
    <row r="20" spans="2:12" s="15" customFormat="1" ht="15">
      <c r="B20" s="12"/>
      <c r="D20" s="47"/>
      <c r="E20" s="14"/>
      <c r="F20" s="12"/>
      <c r="G20" s="14"/>
      <c r="H20" s="12"/>
      <c r="I20" s="14"/>
      <c r="J20" s="12"/>
      <c r="K20" s="14"/>
      <c r="L20" s="12"/>
    </row>
    <row r="21" spans="2:12" s="15" customFormat="1" ht="15">
      <c r="B21" s="12"/>
      <c r="C21" s="15" t="s">
        <v>19</v>
      </c>
      <c r="D21" s="47"/>
      <c r="F21" s="12"/>
      <c r="G21" s="14"/>
      <c r="H21" s="12"/>
      <c r="I21" s="14"/>
      <c r="J21" s="12"/>
      <c r="K21" s="14"/>
      <c r="L21" s="12"/>
    </row>
    <row r="22" spans="2:12" s="15" customFormat="1" ht="15">
      <c r="B22" s="12"/>
      <c r="C22" s="15" t="s">
        <v>133</v>
      </c>
      <c r="D22" s="47"/>
      <c r="E22" s="14">
        <v>8050126.57</v>
      </c>
      <c r="F22" s="12"/>
      <c r="G22" s="14">
        <f>6813599</f>
        <v>6813599</v>
      </c>
      <c r="H22" s="12"/>
      <c r="I22" s="14"/>
      <c r="J22" s="12"/>
      <c r="K22" s="14"/>
      <c r="L22" s="12"/>
    </row>
    <row r="23" spans="2:12" s="15" customFormat="1" ht="15">
      <c r="B23" s="12"/>
      <c r="C23" s="15" t="s">
        <v>134</v>
      </c>
      <c r="D23" s="47"/>
      <c r="E23" s="14">
        <v>89289298.28999999</v>
      </c>
      <c r="F23" s="12"/>
      <c r="G23" s="14">
        <f>57091060</f>
        <v>57091060</v>
      </c>
      <c r="H23" s="12"/>
      <c r="I23" s="14"/>
      <c r="J23" s="12"/>
      <c r="K23" s="14"/>
      <c r="L23" s="12"/>
    </row>
    <row r="24" spans="2:12" s="15" customFormat="1" ht="15">
      <c r="B24" s="12"/>
      <c r="C24" s="15" t="s">
        <v>34</v>
      </c>
      <c r="D24" s="47"/>
      <c r="E24" s="14">
        <v>1569495.37</v>
      </c>
      <c r="F24" s="12"/>
      <c r="G24" s="14">
        <f>2726697</f>
        <v>2726697</v>
      </c>
      <c r="H24" s="12"/>
      <c r="I24" s="14"/>
      <c r="J24" s="12"/>
      <c r="K24" s="14"/>
      <c r="L24" s="12"/>
    </row>
    <row r="25" spans="2:12" s="15" customFormat="1" ht="15">
      <c r="B25" s="12"/>
      <c r="C25" s="15" t="s">
        <v>141</v>
      </c>
      <c r="D25" s="47"/>
      <c r="E25" s="14">
        <v>71771146.44</v>
      </c>
      <c r="F25" s="12"/>
      <c r="G25" s="14">
        <f>54300368+2235478+3123537+81882+823775+1932169</f>
        <v>62497209</v>
      </c>
      <c r="H25" s="12"/>
      <c r="I25" s="14"/>
      <c r="J25" s="12"/>
      <c r="K25" s="14"/>
      <c r="L25" s="12"/>
    </row>
    <row r="26" spans="2:12" s="15" customFormat="1" ht="15">
      <c r="B26" s="12"/>
      <c r="C26" s="15" t="s">
        <v>21</v>
      </c>
      <c r="D26" s="47"/>
      <c r="E26" s="14">
        <v>93067301.52</v>
      </c>
      <c r="F26" s="12"/>
      <c r="G26" s="14">
        <f>100682134</f>
        <v>100682134</v>
      </c>
      <c r="H26" s="12"/>
      <c r="I26" s="14"/>
      <c r="J26" s="12"/>
      <c r="K26" s="14"/>
      <c r="L26" s="12"/>
    </row>
    <row r="27" spans="2:12" s="15" customFormat="1" ht="15">
      <c r="B27" s="12"/>
      <c r="D27" s="47"/>
      <c r="E27" s="21">
        <f>SUM(E22:E26)</f>
        <v>263747368.19</v>
      </c>
      <c r="F27" s="14"/>
      <c r="G27" s="21">
        <f>SUM(G22:G26)</f>
        <v>229810699</v>
      </c>
      <c r="H27" s="14"/>
      <c r="I27" s="14"/>
      <c r="J27" s="14"/>
      <c r="K27" s="14"/>
      <c r="L27" s="14"/>
    </row>
    <row r="28" spans="2:12" s="15" customFormat="1" ht="15">
      <c r="B28" s="12"/>
      <c r="D28" s="47"/>
      <c r="E28" s="14"/>
      <c r="F28" s="12"/>
      <c r="G28" s="14"/>
      <c r="H28" s="12"/>
      <c r="I28" s="14"/>
      <c r="J28" s="12"/>
      <c r="K28" s="14"/>
      <c r="L28" s="12"/>
    </row>
    <row r="29" spans="2:12" s="15" customFormat="1" ht="15">
      <c r="B29" s="12"/>
      <c r="C29" s="15" t="s">
        <v>22</v>
      </c>
      <c r="D29" s="47"/>
      <c r="E29" s="14"/>
      <c r="F29" s="12"/>
      <c r="G29" s="14"/>
      <c r="H29" s="12"/>
      <c r="I29" s="14"/>
      <c r="J29" s="12"/>
      <c r="K29" s="14"/>
      <c r="L29" s="12"/>
    </row>
    <row r="30" spans="2:12" s="15" customFormat="1" ht="15">
      <c r="B30" s="12"/>
      <c r="C30" s="15" t="s">
        <v>135</v>
      </c>
      <c r="D30" s="47"/>
      <c r="E30" s="14">
        <v>17845793.84</v>
      </c>
      <c r="F30" s="12"/>
      <c r="G30" s="14">
        <f>33576365</f>
        <v>33576365</v>
      </c>
      <c r="H30" s="12"/>
      <c r="I30" s="14"/>
      <c r="J30" s="12"/>
      <c r="K30" s="14"/>
      <c r="L30" s="12"/>
    </row>
    <row r="31" spans="2:12" s="15" customFormat="1" ht="15">
      <c r="B31" s="12"/>
      <c r="C31" s="15" t="s">
        <v>23</v>
      </c>
      <c r="D31" s="47"/>
      <c r="E31" s="14">
        <v>142978722.1</v>
      </c>
      <c r="F31" s="12"/>
      <c r="G31" s="14">
        <f>94225800+2839116+34999+14755229+1600</f>
        <v>111856744</v>
      </c>
      <c r="H31" s="12"/>
      <c r="I31" s="14"/>
      <c r="J31" s="12"/>
      <c r="K31" s="14"/>
      <c r="L31" s="12"/>
    </row>
    <row r="32" spans="2:12" s="15" customFormat="1" ht="15">
      <c r="B32" s="12"/>
      <c r="C32" s="15" t="s">
        <v>24</v>
      </c>
      <c r="D32" s="47"/>
      <c r="E32" s="14">
        <v>13168660.77</v>
      </c>
      <c r="F32" s="12"/>
      <c r="G32" s="14">
        <f>707925+1701056</f>
        <v>2408981</v>
      </c>
      <c r="H32" s="12"/>
      <c r="I32" s="14"/>
      <c r="J32" s="12"/>
      <c r="K32" s="14"/>
      <c r="L32" s="12"/>
    </row>
    <row r="33" spans="2:12" s="15" customFormat="1" ht="15">
      <c r="B33" s="12"/>
      <c r="C33" s="15" t="s">
        <v>136</v>
      </c>
      <c r="D33" s="47"/>
      <c r="E33" s="14">
        <v>1563913.03</v>
      </c>
      <c r="F33" s="12"/>
      <c r="G33" s="14">
        <f>1470338</f>
        <v>1470338</v>
      </c>
      <c r="H33" s="12"/>
      <c r="I33" s="14"/>
      <c r="J33" s="12"/>
      <c r="K33" s="14"/>
      <c r="L33" s="12"/>
    </row>
    <row r="34" spans="2:12" s="15" customFormat="1" ht="15">
      <c r="B34" s="12"/>
      <c r="C34" s="15" t="s">
        <v>25</v>
      </c>
      <c r="D34" s="47"/>
      <c r="E34" s="14">
        <v>240878.26</v>
      </c>
      <c r="F34" s="12"/>
      <c r="G34" s="14">
        <f>364129</f>
        <v>364129</v>
      </c>
      <c r="H34" s="12"/>
      <c r="I34" s="14"/>
      <c r="J34" s="12"/>
      <c r="K34" s="14"/>
      <c r="L34" s="12"/>
    </row>
    <row r="35" spans="2:12" s="15" customFormat="1" ht="16.5" customHeight="1">
      <c r="B35" s="12"/>
      <c r="C35" s="15" t="s">
        <v>193</v>
      </c>
      <c r="D35" s="47"/>
      <c r="E35" s="14">
        <v>5763692.160000001</v>
      </c>
      <c r="F35" s="12"/>
      <c r="G35" s="33">
        <v>0</v>
      </c>
      <c r="H35" s="12"/>
      <c r="I35" s="14"/>
      <c r="J35" s="12"/>
      <c r="K35" s="14"/>
      <c r="L35" s="12"/>
    </row>
    <row r="36" spans="2:12" s="15" customFormat="1" ht="15">
      <c r="B36" s="12"/>
      <c r="D36" s="47"/>
      <c r="E36" s="21">
        <f>SUM(E30:E35)</f>
        <v>181561660.16</v>
      </c>
      <c r="F36" s="12"/>
      <c r="G36" s="21">
        <f>SUM(G30:G35)</f>
        <v>149676557</v>
      </c>
      <c r="H36" s="12"/>
      <c r="I36" s="14"/>
      <c r="J36" s="12"/>
      <c r="K36" s="14"/>
      <c r="L36" s="12"/>
    </row>
    <row r="37" spans="2:12" s="15" customFormat="1" ht="15">
      <c r="B37" s="12"/>
      <c r="D37" s="47"/>
      <c r="E37" s="14"/>
      <c r="F37" s="12"/>
      <c r="G37" s="14"/>
      <c r="H37" s="12"/>
      <c r="I37" s="14"/>
      <c r="J37" s="12"/>
      <c r="K37" s="14"/>
      <c r="L37" s="12"/>
    </row>
    <row r="38" spans="2:12" s="15" customFormat="1" ht="15">
      <c r="B38" s="12"/>
      <c r="C38" s="15" t="s">
        <v>26</v>
      </c>
      <c r="D38" s="47"/>
      <c r="E38" s="14">
        <f>E27-E36</f>
        <v>82185708.03</v>
      </c>
      <c r="F38" s="12"/>
      <c r="G38" s="14">
        <f>G27-G36</f>
        <v>80134142</v>
      </c>
      <c r="H38" s="12"/>
      <c r="I38" s="14"/>
      <c r="J38" s="12"/>
      <c r="K38" s="14"/>
      <c r="L38" s="12"/>
    </row>
    <row r="39" spans="2:12" s="15" customFormat="1" ht="15">
      <c r="B39" s="12"/>
      <c r="D39" s="47"/>
      <c r="E39" s="14"/>
      <c r="F39" s="12"/>
      <c r="G39" s="14"/>
      <c r="H39" s="12"/>
      <c r="I39" s="14"/>
      <c r="J39" s="12"/>
      <c r="K39" s="14"/>
      <c r="L39" s="12"/>
    </row>
    <row r="40" spans="2:12" s="15" customFormat="1" ht="15.75" thickBot="1">
      <c r="B40" s="12"/>
      <c r="D40" s="47"/>
      <c r="E40" s="22">
        <f>E11+E13+E15+E17+E19+E38</f>
        <v>133378652.905</v>
      </c>
      <c r="F40" s="12"/>
      <c r="G40" s="22">
        <f>G11+G13+G15+G17+G19+G38</f>
        <v>130686094</v>
      </c>
      <c r="H40" s="12"/>
      <c r="I40" s="14"/>
      <c r="J40" s="12"/>
      <c r="K40" s="14"/>
      <c r="L40" s="12"/>
    </row>
    <row r="41" spans="2:12" s="15" customFormat="1" ht="15">
      <c r="B41" s="12"/>
      <c r="D41" s="47"/>
      <c r="E41" s="16"/>
      <c r="F41" s="12"/>
      <c r="G41" s="16"/>
      <c r="H41" s="12"/>
      <c r="I41" s="17"/>
      <c r="J41" s="12"/>
      <c r="K41" s="16"/>
      <c r="L41" s="12"/>
    </row>
    <row r="42" spans="2:12" s="15" customFormat="1" ht="15">
      <c r="B42" s="12"/>
      <c r="C42" s="15" t="s">
        <v>27</v>
      </c>
      <c r="D42" s="47"/>
      <c r="E42" s="14">
        <v>66709399.55</v>
      </c>
      <c r="F42" s="12"/>
      <c r="G42" s="14">
        <f>66306200</f>
        <v>66306200</v>
      </c>
      <c r="H42" s="12"/>
      <c r="I42" s="17"/>
      <c r="J42" s="12"/>
      <c r="K42" s="17"/>
      <c r="L42" s="12"/>
    </row>
    <row r="43" spans="2:12" ht="15">
      <c r="B43" s="3"/>
      <c r="C43" s="2" t="s">
        <v>28</v>
      </c>
      <c r="E43" s="29">
        <v>57322173.49299999</v>
      </c>
      <c r="F43" s="3"/>
      <c r="G43" s="29">
        <f>55810466</f>
        <v>55810466</v>
      </c>
      <c r="H43" s="3"/>
      <c r="I43" s="6"/>
      <c r="J43" s="3"/>
      <c r="K43" s="6"/>
      <c r="L43" s="3"/>
    </row>
    <row r="44" spans="2:11" ht="15">
      <c r="B44" s="3"/>
      <c r="C44" s="12" t="s">
        <v>29</v>
      </c>
      <c r="D44" s="47"/>
      <c r="E44" s="14">
        <f>SUM(E42:E43)</f>
        <v>124031573.04299998</v>
      </c>
      <c r="G44" s="14">
        <f>SUM(G42:G43)</f>
        <v>122116666</v>
      </c>
      <c r="I44" s="6"/>
      <c r="K44" s="6"/>
    </row>
    <row r="45" spans="3:11" ht="15">
      <c r="C45" s="15"/>
      <c r="D45" s="47"/>
      <c r="E45" s="14"/>
      <c r="G45" s="6"/>
      <c r="I45" s="6"/>
      <c r="K45" s="6"/>
    </row>
    <row r="46" spans="3:11" ht="15">
      <c r="C46" s="15" t="s">
        <v>30</v>
      </c>
      <c r="D46" s="47"/>
      <c r="E46" s="14">
        <v>1602547.0320000004</v>
      </c>
      <c r="G46" s="14">
        <f>1504393</f>
        <v>1504393</v>
      </c>
      <c r="I46" s="6"/>
      <c r="K46" s="6"/>
    </row>
    <row r="47" spans="3:11" ht="15">
      <c r="C47" s="15"/>
      <c r="D47" s="47"/>
      <c r="E47" s="14"/>
      <c r="G47" s="6"/>
      <c r="I47" s="6"/>
      <c r="K47" s="6"/>
    </row>
    <row r="48" spans="2:5" s="8" customFormat="1" ht="15.75">
      <c r="B48" s="7"/>
      <c r="C48" s="23" t="s">
        <v>31</v>
      </c>
      <c r="D48" s="60"/>
      <c r="E48" s="23"/>
    </row>
    <row r="49" spans="2:7" s="8" customFormat="1" ht="15.75">
      <c r="B49" s="7"/>
      <c r="C49" s="15" t="s">
        <v>136</v>
      </c>
      <c r="D49" s="47"/>
      <c r="E49" s="30">
        <v>4445487.27</v>
      </c>
      <c r="G49" s="34">
        <f>3351336</f>
        <v>3351336</v>
      </c>
    </row>
    <row r="50" spans="2:7" s="8" customFormat="1" ht="15.75">
      <c r="B50" s="7"/>
      <c r="C50" s="15" t="s">
        <v>32</v>
      </c>
      <c r="D50" s="47"/>
      <c r="E50" s="30">
        <v>2694405.74</v>
      </c>
      <c r="G50" s="34">
        <f>3109059</f>
        <v>3109059</v>
      </c>
    </row>
    <row r="51" spans="3:7" s="8" customFormat="1" ht="15">
      <c r="C51" s="15" t="s">
        <v>33</v>
      </c>
      <c r="D51" s="47"/>
      <c r="E51" s="30">
        <v>604639.84</v>
      </c>
      <c r="G51" s="34">
        <f>604640</f>
        <v>604640</v>
      </c>
    </row>
    <row r="52" spans="2:11" s="8" customFormat="1" ht="16.5" thickBot="1">
      <c r="B52" s="9"/>
      <c r="C52" s="24"/>
      <c r="D52" s="60"/>
      <c r="E52" s="31">
        <f>SUM(E44:E51)</f>
        <v>133378652.92499998</v>
      </c>
      <c r="G52" s="31">
        <f>SUM(G44:G51)</f>
        <v>130686094</v>
      </c>
      <c r="I52" s="10"/>
      <c r="K52" s="10"/>
    </row>
    <row r="53" spans="2:11" s="8" customFormat="1" ht="15.75">
      <c r="B53" s="9"/>
      <c r="C53" s="23"/>
      <c r="D53" s="60"/>
      <c r="E53" s="25"/>
      <c r="G53" s="10"/>
      <c r="I53" s="10"/>
      <c r="K53" s="10"/>
    </row>
    <row r="54" spans="2:11" s="8" customFormat="1" ht="15.75">
      <c r="B54" s="9"/>
      <c r="C54" s="23"/>
      <c r="D54" s="60"/>
      <c r="E54" s="32"/>
      <c r="G54" s="10"/>
      <c r="I54" s="10"/>
      <c r="K54" s="10"/>
    </row>
    <row r="55" spans="2:11" s="8" customFormat="1" ht="15.75">
      <c r="B55" s="9"/>
      <c r="C55" s="2" t="s">
        <v>142</v>
      </c>
      <c r="D55" s="46"/>
      <c r="E55" s="25"/>
      <c r="G55" s="10"/>
      <c r="I55" s="10"/>
      <c r="K55" s="10"/>
    </row>
    <row r="56" spans="2:11" s="8" customFormat="1" ht="15">
      <c r="B56" s="9"/>
      <c r="C56" s="2" t="s">
        <v>221</v>
      </c>
      <c r="D56" s="46"/>
      <c r="E56" s="24"/>
      <c r="G56" s="9"/>
      <c r="I56" s="9"/>
      <c r="K56" s="9"/>
    </row>
    <row r="57" spans="2:11" s="8" customFormat="1" ht="15.75">
      <c r="B57" s="9"/>
      <c r="C57" s="26"/>
      <c r="D57" s="25"/>
      <c r="E57" s="27"/>
      <c r="G57" s="11"/>
      <c r="I57" s="11"/>
      <c r="K57" s="11"/>
    </row>
    <row r="58" spans="2:20" s="8" customFormat="1" ht="15.75">
      <c r="B58" s="9"/>
      <c r="C58" s="26"/>
      <c r="D58" s="26"/>
      <c r="E58" s="26"/>
      <c r="F58" s="26"/>
      <c r="G58" s="26"/>
      <c r="H58" s="27"/>
      <c r="J58" s="11"/>
      <c r="L58" s="11"/>
      <c r="N58" s="11"/>
      <c r="P58" s="11"/>
      <c r="R58" s="11"/>
      <c r="T58" s="11"/>
    </row>
    <row r="59" spans="2:18" s="8" customFormat="1" ht="15.75">
      <c r="B59" s="9"/>
      <c r="C59" s="81" t="s">
        <v>143</v>
      </c>
      <c r="D59" s="61"/>
      <c r="E59" s="61"/>
      <c r="F59" s="11"/>
      <c r="H59" s="11"/>
      <c r="J59" s="11"/>
      <c r="L59" s="11"/>
      <c r="N59" s="11"/>
      <c r="O59" s="59" t="s">
        <v>85</v>
      </c>
      <c r="R59" s="59"/>
    </row>
    <row r="60" spans="2:18" s="23" customFormat="1" ht="15.75">
      <c r="B60" s="24"/>
      <c r="D60" s="26"/>
      <c r="E60" s="59" t="s">
        <v>75</v>
      </c>
      <c r="G60" s="59" t="s">
        <v>77</v>
      </c>
      <c r="I60" s="59" t="s">
        <v>79</v>
      </c>
      <c r="K60" s="59" t="s">
        <v>81</v>
      </c>
      <c r="M60" s="59" t="s">
        <v>83</v>
      </c>
      <c r="O60" s="59" t="s">
        <v>86</v>
      </c>
      <c r="R60" s="59"/>
    </row>
    <row r="61" spans="2:17" s="23" customFormat="1" ht="15.75">
      <c r="B61" s="24"/>
      <c r="D61" s="26"/>
      <c r="E61" s="59" t="s">
        <v>76</v>
      </c>
      <c r="G61" s="59" t="s">
        <v>78</v>
      </c>
      <c r="I61" s="59" t="s">
        <v>80</v>
      </c>
      <c r="K61" s="59" t="s">
        <v>82</v>
      </c>
      <c r="M61" s="59" t="s">
        <v>84</v>
      </c>
      <c r="O61" s="59" t="s">
        <v>87</v>
      </c>
      <c r="Q61" s="59" t="s">
        <v>88</v>
      </c>
    </row>
    <row r="62" spans="2:17" s="23" customFormat="1" ht="15.75">
      <c r="B62" s="24"/>
      <c r="D62" s="26"/>
      <c r="E62" s="59" t="s">
        <v>48</v>
      </c>
      <c r="G62" s="59" t="s">
        <v>48</v>
      </c>
      <c r="I62" s="59" t="s">
        <v>48</v>
      </c>
      <c r="K62" s="59" t="s">
        <v>48</v>
      </c>
      <c r="M62" s="59" t="s">
        <v>48</v>
      </c>
      <c r="O62" s="59" t="s">
        <v>48</v>
      </c>
      <c r="Q62" s="59" t="s">
        <v>48</v>
      </c>
    </row>
    <row r="63" spans="2:17" s="23" customFormat="1" ht="15.75">
      <c r="B63" s="24"/>
      <c r="C63" s="69" t="s">
        <v>89</v>
      </c>
      <c r="D63" s="62"/>
      <c r="E63" s="27"/>
      <c r="G63" s="27"/>
      <c r="I63" s="27"/>
      <c r="K63" s="27"/>
      <c r="M63" s="27"/>
      <c r="O63" s="27"/>
      <c r="Q63" s="27"/>
    </row>
    <row r="64" spans="2:17" s="23" customFormat="1" ht="15.75">
      <c r="B64" s="24"/>
      <c r="C64" s="69" t="s">
        <v>214</v>
      </c>
      <c r="D64" s="62"/>
      <c r="E64" s="51">
        <v>1347925</v>
      </c>
      <c r="G64" s="27">
        <v>5369840</v>
      </c>
      <c r="I64" s="27">
        <v>7030699.0600000005</v>
      </c>
      <c r="K64" s="27">
        <v>10714486.2</v>
      </c>
      <c r="M64" s="27">
        <f>13487609</f>
        <v>13487609</v>
      </c>
      <c r="O64" s="27">
        <v>2468619</v>
      </c>
      <c r="Q64" s="27">
        <f aca="true" t="shared" si="0" ref="Q64:Q69">SUM(E64:P64)</f>
        <v>40419178.26</v>
      </c>
    </row>
    <row r="65" spans="2:17" s="23" customFormat="1" ht="15.75">
      <c r="B65" s="24"/>
      <c r="C65" s="69" t="s">
        <v>90</v>
      </c>
      <c r="D65" s="62"/>
      <c r="E65" s="51">
        <v>0</v>
      </c>
      <c r="G65" s="51">
        <v>0</v>
      </c>
      <c r="I65" s="27">
        <v>609541.6</v>
      </c>
      <c r="K65" s="51">
        <v>1608937</v>
      </c>
      <c r="M65" s="27">
        <v>796456</v>
      </c>
      <c r="O65" s="27">
        <v>100644.35</v>
      </c>
      <c r="Q65" s="27">
        <f t="shared" si="0"/>
        <v>3115578.95</v>
      </c>
    </row>
    <row r="66" spans="2:17" s="23" customFormat="1" ht="15.75" hidden="1">
      <c r="B66" s="24"/>
      <c r="C66" s="69" t="s">
        <v>176</v>
      </c>
      <c r="D66" s="62"/>
      <c r="E66" s="51">
        <v>0</v>
      </c>
      <c r="G66" s="51">
        <v>0</v>
      </c>
      <c r="I66" s="51">
        <v>0</v>
      </c>
      <c r="K66" s="99">
        <v>0</v>
      </c>
      <c r="M66" s="51">
        <v>0</v>
      </c>
      <c r="O66" s="51">
        <v>0</v>
      </c>
      <c r="Q66" s="51">
        <f t="shared" si="0"/>
        <v>0</v>
      </c>
    </row>
    <row r="67" spans="2:17" s="23" customFormat="1" ht="15.75">
      <c r="B67" s="24"/>
      <c r="C67" s="69" t="s">
        <v>177</v>
      </c>
      <c r="D67" s="62"/>
      <c r="E67" s="51">
        <v>0</v>
      </c>
      <c r="G67" s="51">
        <v>0</v>
      </c>
      <c r="I67" s="107">
        <v>0</v>
      </c>
      <c r="K67" s="51">
        <v>-1044250</v>
      </c>
      <c r="M67" s="51">
        <v>-297030</v>
      </c>
      <c r="O67" s="51">
        <v>0</v>
      </c>
      <c r="Q67" s="51">
        <f t="shared" si="0"/>
        <v>-1341280</v>
      </c>
    </row>
    <row r="68" spans="2:17" s="23" customFormat="1" ht="15.75" hidden="1">
      <c r="B68" s="24"/>
      <c r="C68" s="69" t="s">
        <v>91</v>
      </c>
      <c r="D68" s="62"/>
      <c r="E68" s="51">
        <v>0</v>
      </c>
      <c r="G68" s="51">
        <v>0</v>
      </c>
      <c r="I68" s="107">
        <v>0</v>
      </c>
      <c r="K68" s="51">
        <v>0</v>
      </c>
      <c r="M68" s="51">
        <v>0</v>
      </c>
      <c r="O68" s="51">
        <v>0</v>
      </c>
      <c r="Q68" s="51">
        <f t="shared" si="0"/>
        <v>0</v>
      </c>
    </row>
    <row r="69" spans="2:17" s="23" customFormat="1" ht="15.75">
      <c r="B69" s="24"/>
      <c r="C69" s="69" t="s">
        <v>91</v>
      </c>
      <c r="D69" s="62"/>
      <c r="E69" s="51">
        <v>0</v>
      </c>
      <c r="G69" s="51">
        <v>0</v>
      </c>
      <c r="I69" s="107">
        <v>0</v>
      </c>
      <c r="K69" s="107">
        <v>0</v>
      </c>
      <c r="M69" s="66">
        <v>0</v>
      </c>
      <c r="O69" s="107">
        <v>0</v>
      </c>
      <c r="Q69" s="51">
        <f t="shared" si="0"/>
        <v>0</v>
      </c>
    </row>
    <row r="70" spans="2:17" s="23" customFormat="1" ht="3.75" customHeight="1">
      <c r="B70" s="24"/>
      <c r="C70" s="69"/>
      <c r="D70" s="62"/>
      <c r="E70" s="27"/>
      <c r="G70" s="27"/>
      <c r="I70" s="27"/>
      <c r="K70" s="27"/>
      <c r="M70" s="27"/>
      <c r="O70" s="27"/>
      <c r="Q70" s="27"/>
    </row>
    <row r="71" spans="2:17" s="23" customFormat="1" ht="3.75" customHeight="1">
      <c r="B71" s="24"/>
      <c r="C71" s="69"/>
      <c r="D71" s="62"/>
      <c r="E71" s="63"/>
      <c r="G71" s="63"/>
      <c r="I71" s="63"/>
      <c r="K71" s="63"/>
      <c r="M71" s="63"/>
      <c r="O71" s="63"/>
      <c r="Q71" s="63"/>
    </row>
    <row r="72" spans="2:17" s="23" customFormat="1" ht="15.75">
      <c r="B72" s="24"/>
      <c r="C72" s="69" t="s">
        <v>231</v>
      </c>
      <c r="D72" s="62"/>
      <c r="E72" s="27">
        <f>SUM(E64:E70)</f>
        <v>1347925</v>
      </c>
      <c r="G72" s="27">
        <f>SUM(G64:G70)</f>
        <v>5369840</v>
      </c>
      <c r="I72" s="27">
        <f>SUM(I64:I70)</f>
        <v>7640240.66</v>
      </c>
      <c r="K72" s="27">
        <f>SUM(K64:K70)</f>
        <v>11279173.2</v>
      </c>
      <c r="M72" s="27">
        <f>SUM(M64:M70)</f>
        <v>13987035</v>
      </c>
      <c r="O72" s="27">
        <f>SUM(O64:O70)</f>
        <v>2569263.35</v>
      </c>
      <c r="Q72" s="27">
        <f>SUM(Q64:Q70)</f>
        <v>42193477.21</v>
      </c>
    </row>
    <row r="73" spans="2:17" s="23" customFormat="1" ht="3.75" customHeight="1">
      <c r="B73" s="24"/>
      <c r="C73" s="69"/>
      <c r="D73" s="26"/>
      <c r="E73" s="64"/>
      <c r="G73" s="96"/>
      <c r="H73" s="27"/>
      <c r="I73" s="64"/>
      <c r="K73" s="64"/>
      <c r="M73" s="64"/>
      <c r="O73" s="64"/>
      <c r="Q73" s="64"/>
    </row>
    <row r="74" spans="2:17" s="23" customFormat="1" ht="15.75">
      <c r="B74" s="24"/>
      <c r="C74" s="69"/>
      <c r="D74" s="26"/>
      <c r="E74" s="26"/>
      <c r="F74" s="27"/>
      <c r="H74" s="27"/>
      <c r="I74" s="27"/>
      <c r="K74" s="27"/>
      <c r="M74" s="27"/>
      <c r="O74" s="27"/>
      <c r="Q74" s="27"/>
    </row>
    <row r="75" spans="2:17" s="23" customFormat="1" ht="15.75">
      <c r="B75" s="24"/>
      <c r="C75" s="69" t="s">
        <v>92</v>
      </c>
      <c r="D75" s="62"/>
      <c r="E75" s="62"/>
      <c r="F75" s="27"/>
      <c r="H75" s="27"/>
      <c r="I75" s="27"/>
      <c r="K75" s="27"/>
      <c r="M75" s="27"/>
      <c r="O75" s="27"/>
      <c r="Q75" s="27"/>
    </row>
    <row r="76" spans="2:17" s="23" customFormat="1" ht="15.75">
      <c r="B76" s="24"/>
      <c r="C76" s="69" t="s">
        <v>214</v>
      </c>
      <c r="D76" s="62"/>
      <c r="E76" s="51">
        <v>60182.61</v>
      </c>
      <c r="G76" s="51">
        <v>0</v>
      </c>
      <c r="I76" s="51">
        <v>570777.35</v>
      </c>
      <c r="K76" s="51">
        <v>9075677.14</v>
      </c>
      <c r="M76" s="51">
        <f>7402593</f>
        <v>7402593</v>
      </c>
      <c r="O76" s="51">
        <v>1610557.84</v>
      </c>
      <c r="Q76" s="27">
        <f aca="true" t="shared" si="1" ref="Q76:Q81">SUM(E76:P76)</f>
        <v>18719787.94</v>
      </c>
    </row>
    <row r="77" spans="2:17" s="23" customFormat="1" ht="15.75">
      <c r="B77" s="24"/>
      <c r="C77" s="69" t="s">
        <v>93</v>
      </c>
      <c r="D77" s="62"/>
      <c r="E77" s="51">
        <v>11188.4</v>
      </c>
      <c r="G77" s="51">
        <v>0</v>
      </c>
      <c r="I77" s="51">
        <v>73905.52</v>
      </c>
      <c r="K77" s="51">
        <v>400029.04</v>
      </c>
      <c r="M77" s="51">
        <v>992422.28</v>
      </c>
      <c r="O77" s="51">
        <v>145181.43</v>
      </c>
      <c r="Q77" s="27">
        <f t="shared" si="1"/>
        <v>1622726.67</v>
      </c>
    </row>
    <row r="78" spans="2:17" s="23" customFormat="1" ht="15.75" hidden="1">
      <c r="B78" s="24"/>
      <c r="C78" s="69" t="s">
        <v>176</v>
      </c>
      <c r="D78" s="62"/>
      <c r="E78" s="99">
        <v>0</v>
      </c>
      <c r="G78" s="51">
        <v>0</v>
      </c>
      <c r="I78" s="51">
        <v>0</v>
      </c>
      <c r="K78" s="51">
        <v>0</v>
      </c>
      <c r="M78" s="51">
        <v>0</v>
      </c>
      <c r="O78" s="51">
        <v>-0.2999999999999545</v>
      </c>
      <c r="Q78" s="51">
        <f t="shared" si="1"/>
        <v>-0.2999999999999545</v>
      </c>
    </row>
    <row r="79" spans="2:17" s="23" customFormat="1" ht="15.75">
      <c r="B79" s="24"/>
      <c r="C79" s="69" t="s">
        <v>177</v>
      </c>
      <c r="D79" s="62"/>
      <c r="E79" s="51">
        <v>0</v>
      </c>
      <c r="G79" s="51">
        <v>0</v>
      </c>
      <c r="I79" s="107">
        <v>0</v>
      </c>
      <c r="K79" s="51">
        <v>-999388</v>
      </c>
      <c r="M79" s="51">
        <f>-231432-0.5</f>
        <v>-231432.5</v>
      </c>
      <c r="O79" s="66">
        <v>0</v>
      </c>
      <c r="Q79" s="51">
        <f t="shared" si="1"/>
        <v>-1230820.5</v>
      </c>
    </row>
    <row r="80" spans="2:17" s="23" customFormat="1" ht="15.75" hidden="1">
      <c r="B80" s="24"/>
      <c r="C80" s="69" t="s">
        <v>91</v>
      </c>
      <c r="D80" s="62"/>
      <c r="E80" s="51">
        <v>0</v>
      </c>
      <c r="G80" s="51">
        <v>0</v>
      </c>
      <c r="I80" s="107">
        <v>0</v>
      </c>
      <c r="K80" s="51">
        <v>0</v>
      </c>
      <c r="M80" s="51">
        <v>0</v>
      </c>
      <c r="O80" s="51">
        <v>0</v>
      </c>
      <c r="Q80" s="51">
        <f t="shared" si="1"/>
        <v>0</v>
      </c>
    </row>
    <row r="81" spans="2:17" s="23" customFormat="1" ht="15.75">
      <c r="B81" s="24"/>
      <c r="C81" s="69" t="s">
        <v>91</v>
      </c>
      <c r="D81" s="62"/>
      <c r="E81" s="51">
        <v>0</v>
      </c>
      <c r="G81" s="51">
        <v>0</v>
      </c>
      <c r="I81" s="107">
        <v>0</v>
      </c>
      <c r="K81" s="51">
        <v>0</v>
      </c>
      <c r="M81" s="51">
        <v>0</v>
      </c>
      <c r="O81" s="51">
        <v>0</v>
      </c>
      <c r="Q81" s="51">
        <f t="shared" si="1"/>
        <v>0</v>
      </c>
    </row>
    <row r="82" spans="2:17" s="23" customFormat="1" ht="3.75" customHeight="1">
      <c r="B82" s="24"/>
      <c r="C82" s="69"/>
      <c r="D82" s="62"/>
      <c r="E82" s="27"/>
      <c r="G82" s="27"/>
      <c r="I82" s="27"/>
      <c r="K82" s="27"/>
      <c r="M82" s="27"/>
      <c r="O82" s="27"/>
      <c r="Q82" s="27"/>
    </row>
    <row r="83" spans="2:17" s="23" customFormat="1" ht="3.75" customHeight="1">
      <c r="B83" s="24"/>
      <c r="C83" s="69"/>
      <c r="D83" s="62"/>
      <c r="E83" s="63"/>
      <c r="G83" s="63"/>
      <c r="I83" s="63"/>
      <c r="K83" s="63"/>
      <c r="M83" s="63"/>
      <c r="O83" s="63"/>
      <c r="Q83" s="63"/>
    </row>
    <row r="84" spans="2:17" s="23" customFormat="1" ht="15.75">
      <c r="B84" s="24"/>
      <c r="C84" s="69" t="s">
        <v>231</v>
      </c>
      <c r="D84" s="62"/>
      <c r="E84" s="51">
        <f>SUM(E76:E82)</f>
        <v>71371.01</v>
      </c>
      <c r="G84" s="51">
        <f>SUM(G76:G82)</f>
        <v>0</v>
      </c>
      <c r="I84" s="27">
        <f>SUM(I76:I82)</f>
        <v>644682.87</v>
      </c>
      <c r="K84" s="27">
        <f>SUM(K76:K82)</f>
        <v>8476318.18</v>
      </c>
      <c r="M84" s="27">
        <f>SUM(M76:M82)</f>
        <v>8163582.779999999</v>
      </c>
      <c r="O84" s="27">
        <f>SUM(O76:O82)</f>
        <v>1755738.97</v>
      </c>
      <c r="Q84" s="27">
        <f>SUM(Q76:Q82)</f>
        <v>19111693.81</v>
      </c>
    </row>
    <row r="85" spans="2:17" s="23" customFormat="1" ht="3.75" customHeight="1">
      <c r="B85" s="24"/>
      <c r="C85" s="69"/>
      <c r="E85" s="64"/>
      <c r="G85" s="64"/>
      <c r="I85" s="64"/>
      <c r="K85" s="64"/>
      <c r="M85" s="64"/>
      <c r="O85" s="64"/>
      <c r="Q85" s="64"/>
    </row>
    <row r="86" spans="2:17" s="23" customFormat="1" ht="15.75">
      <c r="B86" s="24"/>
      <c r="C86" s="69"/>
      <c r="D86" s="26"/>
      <c r="E86" s="27"/>
      <c r="G86" s="27"/>
      <c r="I86" s="27"/>
      <c r="K86" s="27"/>
      <c r="M86" s="27"/>
      <c r="P86" s="27"/>
      <c r="Q86" s="27"/>
    </row>
    <row r="87" spans="2:17" s="23" customFormat="1" ht="15.75">
      <c r="B87" s="24"/>
      <c r="C87" s="69" t="s">
        <v>94</v>
      </c>
      <c r="D87" s="62"/>
      <c r="E87" s="27"/>
      <c r="G87" s="27"/>
      <c r="I87" s="27"/>
      <c r="K87" s="27"/>
      <c r="M87" s="27"/>
      <c r="P87" s="27"/>
      <c r="Q87" s="27"/>
    </row>
    <row r="88" spans="2:17" s="23" customFormat="1" ht="16.5" thickBot="1">
      <c r="B88" s="24"/>
      <c r="C88" s="69" t="s">
        <v>232</v>
      </c>
      <c r="D88" s="62"/>
      <c r="E88" s="65">
        <f>E72-E84</f>
        <v>1276553.99</v>
      </c>
      <c r="G88" s="65">
        <f>G72-G84</f>
        <v>5369840</v>
      </c>
      <c r="I88" s="65">
        <f>I72-I84</f>
        <v>6995557.79</v>
      </c>
      <c r="K88" s="65">
        <f>K72-K84</f>
        <v>2802855.0199999996</v>
      </c>
      <c r="M88" s="65">
        <f>M72-M84</f>
        <v>5823452.220000001</v>
      </c>
      <c r="O88" s="65">
        <f>O72-O84</f>
        <v>813524.3800000001</v>
      </c>
      <c r="Q88" s="65">
        <f>SUM(E88:P88)</f>
        <v>23081783.400000002</v>
      </c>
    </row>
    <row r="89" spans="2:17" s="23" customFormat="1" ht="15.75">
      <c r="B89" s="24"/>
      <c r="C89" s="69"/>
      <c r="D89" s="26"/>
      <c r="E89" s="27"/>
      <c r="G89" s="27"/>
      <c r="J89" s="27"/>
      <c r="L89" s="27"/>
      <c r="M89" s="27"/>
      <c r="O89" s="27"/>
      <c r="Q89" s="27"/>
    </row>
    <row r="90" spans="2:17" s="23" customFormat="1" ht="16.5" thickBot="1">
      <c r="B90" s="24"/>
      <c r="C90" s="69" t="s">
        <v>198</v>
      </c>
      <c r="D90" s="62"/>
      <c r="E90" s="65">
        <f>E64-E76</f>
        <v>1287742.39</v>
      </c>
      <c r="G90" s="65">
        <f>G64-G76</f>
        <v>5369840</v>
      </c>
      <c r="I90" s="65">
        <f>I64-I76</f>
        <v>6459921.710000001</v>
      </c>
      <c r="K90" s="65">
        <f>K64-K76</f>
        <v>1638809.0599999987</v>
      </c>
      <c r="M90" s="65">
        <f>M64-M76</f>
        <v>6085016</v>
      </c>
      <c r="O90" s="65">
        <f>O64-O76</f>
        <v>858061.1599999999</v>
      </c>
      <c r="Q90" s="65">
        <f>SUM(E90:P90)-0.25</f>
        <v>21699390.07</v>
      </c>
    </row>
    <row r="91" spans="2:17" s="23" customFormat="1" ht="15.75">
      <c r="B91" s="24"/>
      <c r="C91" s="69"/>
      <c r="D91" s="26"/>
      <c r="E91" s="26"/>
      <c r="F91" s="27"/>
      <c r="H91" s="27"/>
      <c r="J91" s="27"/>
      <c r="L91" s="27"/>
      <c r="N91" s="27"/>
      <c r="P91" s="27"/>
      <c r="Q91" s="27"/>
    </row>
    <row r="92" spans="2:18" s="23" customFormat="1" ht="15.75">
      <c r="B92" s="24"/>
      <c r="C92" s="69" t="s">
        <v>240</v>
      </c>
      <c r="D92" s="26"/>
      <c r="E92" s="26"/>
      <c r="F92" s="27"/>
      <c r="H92" s="27"/>
      <c r="J92" s="27"/>
      <c r="L92" s="27"/>
      <c r="N92" s="27"/>
      <c r="P92" s="27"/>
      <c r="R92" s="27"/>
    </row>
    <row r="93" spans="2:18" s="23" customFormat="1" ht="15.75">
      <c r="B93" s="24"/>
      <c r="C93" s="69"/>
      <c r="D93" s="26"/>
      <c r="E93" s="26"/>
      <c r="F93" s="27"/>
      <c r="H93" s="27"/>
      <c r="J93" s="27"/>
      <c r="L93" s="27"/>
      <c r="N93" s="27"/>
      <c r="P93" s="27"/>
      <c r="R93" s="27"/>
    </row>
    <row r="94" spans="2:18" s="23" customFormat="1" ht="15.75">
      <c r="B94" s="24"/>
      <c r="C94" s="69"/>
      <c r="D94" s="26"/>
      <c r="E94" s="26"/>
      <c r="F94" s="60">
        <v>2002</v>
      </c>
      <c r="G94" s="60"/>
      <c r="H94" s="60">
        <v>2001</v>
      </c>
      <c r="J94" s="27"/>
      <c r="L94" s="27"/>
      <c r="N94" s="27"/>
      <c r="P94" s="27"/>
      <c r="R94" s="27"/>
    </row>
    <row r="95" spans="2:18" s="23" customFormat="1" ht="15.75" hidden="1">
      <c r="B95" s="24"/>
      <c r="C95" s="69"/>
      <c r="D95" s="26"/>
      <c r="E95" s="59" t="s">
        <v>48</v>
      </c>
      <c r="F95" s="60"/>
      <c r="G95" s="59" t="s">
        <v>48</v>
      </c>
      <c r="J95" s="27"/>
      <c r="L95" s="27"/>
      <c r="N95" s="27"/>
      <c r="P95" s="27"/>
      <c r="R95" s="27"/>
    </row>
    <row r="96" spans="2:18" s="23" customFormat="1" ht="15.75" hidden="1">
      <c r="B96" s="24"/>
      <c r="C96" s="81" t="s">
        <v>144</v>
      </c>
      <c r="D96" s="62"/>
      <c r="J96" s="27"/>
      <c r="L96" s="27"/>
      <c r="N96" s="27"/>
      <c r="P96" s="27"/>
      <c r="R96" s="27"/>
    </row>
    <row r="97" spans="2:18" s="23" customFormat="1" ht="15.75" hidden="1">
      <c r="B97" s="24"/>
      <c r="C97" s="81"/>
      <c r="D97" s="62"/>
      <c r="J97" s="27"/>
      <c r="L97" s="27"/>
      <c r="N97" s="27"/>
      <c r="P97" s="27"/>
      <c r="R97" s="27"/>
    </row>
    <row r="98" spans="2:18" s="23" customFormat="1" ht="15.75" hidden="1" thickBot="1">
      <c r="B98" s="24"/>
      <c r="C98" s="69" t="s">
        <v>95</v>
      </c>
      <c r="D98" s="67"/>
      <c r="E98" s="65">
        <v>0</v>
      </c>
      <c r="G98" s="68">
        <v>0</v>
      </c>
      <c r="J98" s="27"/>
      <c r="L98" s="27"/>
      <c r="N98" s="27"/>
      <c r="P98" s="27"/>
      <c r="R98" s="27"/>
    </row>
    <row r="99" spans="2:18" s="23" customFormat="1" ht="15" hidden="1">
      <c r="B99" s="24"/>
      <c r="C99" s="69"/>
      <c r="D99" s="67"/>
      <c r="E99" s="67"/>
      <c r="F99" s="27"/>
      <c r="H99" s="51"/>
      <c r="J99" s="27"/>
      <c r="L99" s="27"/>
      <c r="N99" s="27"/>
      <c r="P99" s="27"/>
      <c r="R99" s="27"/>
    </row>
    <row r="100" spans="2:18" s="23" customFormat="1" ht="15.75" hidden="1">
      <c r="B100" s="24"/>
      <c r="C100" s="69" t="s">
        <v>149</v>
      </c>
      <c r="D100" s="26"/>
      <c r="E100" s="26"/>
      <c r="F100" s="27"/>
      <c r="H100" s="27"/>
      <c r="J100" s="27"/>
      <c r="L100" s="27"/>
      <c r="N100" s="27"/>
      <c r="P100" s="27"/>
      <c r="R100" s="27"/>
    </row>
    <row r="101" spans="2:11" s="8" customFormat="1" ht="15.75">
      <c r="B101" s="9"/>
      <c r="C101" s="7"/>
      <c r="D101" s="10"/>
      <c r="E101" s="11"/>
      <c r="G101" s="11"/>
      <c r="I101" s="11"/>
      <c r="K101" s="11"/>
    </row>
    <row r="102" spans="2:11" s="8" customFormat="1" ht="15.75">
      <c r="B102" s="9"/>
      <c r="C102" s="7"/>
      <c r="D102" s="10"/>
      <c r="E102" s="11"/>
      <c r="G102" s="11"/>
      <c r="I102" s="11"/>
      <c r="K102" s="11"/>
    </row>
    <row r="103" spans="2:11" s="8" customFormat="1" ht="15.75">
      <c r="B103" s="9"/>
      <c r="C103" s="7"/>
      <c r="D103" s="10"/>
      <c r="E103" s="11"/>
      <c r="G103" s="11"/>
      <c r="I103" s="11"/>
      <c r="K103" s="11"/>
    </row>
    <row r="104" spans="2:11" s="8" customFormat="1" ht="15.75">
      <c r="B104" s="9"/>
      <c r="C104" s="7"/>
      <c r="D104" s="10"/>
      <c r="E104" s="11"/>
      <c r="G104" s="11"/>
      <c r="I104" s="11"/>
      <c r="K104" s="11"/>
    </row>
    <row r="105" spans="2:11" s="8" customFormat="1" ht="15.75">
      <c r="B105" s="9"/>
      <c r="C105" s="7"/>
      <c r="D105" s="10"/>
      <c r="E105" s="11"/>
      <c r="G105" s="11"/>
      <c r="I105" s="11"/>
      <c r="K105" s="11"/>
    </row>
    <row r="106" spans="2:11" s="8" customFormat="1" ht="15.75">
      <c r="B106" s="9"/>
      <c r="C106" s="7"/>
      <c r="D106" s="10"/>
      <c r="E106" s="11"/>
      <c r="G106" s="11"/>
      <c r="I106" s="11"/>
      <c r="K106" s="11"/>
    </row>
    <row r="107" spans="2:11" s="8" customFormat="1" ht="15.75">
      <c r="B107" s="9"/>
      <c r="C107" s="7"/>
      <c r="D107" s="10"/>
      <c r="E107" s="11"/>
      <c r="G107" s="11"/>
      <c r="I107" s="11"/>
      <c r="K107" s="11"/>
    </row>
    <row r="108" spans="2:11" s="8" customFormat="1" ht="15">
      <c r="B108" s="9"/>
      <c r="C108" s="9"/>
      <c r="D108" s="80"/>
      <c r="E108" s="11"/>
      <c r="G108" s="11"/>
      <c r="I108" s="11"/>
      <c r="K108" s="11"/>
    </row>
    <row r="109" spans="2:11" s="8" customFormat="1" ht="15">
      <c r="B109" s="9"/>
      <c r="D109" s="79"/>
      <c r="E109" s="11"/>
      <c r="G109" s="11"/>
      <c r="I109" s="11"/>
      <c r="K109" s="11"/>
    </row>
    <row r="110" spans="2:11" s="8" customFormat="1" ht="15">
      <c r="B110" s="9"/>
      <c r="C110" s="9"/>
      <c r="D110" s="80"/>
      <c r="E110" s="11"/>
      <c r="G110" s="11"/>
      <c r="I110" s="11"/>
      <c r="K110" s="11"/>
    </row>
    <row r="111" spans="4:11" s="8" customFormat="1" ht="15">
      <c r="D111" s="79"/>
      <c r="E111" s="11"/>
      <c r="G111" s="11"/>
      <c r="I111" s="11"/>
      <c r="K111" s="11"/>
    </row>
    <row r="112" spans="4:11" s="8" customFormat="1" ht="15">
      <c r="D112" s="79"/>
      <c r="E112" s="11"/>
      <c r="G112" s="11"/>
      <c r="I112" s="11"/>
      <c r="K112" s="11"/>
    </row>
    <row r="113" spans="4:11" s="8" customFormat="1" ht="15">
      <c r="D113" s="79"/>
      <c r="E113" s="11"/>
      <c r="G113" s="11"/>
      <c r="I113" s="11"/>
      <c r="K113" s="11"/>
    </row>
    <row r="114" spans="5:11" ht="15">
      <c r="E114" s="6"/>
      <c r="G114" s="6"/>
      <c r="I114" s="6"/>
      <c r="K114" s="6"/>
    </row>
    <row r="115" spans="5:11" ht="15">
      <c r="E115" s="6"/>
      <c r="G115" s="6"/>
      <c r="I115" s="6"/>
      <c r="K115" s="6"/>
    </row>
    <row r="116" spans="5:11" ht="15">
      <c r="E116" s="6"/>
      <c r="G116" s="6"/>
      <c r="I116" s="6"/>
      <c r="K116" s="6"/>
    </row>
    <row r="117" spans="5:11" ht="15">
      <c r="E117" s="6"/>
      <c r="G117" s="6"/>
      <c r="I117" s="6"/>
      <c r="K117" s="6"/>
    </row>
    <row r="118" spans="5:11" ht="15">
      <c r="E118" s="6"/>
      <c r="G118" s="6"/>
      <c r="I118" s="6"/>
      <c r="K118" s="6"/>
    </row>
    <row r="119" spans="5:11" ht="15">
      <c r="E119" s="6"/>
      <c r="G119" s="6"/>
      <c r="I119" s="6"/>
      <c r="K119" s="6"/>
    </row>
    <row r="120" spans="5:11" ht="15">
      <c r="E120" s="6"/>
      <c r="G120" s="6"/>
      <c r="I120" s="6"/>
      <c r="K120" s="6"/>
    </row>
    <row r="121" spans="5:11" ht="15">
      <c r="E121" s="6"/>
      <c r="G121" s="6"/>
      <c r="I121" s="6"/>
      <c r="K121" s="6"/>
    </row>
    <row r="122" spans="5:11" ht="15">
      <c r="E122" s="6"/>
      <c r="G122" s="6"/>
      <c r="I122" s="6"/>
      <c r="K122" s="6"/>
    </row>
    <row r="123" spans="5:11" ht="15">
      <c r="E123" s="6"/>
      <c r="G123" s="6"/>
      <c r="I123" s="6"/>
      <c r="K123" s="6"/>
    </row>
    <row r="124" spans="5:11" ht="15">
      <c r="E124" s="6"/>
      <c r="G124" s="6"/>
      <c r="I124" s="6"/>
      <c r="K124" s="6"/>
    </row>
    <row r="125" spans="5:11" ht="15">
      <c r="E125" s="6"/>
      <c r="G125" s="6"/>
      <c r="I125" s="6"/>
      <c r="K125" s="6"/>
    </row>
    <row r="126" spans="5:11" ht="15">
      <c r="E126" s="6"/>
      <c r="G126" s="6"/>
      <c r="I126" s="6"/>
      <c r="K126" s="6"/>
    </row>
    <row r="127" spans="5:11" ht="15">
      <c r="E127" s="6"/>
      <c r="G127" s="6"/>
      <c r="I127" s="6"/>
      <c r="K127" s="6"/>
    </row>
    <row r="128" spans="5:11" ht="15">
      <c r="E128" s="6"/>
      <c r="G128" s="6"/>
      <c r="I128" s="6"/>
      <c r="K128" s="6"/>
    </row>
    <row r="129" spans="5:11" ht="15">
      <c r="E129" s="6"/>
      <c r="G129" s="6"/>
      <c r="I129" s="6"/>
      <c r="K129" s="6"/>
    </row>
    <row r="130" spans="5:11" ht="15">
      <c r="E130" s="6"/>
      <c r="G130" s="6"/>
      <c r="I130" s="6"/>
      <c r="K130" s="6"/>
    </row>
    <row r="131" spans="5:11" ht="15">
      <c r="E131" s="6"/>
      <c r="G131" s="6"/>
      <c r="I131" s="6"/>
      <c r="K131" s="6"/>
    </row>
    <row r="132" spans="5:11" ht="15">
      <c r="E132" s="6"/>
      <c r="G132" s="6"/>
      <c r="I132" s="6"/>
      <c r="K132" s="6"/>
    </row>
    <row r="133" spans="5:11" ht="15">
      <c r="E133" s="6"/>
      <c r="G133" s="6"/>
      <c r="I133" s="6"/>
      <c r="K133" s="6"/>
    </row>
  </sheetData>
  <printOptions/>
  <pageMargins left="0.75" right="0.75" top="1" bottom="1" header="0.5" footer="0.5"/>
  <pageSetup horizontalDpi="600" verticalDpi="600" orientation="landscape" scale="65" r:id="rId1"/>
  <rowBreaks count="1" manualBreakCount="1">
    <brk id="57" min="1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80"/>
  <sheetViews>
    <sheetView zoomScale="75" zoomScaleNormal="75" zoomScaleSheetLayoutView="75" workbookViewId="0" topLeftCell="C1">
      <selection activeCell="E22" sqref="E22"/>
    </sheetView>
  </sheetViews>
  <sheetFormatPr defaultColWidth="9.140625" defaultRowHeight="12.75"/>
  <cols>
    <col min="1" max="1" width="4.7109375" style="2" customWidth="1"/>
    <col min="2" max="2" width="3.421875" style="2" customWidth="1"/>
    <col min="3" max="3" width="52.28125" style="2" customWidth="1"/>
    <col min="4" max="4" width="16.28125" style="2" customWidth="1"/>
    <col min="5" max="5" width="1.7109375" style="2" customWidth="1"/>
    <col min="6" max="6" width="16.28125" style="2" customWidth="1"/>
    <col min="7" max="7" width="1.7109375" style="2" customWidth="1"/>
    <col min="8" max="8" width="16.421875" style="2" customWidth="1"/>
    <col min="9" max="9" width="1.7109375" style="2" customWidth="1"/>
    <col min="10" max="10" width="16.28125" style="2" hidden="1" customWidth="1"/>
    <col min="11" max="11" width="1.7109375" style="2" hidden="1" customWidth="1"/>
    <col min="12" max="12" width="16.28125" style="2" customWidth="1"/>
    <col min="13" max="13" width="1.7109375" style="2" customWidth="1"/>
    <col min="14" max="14" width="16.421875" style="2" customWidth="1"/>
    <col min="15" max="15" width="1.7109375" style="2" customWidth="1"/>
    <col min="16" max="16384" width="12.421875" style="2" customWidth="1"/>
  </cols>
  <sheetData>
    <row r="2" ht="15.75">
      <c r="B2" s="1" t="s">
        <v>0</v>
      </c>
    </row>
    <row r="3" ht="15.75">
      <c r="B3" s="1" t="s">
        <v>241</v>
      </c>
    </row>
    <row r="4" ht="15">
      <c r="B4" s="95" t="s">
        <v>150</v>
      </c>
    </row>
    <row r="5" spans="2:13" ht="15.75">
      <c r="B5" s="3"/>
      <c r="C5" s="3"/>
      <c r="D5" s="4"/>
      <c r="E5" s="3"/>
      <c r="F5" s="4"/>
      <c r="G5" s="3"/>
      <c r="H5" s="3"/>
      <c r="I5" s="3"/>
      <c r="J5" s="4"/>
      <c r="K5" s="3"/>
      <c r="L5" s="4"/>
      <c r="M5" s="3"/>
    </row>
    <row r="6" spans="2:14" ht="15.75">
      <c r="B6" s="3"/>
      <c r="D6" s="4" t="s">
        <v>37</v>
      </c>
      <c r="E6" s="3"/>
      <c r="F6" s="4" t="s">
        <v>37</v>
      </c>
      <c r="G6" s="3"/>
      <c r="H6" s="4" t="s">
        <v>173</v>
      </c>
      <c r="I6" s="3"/>
      <c r="J6" s="72" t="s">
        <v>156</v>
      </c>
      <c r="L6" s="4" t="s">
        <v>40</v>
      </c>
      <c r="M6" s="3"/>
      <c r="N6" s="4" t="s">
        <v>42</v>
      </c>
    </row>
    <row r="7" spans="2:14" ht="15.75">
      <c r="B7" s="3"/>
      <c r="C7" s="13" t="s">
        <v>233</v>
      </c>
      <c r="D7" s="18" t="s">
        <v>38</v>
      </c>
      <c r="E7" s="3"/>
      <c r="F7" s="18" t="s">
        <v>39</v>
      </c>
      <c r="G7" s="3"/>
      <c r="H7" s="18" t="s">
        <v>174</v>
      </c>
      <c r="I7" s="3"/>
      <c r="J7" s="72" t="s">
        <v>157</v>
      </c>
      <c r="L7" s="4" t="s">
        <v>41</v>
      </c>
      <c r="M7" s="3"/>
      <c r="N7" s="4" t="s">
        <v>43</v>
      </c>
    </row>
    <row r="8" spans="2:14" ht="15.75">
      <c r="B8" s="3"/>
      <c r="D8" s="4"/>
      <c r="E8" s="3"/>
      <c r="F8" s="4"/>
      <c r="G8" s="3"/>
      <c r="H8" s="3"/>
      <c r="I8" s="3"/>
      <c r="L8" s="4"/>
      <c r="M8" s="3"/>
      <c r="N8" s="4" t="s">
        <v>44</v>
      </c>
    </row>
    <row r="9" spans="2:14" ht="15.75">
      <c r="B9" s="3"/>
      <c r="D9" s="4"/>
      <c r="E9" s="3"/>
      <c r="F9" s="4"/>
      <c r="G9" s="3"/>
      <c r="H9" s="3"/>
      <c r="I9" s="3"/>
      <c r="L9" s="4"/>
      <c r="M9" s="3"/>
      <c r="N9" s="4"/>
    </row>
    <row r="10" spans="2:15" ht="15">
      <c r="B10" s="3"/>
      <c r="C10" s="12" t="s">
        <v>45</v>
      </c>
      <c r="D10" s="128">
        <v>66306200.4</v>
      </c>
      <c r="E10" s="128"/>
      <c r="F10" s="128">
        <v>1755840</v>
      </c>
      <c r="G10" s="128"/>
      <c r="H10" s="128">
        <v>7002890</v>
      </c>
      <c r="I10" s="128"/>
      <c r="J10" s="128"/>
      <c r="K10" s="128"/>
      <c r="L10" s="128">
        <v>47051735.61500004</v>
      </c>
      <c r="M10" s="128"/>
      <c r="N10" s="128">
        <f>SUM(D10:L10)</f>
        <v>122116666.01500005</v>
      </c>
      <c r="O10" s="128"/>
    </row>
    <row r="11" spans="2:15" ht="15.75" customHeight="1">
      <c r="B11" s="3"/>
      <c r="C11" s="15"/>
      <c r="D11" s="129"/>
      <c r="E11" s="114"/>
      <c r="F11" s="129"/>
      <c r="G11" s="114"/>
      <c r="H11" s="114"/>
      <c r="I11" s="114"/>
      <c r="J11" s="128"/>
      <c r="K11" s="128"/>
      <c r="L11" s="130"/>
      <c r="M11" s="114"/>
      <c r="N11" s="130"/>
      <c r="O11" s="128"/>
    </row>
    <row r="12" spans="2:15" s="15" customFormat="1" ht="15">
      <c r="B12" s="12"/>
      <c r="C12" s="15" t="s">
        <v>218</v>
      </c>
      <c r="D12" s="73"/>
      <c r="E12" s="73"/>
      <c r="F12" s="73"/>
      <c r="G12" s="73"/>
      <c r="H12" s="73"/>
      <c r="I12" s="73"/>
      <c r="J12" s="129"/>
      <c r="K12" s="129"/>
      <c r="L12" s="73"/>
      <c r="M12" s="73"/>
      <c r="N12" s="73"/>
      <c r="O12" s="129"/>
    </row>
    <row r="13" spans="2:15" s="15" customFormat="1" ht="15">
      <c r="B13" s="12"/>
      <c r="C13" s="15" t="s">
        <v>160</v>
      </c>
      <c r="D13" s="131">
        <v>403200</v>
      </c>
      <c r="E13" s="73"/>
      <c r="F13" s="131">
        <v>423360</v>
      </c>
      <c r="G13" s="73"/>
      <c r="H13" s="140">
        <v>0</v>
      </c>
      <c r="I13" s="140"/>
      <c r="J13" s="141">
        <v>0</v>
      </c>
      <c r="K13" s="141"/>
      <c r="L13" s="140">
        <v>0</v>
      </c>
      <c r="M13" s="73"/>
      <c r="N13" s="131">
        <f>SUM(D13:M13)</f>
        <v>826560</v>
      </c>
      <c r="O13" s="129"/>
    </row>
    <row r="14" spans="2:15" s="15" customFormat="1" ht="15">
      <c r="B14" s="12"/>
      <c r="C14" s="15" t="s">
        <v>216</v>
      </c>
      <c r="D14" s="35">
        <v>0</v>
      </c>
      <c r="E14" s="35"/>
      <c r="F14" s="35">
        <v>0</v>
      </c>
      <c r="G14" s="35"/>
      <c r="H14" s="35">
        <v>0</v>
      </c>
      <c r="I14" s="73"/>
      <c r="J14" s="129">
        <v>0</v>
      </c>
      <c r="K14" s="129"/>
      <c r="L14" s="73">
        <v>6852039.247600011</v>
      </c>
      <c r="M14" s="73"/>
      <c r="N14" s="131">
        <f>SUM(D14:M14)</f>
        <v>6852039.247600011</v>
      </c>
      <c r="O14" s="129"/>
    </row>
    <row r="15" spans="2:15" s="15" customFormat="1" ht="15" hidden="1">
      <c r="B15" s="12"/>
      <c r="C15" s="15" t="s">
        <v>175</v>
      </c>
      <c r="D15" s="35">
        <v>0</v>
      </c>
      <c r="E15" s="35"/>
      <c r="F15" s="35">
        <v>0</v>
      </c>
      <c r="G15" s="35"/>
      <c r="H15" s="35">
        <v>0</v>
      </c>
      <c r="I15" s="73"/>
      <c r="J15" s="129">
        <v>0</v>
      </c>
      <c r="K15" s="129"/>
      <c r="L15" s="131">
        <v>0</v>
      </c>
      <c r="M15" s="73"/>
      <c r="N15" s="131">
        <f>SUM(D15:M15)</f>
        <v>0</v>
      </c>
      <c r="O15" s="129"/>
    </row>
    <row r="16" spans="2:15" s="15" customFormat="1" ht="15">
      <c r="B16" s="12"/>
      <c r="C16" s="15" t="s">
        <v>217</v>
      </c>
      <c r="D16" s="118"/>
      <c r="E16" s="118"/>
      <c r="F16" s="118"/>
      <c r="G16" s="118"/>
      <c r="H16" s="118"/>
      <c r="I16" s="129"/>
      <c r="J16" s="129"/>
      <c r="K16" s="129"/>
      <c r="L16" s="129"/>
      <c r="M16" s="129"/>
      <c r="N16" s="129"/>
      <c r="O16" s="129"/>
    </row>
    <row r="17" spans="2:15" s="15" customFormat="1" ht="15">
      <c r="B17" s="12"/>
      <c r="C17" s="15" t="s">
        <v>172</v>
      </c>
      <c r="D17" s="35">
        <v>0</v>
      </c>
      <c r="E17" s="35"/>
      <c r="F17" s="35">
        <v>0</v>
      </c>
      <c r="G17" s="35"/>
      <c r="H17" s="35">
        <v>0</v>
      </c>
      <c r="I17" s="73"/>
      <c r="J17" s="129">
        <v>0</v>
      </c>
      <c r="K17" s="129"/>
      <c r="L17" s="131">
        <v>-5763692.19456</v>
      </c>
      <c r="M17" s="73"/>
      <c r="N17" s="131">
        <f>SUM(D17:M17)</f>
        <v>-5763692.19456</v>
      </c>
      <c r="O17" s="129"/>
    </row>
    <row r="18" spans="2:15" s="15" customFormat="1" ht="15">
      <c r="B18" s="12"/>
      <c r="C18" s="15" t="s">
        <v>219</v>
      </c>
      <c r="D18" s="75">
        <f>SUM(D10:D17)</f>
        <v>66709400.4</v>
      </c>
      <c r="E18" s="73"/>
      <c r="F18" s="75">
        <f>SUM(F10:F17)</f>
        <v>2179200</v>
      </c>
      <c r="G18" s="73"/>
      <c r="H18" s="75">
        <f>SUM(H10:H17)</f>
        <v>7002890</v>
      </c>
      <c r="I18" s="73"/>
      <c r="J18" s="132">
        <f>SUM(J11:J13)</f>
        <v>0</v>
      </c>
      <c r="K18" s="129"/>
      <c r="L18" s="75">
        <f>SUM(L10:L17)</f>
        <v>48140082.66804005</v>
      </c>
      <c r="M18" s="73"/>
      <c r="N18" s="75">
        <f>SUM(N10:N17)</f>
        <v>124031573.06804004</v>
      </c>
      <c r="O18" s="129"/>
    </row>
    <row r="19" spans="2:15" s="15" customFormat="1" ht="15">
      <c r="B19" s="12"/>
      <c r="D19" s="74"/>
      <c r="E19" s="73"/>
      <c r="F19" s="74"/>
      <c r="G19" s="73"/>
      <c r="H19" s="73"/>
      <c r="I19" s="73"/>
      <c r="J19" s="129"/>
      <c r="K19" s="129"/>
      <c r="L19" s="74"/>
      <c r="M19" s="73"/>
      <c r="N19" s="74"/>
      <c r="O19" s="129"/>
    </row>
    <row r="20" spans="2:15" s="15" customFormat="1" ht="15">
      <c r="B20" s="12"/>
      <c r="D20" s="74"/>
      <c r="E20" s="73"/>
      <c r="F20" s="74"/>
      <c r="G20" s="73"/>
      <c r="H20" s="73"/>
      <c r="I20" s="73"/>
      <c r="J20" s="129"/>
      <c r="K20" s="129"/>
      <c r="L20" s="74"/>
      <c r="M20" s="73"/>
      <c r="N20" s="74"/>
      <c r="O20" s="129"/>
    </row>
    <row r="21" spans="2:15" s="15" customFormat="1" ht="15">
      <c r="B21" s="12"/>
      <c r="D21" s="74"/>
      <c r="E21" s="73"/>
      <c r="F21" s="74"/>
      <c r="G21" s="73"/>
      <c r="H21" s="73"/>
      <c r="I21" s="73"/>
      <c r="J21" s="129"/>
      <c r="K21" s="129"/>
      <c r="L21" s="74"/>
      <c r="M21" s="73"/>
      <c r="N21" s="74"/>
      <c r="O21" s="129"/>
    </row>
    <row r="22" spans="2:14" ht="15.75">
      <c r="B22" s="3"/>
      <c r="D22" s="4" t="s">
        <v>37</v>
      </c>
      <c r="E22" s="3"/>
      <c r="F22" s="4" t="s">
        <v>37</v>
      </c>
      <c r="G22" s="3"/>
      <c r="H22" s="4" t="s">
        <v>173</v>
      </c>
      <c r="I22" s="3"/>
      <c r="J22" s="72" t="s">
        <v>156</v>
      </c>
      <c r="L22" s="4" t="s">
        <v>40</v>
      </c>
      <c r="M22" s="3"/>
      <c r="N22" s="4" t="s">
        <v>42</v>
      </c>
    </row>
    <row r="23" spans="2:14" ht="15.75">
      <c r="B23" s="3"/>
      <c r="C23" s="13" t="s">
        <v>234</v>
      </c>
      <c r="D23" s="18" t="s">
        <v>38</v>
      </c>
      <c r="E23" s="3"/>
      <c r="F23" s="18" t="s">
        <v>39</v>
      </c>
      <c r="G23" s="3"/>
      <c r="H23" s="18" t="s">
        <v>174</v>
      </c>
      <c r="I23" s="3"/>
      <c r="J23" s="72" t="s">
        <v>157</v>
      </c>
      <c r="L23" s="4" t="s">
        <v>41</v>
      </c>
      <c r="M23" s="3"/>
      <c r="N23" s="4" t="s">
        <v>43</v>
      </c>
    </row>
    <row r="24" spans="2:14" ht="15.75">
      <c r="B24" s="3"/>
      <c r="D24" s="4"/>
      <c r="E24" s="3"/>
      <c r="F24" s="4"/>
      <c r="G24" s="3"/>
      <c r="H24" s="3"/>
      <c r="I24" s="3"/>
      <c r="L24" s="4"/>
      <c r="M24" s="3"/>
      <c r="N24" s="4" t="s">
        <v>44</v>
      </c>
    </row>
    <row r="25" spans="2:14" ht="15.75">
      <c r="B25" s="3"/>
      <c r="D25" s="4"/>
      <c r="E25" s="3"/>
      <c r="F25" s="4"/>
      <c r="G25" s="3"/>
      <c r="H25" s="3"/>
      <c r="I25" s="3"/>
      <c r="L25" s="4"/>
      <c r="M25" s="3"/>
      <c r="N25" s="4"/>
    </row>
    <row r="26" spans="2:14" ht="15">
      <c r="B26" s="3"/>
      <c r="C26" s="12" t="s">
        <v>45</v>
      </c>
      <c r="D26" s="35">
        <f>46301000</f>
        <v>46301000</v>
      </c>
      <c r="E26" s="12"/>
      <c r="F26" s="35">
        <f>8688317</f>
        <v>8688317</v>
      </c>
      <c r="G26" s="12"/>
      <c r="H26" s="35">
        <f>7371460</f>
        <v>7371460</v>
      </c>
      <c r="I26" s="12"/>
      <c r="J26" s="97">
        <v>0</v>
      </c>
      <c r="L26" s="35">
        <f>49343181</f>
        <v>49343181</v>
      </c>
      <c r="M26" s="12"/>
      <c r="N26" s="36">
        <f>SUM(D26:M26)</f>
        <v>111703958</v>
      </c>
    </row>
    <row r="27" spans="2:14" ht="15">
      <c r="B27" s="3"/>
      <c r="C27" s="12" t="s">
        <v>209</v>
      </c>
      <c r="D27" s="133">
        <v>0</v>
      </c>
      <c r="E27" s="12"/>
      <c r="F27" s="133">
        <v>0</v>
      </c>
      <c r="G27" s="12"/>
      <c r="H27" s="133">
        <f>-368573</f>
        <v>-368573</v>
      </c>
      <c r="I27" s="12"/>
      <c r="J27" s="97"/>
      <c r="L27" s="133">
        <f>-160570</f>
        <v>-160570</v>
      </c>
      <c r="M27" s="12"/>
      <c r="N27" s="134">
        <f>SUM(D27:M27)</f>
        <v>-529143</v>
      </c>
    </row>
    <row r="28" spans="2:14" ht="15">
      <c r="B28" s="3"/>
      <c r="C28" s="12" t="s">
        <v>194</v>
      </c>
      <c r="D28" s="103">
        <f>SUM(D26:D27)</f>
        <v>46301000</v>
      </c>
      <c r="E28" s="12"/>
      <c r="F28" s="103">
        <f>SUM(F26:F27)</f>
        <v>8688317</v>
      </c>
      <c r="G28" s="12"/>
      <c r="H28" s="103">
        <f>SUM(H26:H27)</f>
        <v>7002887</v>
      </c>
      <c r="I28" s="12"/>
      <c r="J28" s="97"/>
      <c r="L28" s="103">
        <f>SUM(L26:L27)</f>
        <v>49182611</v>
      </c>
      <c r="M28" s="12"/>
      <c r="N28" s="103">
        <f>SUM(N26:N27)</f>
        <v>111174815</v>
      </c>
    </row>
    <row r="29" spans="2:14" ht="15">
      <c r="B29" s="3"/>
      <c r="C29" s="12"/>
      <c r="D29" s="103"/>
      <c r="E29" s="12"/>
      <c r="F29" s="103"/>
      <c r="G29" s="12"/>
      <c r="H29" s="103"/>
      <c r="I29" s="12"/>
      <c r="J29" s="97"/>
      <c r="L29" s="103"/>
      <c r="M29" s="12"/>
      <c r="N29" s="103"/>
    </row>
    <row r="30" spans="2:14" ht="15.75" customHeight="1">
      <c r="B30" s="3"/>
      <c r="C30" s="15" t="s">
        <v>218</v>
      </c>
      <c r="D30" s="20"/>
      <c r="E30" s="3"/>
      <c r="F30" s="20"/>
      <c r="G30" s="3"/>
      <c r="H30" s="3"/>
      <c r="I30" s="3"/>
      <c r="L30" s="5"/>
      <c r="M30" s="3"/>
      <c r="N30" s="5"/>
    </row>
    <row r="31" spans="2:14" ht="15.75" customHeight="1">
      <c r="B31" s="3"/>
      <c r="C31" s="15" t="s">
        <v>160</v>
      </c>
      <c r="D31" s="118">
        <v>109000</v>
      </c>
      <c r="E31" s="138"/>
      <c r="F31" s="118">
        <f>D31*1.88</f>
        <v>204920</v>
      </c>
      <c r="G31" s="138"/>
      <c r="H31" s="138">
        <v>0</v>
      </c>
      <c r="I31" s="138"/>
      <c r="J31" s="97"/>
      <c r="K31" s="97"/>
      <c r="L31" s="139">
        <v>0</v>
      </c>
      <c r="M31" s="138"/>
      <c r="N31" s="35">
        <f>SUM(D31:M31)</f>
        <v>313920</v>
      </c>
    </row>
    <row r="32" spans="2:14" s="15" customFormat="1" ht="15">
      <c r="B32" s="12"/>
      <c r="C32" s="15" t="s">
        <v>216</v>
      </c>
      <c r="D32" s="35">
        <v>0</v>
      </c>
      <c r="E32" s="35"/>
      <c r="F32" s="35">
        <v>0</v>
      </c>
      <c r="G32" s="35"/>
      <c r="H32" s="35">
        <v>0</v>
      </c>
      <c r="I32" s="35"/>
      <c r="J32" s="118">
        <v>0</v>
      </c>
      <c r="K32" s="118"/>
      <c r="L32" s="35">
        <v>6400620.486000001</v>
      </c>
      <c r="M32" s="35"/>
      <c r="N32" s="35">
        <f>SUM(D32:M32)</f>
        <v>6400620.486000001</v>
      </c>
    </row>
    <row r="33" spans="2:14" s="15" customFormat="1" ht="15">
      <c r="B33" s="12"/>
      <c r="C33" s="15" t="s">
        <v>171</v>
      </c>
      <c r="D33" s="35"/>
      <c r="E33" s="35"/>
      <c r="F33" s="35"/>
      <c r="G33" s="35"/>
      <c r="H33" s="35"/>
      <c r="I33" s="35"/>
      <c r="J33" s="118"/>
      <c r="K33" s="118"/>
      <c r="L33" s="35"/>
      <c r="M33" s="35"/>
      <c r="N33" s="35"/>
    </row>
    <row r="34" spans="2:14" s="15" customFormat="1" ht="15">
      <c r="B34" s="12"/>
      <c r="C34" s="15" t="s">
        <v>172</v>
      </c>
      <c r="D34" s="35">
        <v>0</v>
      </c>
      <c r="E34" s="35"/>
      <c r="F34" s="35">
        <v>0</v>
      </c>
      <c r="G34" s="35"/>
      <c r="H34" s="35">
        <v>0</v>
      </c>
      <c r="I34" s="35"/>
      <c r="J34" s="118"/>
      <c r="K34" s="118"/>
      <c r="L34" s="35">
        <f>-5014116</f>
        <v>-5014116</v>
      </c>
      <c r="M34" s="35"/>
      <c r="N34" s="35">
        <f>SUM(D34:M34)</f>
        <v>-5014116</v>
      </c>
    </row>
    <row r="35" spans="2:14" s="15" customFormat="1" ht="15">
      <c r="B35" s="12"/>
      <c r="C35" s="15" t="s">
        <v>219</v>
      </c>
      <c r="D35" s="21">
        <f>SUM(D28:D34)</f>
        <v>46410000</v>
      </c>
      <c r="E35" s="12"/>
      <c r="F35" s="21">
        <f>SUM(F28:F34)</f>
        <v>8893237</v>
      </c>
      <c r="G35" s="12"/>
      <c r="H35" s="21">
        <f>SUM(H28:H34)</f>
        <v>7002887</v>
      </c>
      <c r="I35" s="12"/>
      <c r="J35" s="102">
        <f>SUM(J26:J30)</f>
        <v>0</v>
      </c>
      <c r="L35" s="21">
        <f>SUM(L28:L34)</f>
        <v>50569115.486</v>
      </c>
      <c r="M35" s="12"/>
      <c r="N35" s="21">
        <f>SUM(N28:N34)</f>
        <v>112875239.486</v>
      </c>
    </row>
    <row r="36" spans="2:15" s="15" customFormat="1" ht="15">
      <c r="B36" s="12"/>
      <c r="D36" s="131"/>
      <c r="E36" s="73"/>
      <c r="F36" s="131"/>
      <c r="G36" s="73"/>
      <c r="H36" s="131"/>
      <c r="I36" s="73"/>
      <c r="J36" s="129"/>
      <c r="K36" s="129"/>
      <c r="L36" s="131"/>
      <c r="M36" s="73"/>
      <c r="N36" s="131"/>
      <c r="O36" s="129"/>
    </row>
    <row r="37" spans="2:15" s="15" customFormat="1" ht="15">
      <c r="B37" s="12"/>
      <c r="D37" s="131"/>
      <c r="E37" s="73"/>
      <c r="F37" s="131"/>
      <c r="G37" s="73"/>
      <c r="H37" s="131"/>
      <c r="I37" s="73"/>
      <c r="J37" s="129"/>
      <c r="K37" s="129"/>
      <c r="L37" s="131"/>
      <c r="M37" s="73"/>
      <c r="N37" s="131"/>
      <c r="O37" s="129"/>
    </row>
    <row r="38" spans="2:15" s="15" customFormat="1" ht="15">
      <c r="B38" s="12"/>
      <c r="D38" s="131"/>
      <c r="E38" s="73"/>
      <c r="F38" s="131"/>
      <c r="G38" s="73"/>
      <c r="H38" s="131"/>
      <c r="I38" s="73"/>
      <c r="J38" s="129"/>
      <c r="K38" s="129"/>
      <c r="L38" s="73"/>
      <c r="M38" s="73"/>
      <c r="N38" s="131"/>
      <c r="O38" s="129"/>
    </row>
    <row r="39" spans="2:15" s="15" customFormat="1" ht="15" hidden="1">
      <c r="B39" s="12"/>
      <c r="C39" s="15" t="s">
        <v>175</v>
      </c>
      <c r="D39" s="131">
        <v>0</v>
      </c>
      <c r="E39" s="73"/>
      <c r="F39" s="131">
        <v>0</v>
      </c>
      <c r="G39" s="73"/>
      <c r="H39" s="131">
        <v>0</v>
      </c>
      <c r="I39" s="73"/>
      <c r="J39" s="129">
        <v>0</v>
      </c>
      <c r="K39" s="129"/>
      <c r="L39" s="131">
        <v>0</v>
      </c>
      <c r="M39" s="73"/>
      <c r="N39" s="131">
        <f>SUM(D39:M39)</f>
        <v>0</v>
      </c>
      <c r="O39" s="129"/>
    </row>
    <row r="40" spans="2:15" s="15" customFormat="1" ht="15">
      <c r="B40" s="12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</row>
    <row r="41" spans="2:15" s="15" customFormat="1" ht="15">
      <c r="B41" s="12"/>
      <c r="D41" s="131"/>
      <c r="E41" s="73"/>
      <c r="F41" s="131"/>
      <c r="G41" s="73"/>
      <c r="H41" s="131"/>
      <c r="I41" s="73"/>
      <c r="J41" s="129"/>
      <c r="K41" s="129"/>
      <c r="L41" s="131"/>
      <c r="M41" s="73"/>
      <c r="N41" s="131"/>
      <c r="O41" s="129"/>
    </row>
    <row r="42" spans="2:16" s="15" customFormat="1" ht="15">
      <c r="B42" s="12"/>
      <c r="D42" s="74"/>
      <c r="E42" s="74"/>
      <c r="F42" s="74"/>
      <c r="G42" s="74"/>
      <c r="H42" s="74"/>
      <c r="I42" s="74"/>
      <c r="J42" s="135"/>
      <c r="K42" s="136"/>
      <c r="L42" s="74"/>
      <c r="M42" s="74"/>
      <c r="N42" s="74"/>
      <c r="O42" s="136"/>
      <c r="P42" s="54"/>
    </row>
    <row r="43" spans="2:15" s="15" customFormat="1" ht="15">
      <c r="B43" s="12"/>
      <c r="D43" s="74"/>
      <c r="E43" s="73"/>
      <c r="F43" s="74"/>
      <c r="G43" s="73"/>
      <c r="H43" s="73"/>
      <c r="I43" s="73"/>
      <c r="J43" s="129"/>
      <c r="K43" s="129"/>
      <c r="L43" s="74"/>
      <c r="M43" s="73"/>
      <c r="N43" s="74"/>
      <c r="O43" s="129"/>
    </row>
    <row r="44" spans="2:13" s="15" customFormat="1" ht="15">
      <c r="B44" s="12"/>
      <c r="C44" s="12" t="s">
        <v>209</v>
      </c>
      <c r="D44" s="14"/>
      <c r="E44" s="12"/>
      <c r="F44" s="14"/>
      <c r="G44" s="12"/>
      <c r="H44" s="12"/>
      <c r="I44" s="12"/>
      <c r="J44" s="14"/>
      <c r="K44" s="12"/>
      <c r="L44" s="14"/>
      <c r="M44" s="12"/>
    </row>
    <row r="45" spans="2:13" s="15" customFormat="1" ht="15">
      <c r="B45" s="12"/>
      <c r="C45" s="15" t="s">
        <v>210</v>
      </c>
      <c r="D45" s="14"/>
      <c r="E45" s="12"/>
      <c r="F45" s="14"/>
      <c r="G45" s="12"/>
      <c r="H45" s="12"/>
      <c r="I45" s="12"/>
      <c r="J45" s="14"/>
      <c r="K45" s="12"/>
      <c r="L45" s="14"/>
      <c r="M45" s="12"/>
    </row>
    <row r="46" spans="2:13" s="15" customFormat="1" ht="15">
      <c r="B46" s="12"/>
      <c r="C46" s="15" t="s">
        <v>195</v>
      </c>
      <c r="D46" s="14"/>
      <c r="E46" s="12"/>
      <c r="F46" s="14"/>
      <c r="G46" s="12"/>
      <c r="H46" s="12"/>
      <c r="I46" s="12"/>
      <c r="J46" s="14"/>
      <c r="K46" s="12"/>
      <c r="L46" s="14"/>
      <c r="M46" s="12"/>
    </row>
    <row r="47" spans="2:14" s="15" customFormat="1" ht="15">
      <c r="B47" s="12"/>
      <c r="D47" s="37"/>
      <c r="E47" s="12"/>
      <c r="F47" s="37"/>
      <c r="G47" s="12"/>
      <c r="H47" s="12"/>
      <c r="I47" s="12"/>
      <c r="L47" s="37"/>
      <c r="M47" s="12"/>
      <c r="N47" s="37"/>
    </row>
    <row r="48" spans="2:14" s="15" customFormat="1" ht="15">
      <c r="B48" s="12"/>
      <c r="C48" s="2" t="s">
        <v>46</v>
      </c>
      <c r="D48" s="37"/>
      <c r="E48" s="12"/>
      <c r="F48" s="37"/>
      <c r="G48" s="12"/>
      <c r="H48" s="12"/>
      <c r="I48" s="12"/>
      <c r="L48" s="37"/>
      <c r="M48" s="12"/>
      <c r="N48" s="37"/>
    </row>
    <row r="49" spans="2:14" s="15" customFormat="1" ht="15">
      <c r="B49" s="12"/>
      <c r="C49" s="2" t="s">
        <v>215</v>
      </c>
      <c r="D49" s="37"/>
      <c r="E49" s="12"/>
      <c r="F49" s="37"/>
      <c r="G49" s="12"/>
      <c r="H49" s="12"/>
      <c r="I49" s="12"/>
      <c r="L49" s="37"/>
      <c r="M49" s="12"/>
      <c r="N49" s="37"/>
    </row>
    <row r="50" spans="2:14" s="15" customFormat="1" ht="15">
      <c r="B50" s="12"/>
      <c r="D50" s="37"/>
      <c r="E50" s="12"/>
      <c r="F50" s="37"/>
      <c r="G50" s="12"/>
      <c r="H50" s="12"/>
      <c r="I50" s="12"/>
      <c r="L50" s="37"/>
      <c r="M50" s="12"/>
      <c r="N50" s="37"/>
    </row>
    <row r="51" spans="2:14" s="15" customFormat="1" ht="15">
      <c r="B51" s="12"/>
      <c r="D51" s="37"/>
      <c r="E51" s="12"/>
      <c r="F51" s="37"/>
      <c r="G51" s="12"/>
      <c r="H51" s="12"/>
      <c r="I51" s="12"/>
      <c r="L51" s="37"/>
      <c r="M51" s="12"/>
      <c r="N51" s="37"/>
    </row>
    <row r="52" spans="2:14" s="15" customFormat="1" ht="15">
      <c r="B52" s="12"/>
      <c r="D52" s="37"/>
      <c r="E52" s="12"/>
      <c r="F52" s="37"/>
      <c r="G52" s="12"/>
      <c r="H52" s="12"/>
      <c r="I52" s="12"/>
      <c r="L52" s="37"/>
      <c r="M52" s="12"/>
      <c r="N52" s="37"/>
    </row>
    <row r="53" spans="2:14" s="15" customFormat="1" ht="15">
      <c r="B53" s="12"/>
      <c r="D53" s="37"/>
      <c r="E53" s="12"/>
      <c r="F53" s="37"/>
      <c r="G53" s="12"/>
      <c r="H53" s="12"/>
      <c r="I53" s="12"/>
      <c r="L53" s="37"/>
      <c r="M53" s="12"/>
      <c r="N53" s="37"/>
    </row>
    <row r="54" spans="2:14" s="15" customFormat="1" ht="15">
      <c r="B54" s="12"/>
      <c r="D54" s="37"/>
      <c r="E54" s="12"/>
      <c r="F54" s="37"/>
      <c r="G54" s="12"/>
      <c r="H54" s="12"/>
      <c r="I54" s="12"/>
      <c r="L54" s="37"/>
      <c r="M54" s="12"/>
      <c r="N54" s="37"/>
    </row>
    <row r="55" spans="2:14" s="15" customFormat="1" ht="15">
      <c r="B55" s="12"/>
      <c r="D55" s="37"/>
      <c r="E55" s="12"/>
      <c r="F55" s="37"/>
      <c r="G55" s="12"/>
      <c r="H55" s="12"/>
      <c r="I55" s="12"/>
      <c r="L55" s="37"/>
      <c r="M55" s="12"/>
      <c r="N55" s="37"/>
    </row>
    <row r="56" spans="2:14" s="15" customFormat="1" ht="15">
      <c r="B56" s="12"/>
      <c r="D56" s="37"/>
      <c r="E56" s="12"/>
      <c r="F56" s="37"/>
      <c r="G56" s="12"/>
      <c r="H56" s="12"/>
      <c r="I56" s="12"/>
      <c r="L56" s="37"/>
      <c r="M56" s="12"/>
      <c r="N56" s="37"/>
    </row>
    <row r="57" spans="2:14" s="15" customFormat="1" ht="15">
      <c r="B57" s="12"/>
      <c r="D57" s="37"/>
      <c r="E57" s="12"/>
      <c r="F57" s="37"/>
      <c r="G57" s="12"/>
      <c r="H57" s="12"/>
      <c r="I57" s="12"/>
      <c r="L57" s="37"/>
      <c r="M57" s="12"/>
      <c r="N57" s="37"/>
    </row>
    <row r="58" spans="2:14" s="15" customFormat="1" ht="15">
      <c r="B58" s="12"/>
      <c r="D58" s="37"/>
      <c r="E58" s="12"/>
      <c r="F58" s="37"/>
      <c r="G58" s="12"/>
      <c r="H58" s="12"/>
      <c r="I58" s="12"/>
      <c r="L58" s="37"/>
      <c r="M58" s="12"/>
      <c r="N58" s="37"/>
    </row>
    <row r="59" spans="2:14" s="15" customFormat="1" ht="15">
      <c r="B59" s="12"/>
      <c r="D59" s="37"/>
      <c r="E59" s="12"/>
      <c r="F59" s="37"/>
      <c r="G59" s="12"/>
      <c r="H59" s="12"/>
      <c r="I59" s="12"/>
      <c r="J59" s="37"/>
      <c r="K59" s="12"/>
      <c r="L59" s="37"/>
      <c r="M59" s="12"/>
      <c r="N59" s="20"/>
    </row>
    <row r="60" spans="2:14" ht="15.75" hidden="1">
      <c r="B60" s="3"/>
      <c r="D60" s="4" t="s">
        <v>37</v>
      </c>
      <c r="E60" s="3"/>
      <c r="F60" s="4" t="s">
        <v>37</v>
      </c>
      <c r="G60" s="3"/>
      <c r="H60" s="4" t="s">
        <v>173</v>
      </c>
      <c r="I60" s="3"/>
      <c r="J60" s="72" t="s">
        <v>156</v>
      </c>
      <c r="L60" s="4" t="s">
        <v>40</v>
      </c>
      <c r="M60" s="3"/>
      <c r="N60" s="4" t="s">
        <v>42</v>
      </c>
    </row>
    <row r="61" spans="2:14" ht="15.75" hidden="1">
      <c r="B61" s="3"/>
      <c r="C61" s="13" t="s">
        <v>170</v>
      </c>
      <c r="D61" s="18" t="s">
        <v>38</v>
      </c>
      <c r="E61" s="3"/>
      <c r="F61" s="18" t="s">
        <v>39</v>
      </c>
      <c r="G61" s="3"/>
      <c r="H61" s="18" t="s">
        <v>174</v>
      </c>
      <c r="I61" s="3"/>
      <c r="J61" s="72" t="s">
        <v>157</v>
      </c>
      <c r="L61" s="4" t="s">
        <v>41</v>
      </c>
      <c r="M61" s="3"/>
      <c r="N61" s="4" t="s">
        <v>43</v>
      </c>
    </row>
    <row r="62" spans="2:14" ht="15.75" hidden="1">
      <c r="B62" s="3"/>
      <c r="D62" s="4"/>
      <c r="E62" s="3"/>
      <c r="F62" s="4"/>
      <c r="G62" s="3"/>
      <c r="H62" s="3"/>
      <c r="I62" s="3"/>
      <c r="L62" s="4"/>
      <c r="M62" s="3"/>
      <c r="N62" s="4" t="s">
        <v>44</v>
      </c>
    </row>
    <row r="63" spans="2:14" ht="15.75" hidden="1">
      <c r="B63" s="3"/>
      <c r="D63" s="4"/>
      <c r="E63" s="3"/>
      <c r="F63" s="4"/>
      <c r="G63" s="3"/>
      <c r="H63" s="3"/>
      <c r="I63" s="3"/>
      <c r="L63" s="4"/>
      <c r="M63" s="3"/>
      <c r="N63" s="4"/>
    </row>
    <row r="64" spans="2:14" ht="15" hidden="1">
      <c r="B64" s="3"/>
      <c r="C64" s="12" t="s">
        <v>45</v>
      </c>
      <c r="D64" s="35">
        <v>30000000</v>
      </c>
      <c r="E64" s="12"/>
      <c r="F64" s="35">
        <v>4688749</v>
      </c>
      <c r="G64" s="12"/>
      <c r="H64" s="33">
        <v>0</v>
      </c>
      <c r="I64" s="12"/>
      <c r="J64" s="97">
        <v>840433</v>
      </c>
      <c r="L64" s="35">
        <f>38219163</f>
        <v>38219163</v>
      </c>
      <c r="M64" s="12"/>
      <c r="N64" s="36">
        <f>SUM(D64:M64)</f>
        <v>73748345</v>
      </c>
    </row>
    <row r="65" spans="2:14" ht="15.75" customHeight="1" hidden="1">
      <c r="B65" s="3"/>
      <c r="C65" s="15"/>
      <c r="D65" s="20"/>
      <c r="E65" s="3"/>
      <c r="F65" s="20"/>
      <c r="G65" s="3"/>
      <c r="H65" s="106"/>
      <c r="I65" s="3"/>
      <c r="L65" s="5"/>
      <c r="M65" s="3"/>
      <c r="N65" s="5"/>
    </row>
    <row r="66" spans="2:14" s="15" customFormat="1" ht="15" hidden="1">
      <c r="B66" s="12"/>
      <c r="C66" s="15" t="s">
        <v>161</v>
      </c>
      <c r="D66" s="14"/>
      <c r="E66" s="12"/>
      <c r="F66" s="14"/>
      <c r="G66" s="12"/>
      <c r="H66" s="33"/>
      <c r="I66" s="12"/>
      <c r="L66" s="14"/>
      <c r="M66" s="12"/>
      <c r="N66" s="14"/>
    </row>
    <row r="67" spans="2:14" s="15" customFormat="1" ht="15" hidden="1">
      <c r="B67" s="12"/>
      <c r="C67" s="15" t="s">
        <v>158</v>
      </c>
      <c r="D67" s="33">
        <v>0</v>
      </c>
      <c r="E67" s="12"/>
      <c r="F67" s="33">
        <v>0</v>
      </c>
      <c r="G67" s="12"/>
      <c r="H67" s="33">
        <v>0</v>
      </c>
      <c r="I67" s="12"/>
      <c r="J67" s="98">
        <f>-J64</f>
        <v>-840433</v>
      </c>
      <c r="L67" s="33">
        <v>0</v>
      </c>
      <c r="M67" s="12"/>
      <c r="N67" s="35">
        <f>SUM(D67:M67)</f>
        <v>-840433</v>
      </c>
    </row>
    <row r="68" spans="2:14" s="15" customFormat="1" ht="15" hidden="1">
      <c r="B68" s="12"/>
      <c r="C68" s="15" t="s">
        <v>162</v>
      </c>
      <c r="D68" s="33">
        <v>0</v>
      </c>
      <c r="E68" s="12"/>
      <c r="F68" s="33">
        <v>0</v>
      </c>
      <c r="G68" s="12"/>
      <c r="H68" s="33">
        <v>0</v>
      </c>
      <c r="I68" s="12"/>
      <c r="J68" s="105">
        <v>0</v>
      </c>
      <c r="L68" s="14">
        <v>11479252</v>
      </c>
      <c r="M68" s="12"/>
      <c r="N68" s="35">
        <f>SUM(D68:M68)</f>
        <v>11479252</v>
      </c>
    </row>
    <row r="69" spans="2:8" s="15" customFormat="1" ht="15" hidden="1">
      <c r="B69" s="12"/>
      <c r="C69" s="15" t="s">
        <v>171</v>
      </c>
      <c r="H69" s="105"/>
    </row>
    <row r="70" spans="2:14" s="15" customFormat="1" ht="15" hidden="1">
      <c r="B70" s="12"/>
      <c r="C70" s="15" t="s">
        <v>172</v>
      </c>
      <c r="D70" s="33">
        <v>0</v>
      </c>
      <c r="E70" s="12"/>
      <c r="F70" s="33">
        <v>0</v>
      </c>
      <c r="G70" s="12"/>
      <c r="H70" s="33">
        <v>0</v>
      </c>
      <c r="I70" s="12"/>
      <c r="J70" s="105">
        <v>0</v>
      </c>
      <c r="L70" s="35">
        <f>-3240000</f>
        <v>-3240000</v>
      </c>
      <c r="M70" s="12"/>
      <c r="N70" s="35">
        <f>SUM(D70:M70)</f>
        <v>-3240000</v>
      </c>
    </row>
    <row r="71" spans="2:14" s="15" customFormat="1" ht="15" hidden="1">
      <c r="B71" s="12"/>
      <c r="C71" s="15" t="s">
        <v>154</v>
      </c>
      <c r="D71" s="21">
        <f>SUM(D64:D70)</f>
        <v>30000000</v>
      </c>
      <c r="E71" s="12"/>
      <c r="F71" s="21">
        <f>SUM(F64:F70)</f>
        <v>4688749</v>
      </c>
      <c r="G71" s="12"/>
      <c r="H71" s="102">
        <f>SUM(H64:H70)</f>
        <v>0</v>
      </c>
      <c r="I71" s="12"/>
      <c r="J71" s="102">
        <f>SUM(J64:J70)</f>
        <v>0</v>
      </c>
      <c r="L71" s="21">
        <f>SUM(L64:L70)</f>
        <v>46458415</v>
      </c>
      <c r="M71" s="12"/>
      <c r="N71" s="21">
        <f>SUM(N64:N70)</f>
        <v>81147164</v>
      </c>
    </row>
    <row r="72" spans="2:13" s="15" customFormat="1" ht="15" hidden="1">
      <c r="B72" s="12"/>
      <c r="D72" s="37"/>
      <c r="E72" s="12"/>
      <c r="F72" s="37"/>
      <c r="G72" s="12"/>
      <c r="H72" s="12"/>
      <c r="I72" s="12"/>
      <c r="J72" s="37"/>
      <c r="K72" s="12"/>
      <c r="L72" s="37"/>
      <c r="M72" s="12"/>
    </row>
    <row r="73" spans="2:13" s="15" customFormat="1" ht="15">
      <c r="B73" s="12"/>
      <c r="D73" s="37"/>
      <c r="E73" s="12"/>
      <c r="F73" s="37"/>
      <c r="G73" s="12"/>
      <c r="H73" s="12"/>
      <c r="I73" s="12"/>
      <c r="J73" s="37"/>
      <c r="K73" s="12"/>
      <c r="L73" s="37"/>
      <c r="M73" s="12"/>
    </row>
    <row r="74" spans="2:13" s="15" customFormat="1" ht="15">
      <c r="B74" s="12"/>
      <c r="D74" s="14"/>
      <c r="E74" s="12"/>
      <c r="F74" s="14"/>
      <c r="G74" s="12"/>
      <c r="H74" s="12"/>
      <c r="I74" s="12"/>
      <c r="J74" s="14"/>
      <c r="K74" s="12"/>
      <c r="L74" s="14"/>
      <c r="M74" s="12"/>
    </row>
    <row r="75" spans="2:13" s="15" customFormat="1" ht="15">
      <c r="B75" s="12"/>
      <c r="D75" s="14"/>
      <c r="E75" s="12"/>
      <c r="F75" s="14"/>
      <c r="G75" s="12"/>
      <c r="H75" s="12"/>
      <c r="I75" s="12"/>
      <c r="J75" s="14"/>
      <c r="K75" s="12"/>
      <c r="L75" s="14"/>
      <c r="M75" s="12"/>
    </row>
    <row r="76" spans="2:13" s="15" customFormat="1" ht="15">
      <c r="B76" s="12"/>
      <c r="D76" s="14"/>
      <c r="E76" s="12"/>
      <c r="F76" s="14"/>
      <c r="G76" s="12"/>
      <c r="H76" s="12"/>
      <c r="I76" s="12"/>
      <c r="J76" s="14"/>
      <c r="K76" s="12"/>
      <c r="L76" s="14"/>
      <c r="M76" s="12"/>
    </row>
    <row r="77" spans="2:13" s="15" customFormat="1" ht="15" hidden="1">
      <c r="B77" s="12"/>
      <c r="C77" s="15" t="s">
        <v>151</v>
      </c>
      <c r="D77" s="14"/>
      <c r="E77" s="12"/>
      <c r="F77" s="14"/>
      <c r="G77" s="12"/>
      <c r="H77" s="12"/>
      <c r="I77" s="12"/>
      <c r="J77" s="14"/>
      <c r="K77" s="12"/>
      <c r="L77" s="14"/>
      <c r="M77" s="12"/>
    </row>
    <row r="78" spans="2:13" s="15" customFormat="1" ht="15" hidden="1">
      <c r="B78" s="12"/>
      <c r="C78" s="15" t="s">
        <v>152</v>
      </c>
      <c r="D78" s="14"/>
      <c r="E78" s="12"/>
      <c r="F78" s="14"/>
      <c r="G78" s="12"/>
      <c r="H78" s="12"/>
      <c r="I78" s="12"/>
      <c r="J78" s="14"/>
      <c r="K78" s="12"/>
      <c r="L78" s="14"/>
      <c r="M78" s="12"/>
    </row>
    <row r="79" spans="2:13" s="15" customFormat="1" ht="15">
      <c r="B79" s="12"/>
      <c r="D79" s="37"/>
      <c r="E79" s="37"/>
      <c r="F79" s="37"/>
      <c r="G79" s="14"/>
      <c r="H79" s="14"/>
      <c r="I79" s="14"/>
      <c r="J79" s="14"/>
      <c r="K79" s="14"/>
      <c r="L79" s="14"/>
      <c r="M79" s="14"/>
    </row>
    <row r="80" spans="2:13" s="15" customFormat="1" ht="15">
      <c r="B80" s="12"/>
      <c r="D80" s="37"/>
      <c r="E80" s="38"/>
      <c r="F80" s="37"/>
      <c r="G80" s="12"/>
      <c r="H80" s="12"/>
      <c r="I80" s="12"/>
      <c r="J80" s="14"/>
      <c r="K80" s="12"/>
      <c r="L80" s="14"/>
      <c r="M80" s="12"/>
    </row>
    <row r="81" spans="2:13" s="15" customFormat="1" ht="15">
      <c r="B81" s="12"/>
      <c r="D81" s="37"/>
      <c r="E81" s="38"/>
      <c r="F81" s="37"/>
      <c r="G81" s="12"/>
      <c r="H81" s="12"/>
      <c r="I81" s="12"/>
      <c r="J81" s="14"/>
      <c r="K81" s="12"/>
      <c r="L81" s="14"/>
      <c r="M81" s="12"/>
    </row>
    <row r="82" spans="2:13" s="15" customFormat="1" ht="15">
      <c r="B82" s="12"/>
      <c r="D82" s="37"/>
      <c r="E82" s="38"/>
      <c r="F82" s="37"/>
      <c r="G82" s="12"/>
      <c r="H82" s="12"/>
      <c r="I82" s="12"/>
      <c r="J82" s="14"/>
      <c r="K82" s="12"/>
      <c r="L82" s="14"/>
      <c r="M82" s="12"/>
    </row>
    <row r="83" spans="2:13" s="15" customFormat="1" ht="15">
      <c r="B83" s="12"/>
      <c r="D83" s="37"/>
      <c r="E83" s="38"/>
      <c r="F83" s="37"/>
      <c r="G83" s="12"/>
      <c r="H83" s="12"/>
      <c r="I83" s="12"/>
      <c r="J83" s="14"/>
      <c r="K83" s="12"/>
      <c r="L83" s="14"/>
      <c r="M83" s="12"/>
    </row>
    <row r="84" spans="2:13" s="15" customFormat="1" ht="15">
      <c r="B84" s="12"/>
      <c r="D84" s="37"/>
      <c r="E84" s="38"/>
      <c r="F84" s="37"/>
      <c r="G84" s="12"/>
      <c r="H84" s="12"/>
      <c r="I84" s="12"/>
      <c r="J84" s="14"/>
      <c r="K84" s="12"/>
      <c r="L84" s="14"/>
      <c r="M84" s="12"/>
    </row>
    <row r="85" spans="2:13" s="15" customFormat="1" ht="15">
      <c r="B85" s="12"/>
      <c r="D85" s="37"/>
      <c r="E85" s="38"/>
      <c r="F85" s="37"/>
      <c r="G85" s="12"/>
      <c r="H85" s="12"/>
      <c r="I85" s="12"/>
      <c r="J85" s="14"/>
      <c r="K85" s="12"/>
      <c r="L85" s="14"/>
      <c r="M85" s="12"/>
    </row>
    <row r="86" spans="2:13" s="15" customFormat="1" ht="15">
      <c r="B86" s="12"/>
      <c r="D86" s="37"/>
      <c r="E86" s="38"/>
      <c r="F86" s="37"/>
      <c r="G86" s="12"/>
      <c r="H86" s="12"/>
      <c r="I86" s="12"/>
      <c r="J86" s="14"/>
      <c r="K86" s="12"/>
      <c r="L86" s="14"/>
      <c r="M86" s="12"/>
    </row>
    <row r="87" spans="2:13" s="15" customFormat="1" ht="16.5" customHeight="1">
      <c r="B87" s="12"/>
      <c r="D87" s="37"/>
      <c r="E87" s="38"/>
      <c r="F87" s="39"/>
      <c r="G87" s="12"/>
      <c r="H87" s="12"/>
      <c r="I87" s="12"/>
      <c r="J87" s="14"/>
      <c r="K87" s="12"/>
      <c r="L87" s="14"/>
      <c r="M87" s="12"/>
    </row>
    <row r="88" spans="2:13" s="15" customFormat="1" ht="15">
      <c r="B88" s="12"/>
      <c r="D88" s="37"/>
      <c r="E88" s="38"/>
      <c r="F88" s="37"/>
      <c r="G88" s="12"/>
      <c r="H88" s="12"/>
      <c r="I88" s="12"/>
      <c r="J88" s="14"/>
      <c r="K88" s="12"/>
      <c r="L88" s="14"/>
      <c r="M88" s="12"/>
    </row>
    <row r="89" spans="2:13" s="15" customFormat="1" ht="15">
      <c r="B89" s="12"/>
      <c r="D89" s="37"/>
      <c r="E89" s="38"/>
      <c r="F89" s="37"/>
      <c r="G89" s="12"/>
      <c r="H89" s="12"/>
      <c r="I89" s="12"/>
      <c r="J89" s="14"/>
      <c r="K89" s="12"/>
      <c r="L89" s="14"/>
      <c r="M89" s="12"/>
    </row>
    <row r="90" spans="2:13" s="15" customFormat="1" ht="15">
      <c r="B90" s="12"/>
      <c r="D90" s="37"/>
      <c r="E90" s="38"/>
      <c r="F90" s="37"/>
      <c r="G90" s="12"/>
      <c r="H90" s="12"/>
      <c r="I90" s="12"/>
      <c r="J90" s="14"/>
      <c r="K90" s="12"/>
      <c r="L90" s="14"/>
      <c r="M90" s="12"/>
    </row>
    <row r="91" spans="2:13" s="15" customFormat="1" ht="15">
      <c r="B91" s="12"/>
      <c r="D91" s="37"/>
      <c r="E91" s="38"/>
      <c r="F91" s="37"/>
      <c r="G91" s="12"/>
      <c r="H91" s="12"/>
      <c r="I91" s="12"/>
      <c r="J91" s="14"/>
      <c r="K91" s="12"/>
      <c r="L91" s="14"/>
      <c r="M91" s="12"/>
    </row>
    <row r="92" spans="2:13" s="15" customFormat="1" ht="15">
      <c r="B92" s="12"/>
      <c r="D92" s="37"/>
      <c r="E92" s="38"/>
      <c r="F92" s="37"/>
      <c r="G92" s="12"/>
      <c r="H92" s="12"/>
      <c r="I92" s="12"/>
      <c r="J92" s="14"/>
      <c r="K92" s="12"/>
      <c r="L92" s="14"/>
      <c r="M92" s="12"/>
    </row>
    <row r="93" spans="2:13" s="15" customFormat="1" ht="15">
      <c r="B93" s="12"/>
      <c r="D93" s="40"/>
      <c r="E93" s="38"/>
      <c r="F93" s="40"/>
      <c r="G93" s="12"/>
      <c r="H93" s="12"/>
      <c r="I93" s="12"/>
      <c r="J93" s="17"/>
      <c r="K93" s="12"/>
      <c r="L93" s="16"/>
      <c r="M93" s="12"/>
    </row>
    <row r="94" spans="2:13" s="15" customFormat="1" ht="15">
      <c r="B94" s="12"/>
      <c r="D94" s="37"/>
      <c r="E94" s="38"/>
      <c r="F94" s="37"/>
      <c r="G94" s="12"/>
      <c r="H94" s="12"/>
      <c r="I94" s="12"/>
      <c r="J94" s="17"/>
      <c r="K94" s="12"/>
      <c r="L94" s="17"/>
      <c r="M94" s="12"/>
    </row>
    <row r="95" spans="2:13" ht="15">
      <c r="B95" s="3"/>
      <c r="D95" s="37"/>
      <c r="E95" s="41"/>
      <c r="F95" s="37"/>
      <c r="G95" s="3"/>
      <c r="H95" s="3"/>
      <c r="I95" s="3"/>
      <c r="J95" s="6"/>
      <c r="K95" s="3"/>
      <c r="L95" s="6"/>
      <c r="M95" s="3"/>
    </row>
    <row r="96" spans="2:12" ht="15">
      <c r="B96" s="3"/>
      <c r="C96" s="12"/>
      <c r="D96" s="37"/>
      <c r="E96" s="42"/>
      <c r="F96" s="37"/>
      <c r="J96" s="6"/>
      <c r="L96" s="6"/>
    </row>
    <row r="97" spans="3:12" ht="15">
      <c r="C97" s="15"/>
      <c r="D97" s="37"/>
      <c r="E97" s="42"/>
      <c r="F97" s="43"/>
      <c r="J97" s="6"/>
      <c r="L97" s="6"/>
    </row>
    <row r="98" spans="3:12" ht="15">
      <c r="C98" s="15"/>
      <c r="D98" s="37"/>
      <c r="E98" s="42"/>
      <c r="F98" s="37"/>
      <c r="J98" s="6"/>
      <c r="L98" s="6"/>
    </row>
    <row r="99" spans="3:12" ht="15">
      <c r="C99" s="15"/>
      <c r="D99" s="37"/>
      <c r="E99" s="42"/>
      <c r="F99" s="43"/>
      <c r="J99" s="6"/>
      <c r="L99" s="6"/>
    </row>
    <row r="100" spans="2:4" s="8" customFormat="1" ht="15.75">
      <c r="B100" s="7"/>
      <c r="C100" s="23"/>
      <c r="D100" s="23"/>
    </row>
    <row r="101" spans="2:6" s="8" customFormat="1" ht="15.75">
      <c r="B101" s="7"/>
      <c r="C101" s="15"/>
      <c r="D101" s="30"/>
      <c r="F101" s="34"/>
    </row>
    <row r="102" spans="3:6" s="8" customFormat="1" ht="15">
      <c r="C102" s="15"/>
      <c r="D102" s="30"/>
      <c r="F102" s="34"/>
    </row>
    <row r="103" spans="2:12" s="8" customFormat="1" ht="15.75">
      <c r="B103" s="9"/>
      <c r="C103" s="24"/>
      <c r="D103" s="44"/>
      <c r="F103" s="44"/>
      <c r="J103" s="10"/>
      <c r="L103" s="10"/>
    </row>
    <row r="104" spans="2:12" s="8" customFormat="1" ht="15.75">
      <c r="B104" s="9"/>
      <c r="C104" s="23"/>
      <c r="D104" s="25"/>
      <c r="F104" s="10"/>
      <c r="J104" s="10"/>
      <c r="L104" s="10"/>
    </row>
    <row r="105" spans="2:12" s="8" customFormat="1" ht="15.75">
      <c r="B105" s="9"/>
      <c r="C105" s="23"/>
      <c r="D105" s="32"/>
      <c r="F105" s="10"/>
      <c r="J105" s="10"/>
      <c r="L105" s="10"/>
    </row>
    <row r="106" spans="2:12" s="8" customFormat="1" ht="15.75">
      <c r="B106" s="9"/>
      <c r="C106" s="2"/>
      <c r="D106" s="25"/>
      <c r="F106" s="10"/>
      <c r="J106" s="10"/>
      <c r="L106" s="10"/>
    </row>
    <row r="107" spans="2:12" s="8" customFormat="1" ht="15">
      <c r="B107" s="9"/>
      <c r="C107" s="2"/>
      <c r="D107" s="24"/>
      <c r="F107" s="9"/>
      <c r="J107" s="9"/>
      <c r="L107" s="9"/>
    </row>
    <row r="108" spans="2:12" s="8" customFormat="1" ht="15.75">
      <c r="B108" s="9"/>
      <c r="C108" s="26"/>
      <c r="D108" s="27"/>
      <c r="F108" s="11"/>
      <c r="J108" s="11"/>
      <c r="L108" s="11"/>
    </row>
    <row r="109" spans="2:12" s="8" customFormat="1" ht="15.75">
      <c r="B109" s="9"/>
      <c r="C109" s="26"/>
      <c r="D109" s="27"/>
      <c r="F109" s="11"/>
      <c r="J109" s="11"/>
      <c r="L109" s="11"/>
    </row>
    <row r="110" spans="2:12" s="8" customFormat="1" ht="15.75">
      <c r="B110" s="9"/>
      <c r="C110" s="7"/>
      <c r="D110" s="11"/>
      <c r="F110" s="11"/>
      <c r="J110" s="11"/>
      <c r="L110" s="11"/>
    </row>
    <row r="111" spans="2:12" s="8" customFormat="1" ht="15.75">
      <c r="B111" s="9"/>
      <c r="C111" s="7"/>
      <c r="D111" s="11"/>
      <c r="F111" s="11"/>
      <c r="J111" s="11"/>
      <c r="L111" s="11"/>
    </row>
    <row r="112" spans="2:12" s="8" customFormat="1" ht="15.75">
      <c r="B112" s="9"/>
      <c r="C112" s="7"/>
      <c r="D112" s="11"/>
      <c r="F112" s="11"/>
      <c r="J112" s="11"/>
      <c r="L112" s="11"/>
    </row>
    <row r="113" spans="2:12" s="8" customFormat="1" ht="15.75">
      <c r="B113" s="9"/>
      <c r="C113" s="7"/>
      <c r="D113" s="11"/>
      <c r="F113" s="11"/>
      <c r="J113" s="11"/>
      <c r="L113" s="11"/>
    </row>
    <row r="114" spans="2:12" s="8" customFormat="1" ht="15.75">
      <c r="B114" s="9"/>
      <c r="C114" s="7"/>
      <c r="D114" s="11"/>
      <c r="F114" s="11"/>
      <c r="J114" s="11"/>
      <c r="L114" s="11"/>
    </row>
    <row r="115" spans="2:12" s="8" customFormat="1" ht="15.75">
      <c r="B115" s="9"/>
      <c r="C115" s="7"/>
      <c r="D115" s="11"/>
      <c r="F115" s="11"/>
      <c r="J115" s="11"/>
      <c r="L115" s="11"/>
    </row>
    <row r="116" spans="2:12" s="8" customFormat="1" ht="15.75">
      <c r="B116" s="9"/>
      <c r="C116" s="7"/>
      <c r="D116" s="11"/>
      <c r="F116" s="11"/>
      <c r="J116" s="11"/>
      <c r="L116" s="11"/>
    </row>
    <row r="117" spans="2:12" s="8" customFormat="1" ht="15.75">
      <c r="B117" s="9"/>
      <c r="C117" s="7"/>
      <c r="D117" s="11"/>
      <c r="F117" s="11"/>
      <c r="J117" s="11"/>
      <c r="L117" s="11"/>
    </row>
    <row r="118" spans="2:12" s="8" customFormat="1" ht="15.75">
      <c r="B118" s="9"/>
      <c r="C118" s="7"/>
      <c r="D118" s="11"/>
      <c r="F118" s="11"/>
      <c r="J118" s="11"/>
      <c r="L118" s="11"/>
    </row>
    <row r="119" spans="2:12" s="8" customFormat="1" ht="15.75">
      <c r="B119" s="9"/>
      <c r="C119" s="7"/>
      <c r="D119" s="11"/>
      <c r="F119" s="11"/>
      <c r="J119" s="11"/>
      <c r="L119" s="11"/>
    </row>
    <row r="120" spans="2:12" s="8" customFormat="1" ht="15.75">
      <c r="B120" s="9"/>
      <c r="C120" s="7"/>
      <c r="D120" s="11"/>
      <c r="F120" s="11"/>
      <c r="J120" s="11"/>
      <c r="L120" s="11"/>
    </row>
    <row r="121" spans="2:12" s="8" customFormat="1" ht="15.75">
      <c r="B121" s="9"/>
      <c r="C121" s="7"/>
      <c r="D121" s="11"/>
      <c r="F121" s="11"/>
      <c r="J121" s="11"/>
      <c r="L121" s="11"/>
    </row>
    <row r="122" spans="2:12" s="8" customFormat="1" ht="15.75">
      <c r="B122" s="9"/>
      <c r="C122" s="7"/>
      <c r="D122" s="11"/>
      <c r="F122" s="11"/>
      <c r="J122" s="11"/>
      <c r="L122" s="11"/>
    </row>
    <row r="123" spans="2:12" s="8" customFormat="1" ht="15.75">
      <c r="B123" s="9"/>
      <c r="C123" s="7"/>
      <c r="D123" s="11"/>
      <c r="F123" s="11"/>
      <c r="J123" s="11"/>
      <c r="L123" s="11"/>
    </row>
    <row r="124" spans="2:12" s="8" customFormat="1" ht="15.75">
      <c r="B124" s="9"/>
      <c r="C124" s="7"/>
      <c r="D124" s="11"/>
      <c r="F124" s="11"/>
      <c r="J124" s="11"/>
      <c r="L124" s="11"/>
    </row>
    <row r="125" spans="2:12" s="8" customFormat="1" ht="15.75">
      <c r="B125" s="9"/>
      <c r="C125" s="7"/>
      <c r="D125" s="11"/>
      <c r="F125" s="11"/>
      <c r="J125" s="11"/>
      <c r="L125" s="11"/>
    </row>
    <row r="126" spans="2:12" s="8" customFormat="1" ht="15.75">
      <c r="B126" s="9"/>
      <c r="C126" s="7"/>
      <c r="D126" s="11"/>
      <c r="F126" s="11"/>
      <c r="J126" s="11"/>
      <c r="L126" s="11"/>
    </row>
    <row r="127" spans="2:12" s="8" customFormat="1" ht="15.75">
      <c r="B127" s="9"/>
      <c r="C127" s="7"/>
      <c r="D127" s="11"/>
      <c r="F127" s="11"/>
      <c r="J127" s="11"/>
      <c r="L127" s="11"/>
    </row>
    <row r="128" spans="2:12" s="8" customFormat="1" ht="15.75">
      <c r="B128" s="9"/>
      <c r="C128" s="7"/>
      <c r="D128" s="11"/>
      <c r="F128" s="11"/>
      <c r="J128" s="11"/>
      <c r="L128" s="11"/>
    </row>
    <row r="129" spans="2:12" s="8" customFormat="1" ht="15">
      <c r="B129" s="9"/>
      <c r="D129" s="11"/>
      <c r="F129" s="11"/>
      <c r="J129" s="11"/>
      <c r="L129" s="11"/>
    </row>
    <row r="130" spans="2:12" s="8" customFormat="1" ht="15">
      <c r="B130" s="9"/>
      <c r="D130" s="11"/>
      <c r="F130" s="11"/>
      <c r="J130" s="11"/>
      <c r="L130" s="11"/>
    </row>
    <row r="131" spans="2:12" s="8" customFormat="1" ht="15">
      <c r="B131" s="9"/>
      <c r="D131" s="11"/>
      <c r="F131" s="11"/>
      <c r="J131" s="11"/>
      <c r="L131" s="11"/>
    </row>
    <row r="132" spans="2:12" s="8" customFormat="1" ht="15.75">
      <c r="B132" s="9"/>
      <c r="C132" s="7"/>
      <c r="D132" s="11"/>
      <c r="F132" s="11"/>
      <c r="J132" s="11"/>
      <c r="L132" s="11"/>
    </row>
    <row r="133" spans="2:12" s="8" customFormat="1" ht="15.75">
      <c r="B133" s="9"/>
      <c r="C133" s="7"/>
      <c r="D133" s="11"/>
      <c r="F133" s="11"/>
      <c r="J133" s="11"/>
      <c r="L133" s="11"/>
    </row>
    <row r="134" spans="2:12" s="8" customFormat="1" ht="15.75">
      <c r="B134" s="9"/>
      <c r="C134" s="7"/>
      <c r="D134" s="11"/>
      <c r="F134" s="11"/>
      <c r="J134" s="11"/>
      <c r="L134" s="11"/>
    </row>
    <row r="135" spans="2:12" s="8" customFormat="1" ht="15.75">
      <c r="B135" s="9"/>
      <c r="C135" s="7"/>
      <c r="D135" s="11"/>
      <c r="F135" s="11"/>
      <c r="J135" s="11"/>
      <c r="L135" s="11"/>
    </row>
    <row r="136" spans="2:12" s="8" customFormat="1" ht="15.75">
      <c r="B136" s="9"/>
      <c r="C136" s="7"/>
      <c r="D136" s="11"/>
      <c r="F136" s="11"/>
      <c r="J136" s="11"/>
      <c r="L136" s="11"/>
    </row>
    <row r="137" spans="2:12" s="8" customFormat="1" ht="15.75">
      <c r="B137" s="9"/>
      <c r="C137" s="7"/>
      <c r="D137" s="11"/>
      <c r="F137" s="11"/>
      <c r="J137" s="11"/>
      <c r="L137" s="11"/>
    </row>
    <row r="138" spans="2:12" s="8" customFormat="1" ht="15.75">
      <c r="B138" s="9"/>
      <c r="C138" s="7"/>
      <c r="D138" s="11"/>
      <c r="F138" s="11"/>
      <c r="J138" s="11"/>
      <c r="L138" s="11"/>
    </row>
    <row r="139" spans="2:12" s="8" customFormat="1" ht="15.75">
      <c r="B139" s="9"/>
      <c r="C139" s="7"/>
      <c r="D139" s="11"/>
      <c r="F139" s="11"/>
      <c r="J139" s="11"/>
      <c r="L139" s="11"/>
    </row>
    <row r="140" spans="2:12" s="8" customFormat="1" ht="15.75">
      <c r="B140" s="9"/>
      <c r="C140" s="7"/>
      <c r="D140" s="11"/>
      <c r="F140" s="11"/>
      <c r="J140" s="11"/>
      <c r="L140" s="11"/>
    </row>
    <row r="141" spans="2:12" s="8" customFormat="1" ht="15.75">
      <c r="B141" s="9"/>
      <c r="C141" s="7"/>
      <c r="D141" s="11"/>
      <c r="F141" s="11"/>
      <c r="J141" s="11"/>
      <c r="L141" s="11"/>
    </row>
    <row r="142" spans="2:12" s="8" customFormat="1" ht="15.75">
      <c r="B142" s="9"/>
      <c r="C142" s="7"/>
      <c r="D142" s="11"/>
      <c r="F142" s="11"/>
      <c r="J142" s="11"/>
      <c r="L142" s="11"/>
    </row>
    <row r="143" spans="2:12" s="8" customFormat="1" ht="15.75">
      <c r="B143" s="9"/>
      <c r="C143" s="7"/>
      <c r="D143" s="11"/>
      <c r="F143" s="11"/>
      <c r="J143" s="11"/>
      <c r="L143" s="11"/>
    </row>
    <row r="144" spans="2:12" s="8" customFormat="1" ht="15.75">
      <c r="B144" s="9"/>
      <c r="C144" s="7"/>
      <c r="D144" s="11"/>
      <c r="F144" s="11"/>
      <c r="J144" s="11"/>
      <c r="L144" s="11"/>
    </row>
    <row r="145" spans="2:12" s="8" customFormat="1" ht="15.75">
      <c r="B145" s="9"/>
      <c r="C145" s="7"/>
      <c r="D145" s="11"/>
      <c r="F145" s="11"/>
      <c r="J145" s="11"/>
      <c r="L145" s="11"/>
    </row>
    <row r="146" spans="2:12" s="8" customFormat="1" ht="15.75">
      <c r="B146" s="9"/>
      <c r="C146" s="7"/>
      <c r="D146" s="11"/>
      <c r="F146" s="11"/>
      <c r="J146" s="11"/>
      <c r="L146" s="11"/>
    </row>
    <row r="147" spans="2:12" s="8" customFormat="1" ht="15.75">
      <c r="B147" s="9"/>
      <c r="C147" s="7"/>
      <c r="D147" s="11"/>
      <c r="F147" s="11"/>
      <c r="J147" s="11"/>
      <c r="L147" s="11"/>
    </row>
    <row r="148" spans="2:12" s="8" customFormat="1" ht="15.75">
      <c r="B148" s="9"/>
      <c r="C148" s="7"/>
      <c r="D148" s="11"/>
      <c r="F148" s="11"/>
      <c r="J148" s="11"/>
      <c r="L148" s="11"/>
    </row>
    <row r="149" spans="2:12" s="8" customFormat="1" ht="15.75">
      <c r="B149" s="9"/>
      <c r="C149" s="7"/>
      <c r="D149" s="11"/>
      <c r="F149" s="11"/>
      <c r="J149" s="11"/>
      <c r="L149" s="11"/>
    </row>
    <row r="150" spans="2:12" s="8" customFormat="1" ht="15.75">
      <c r="B150" s="9"/>
      <c r="C150" s="7"/>
      <c r="D150" s="11"/>
      <c r="F150" s="11"/>
      <c r="J150" s="11"/>
      <c r="L150" s="11"/>
    </row>
    <row r="151" spans="2:12" s="8" customFormat="1" ht="15.75">
      <c r="B151" s="9"/>
      <c r="C151" s="7"/>
      <c r="D151" s="11"/>
      <c r="F151" s="11"/>
      <c r="J151" s="11"/>
      <c r="L151" s="11"/>
    </row>
    <row r="152" spans="2:12" s="8" customFormat="1" ht="15.75">
      <c r="B152" s="9"/>
      <c r="C152" s="7"/>
      <c r="D152" s="11"/>
      <c r="F152" s="11"/>
      <c r="J152" s="11"/>
      <c r="L152" s="11"/>
    </row>
    <row r="153" spans="2:12" s="8" customFormat="1" ht="15.75">
      <c r="B153" s="9"/>
      <c r="C153" s="7"/>
      <c r="D153" s="11"/>
      <c r="F153" s="11"/>
      <c r="J153" s="11"/>
      <c r="L153" s="11"/>
    </row>
    <row r="154" spans="2:12" s="8" customFormat="1" ht="15.75">
      <c r="B154" s="9"/>
      <c r="C154" s="7"/>
      <c r="D154" s="11"/>
      <c r="F154" s="11"/>
      <c r="J154" s="11"/>
      <c r="L154" s="11"/>
    </row>
    <row r="155" spans="2:12" s="8" customFormat="1" ht="15">
      <c r="B155" s="9"/>
      <c r="C155" s="9"/>
      <c r="D155" s="11"/>
      <c r="F155" s="11"/>
      <c r="J155" s="11"/>
      <c r="L155" s="11"/>
    </row>
    <row r="156" spans="2:12" s="8" customFormat="1" ht="15">
      <c r="B156" s="9"/>
      <c r="D156" s="11"/>
      <c r="F156" s="11"/>
      <c r="J156" s="11"/>
      <c r="L156" s="11"/>
    </row>
    <row r="157" spans="2:12" s="8" customFormat="1" ht="15">
      <c r="B157" s="9"/>
      <c r="C157" s="9"/>
      <c r="D157" s="11"/>
      <c r="F157" s="11"/>
      <c r="J157" s="11"/>
      <c r="L157" s="11"/>
    </row>
    <row r="158" spans="4:12" s="8" customFormat="1" ht="15">
      <c r="D158" s="11"/>
      <c r="F158" s="11"/>
      <c r="J158" s="11"/>
      <c r="L158" s="11"/>
    </row>
    <row r="159" spans="4:12" s="8" customFormat="1" ht="15">
      <c r="D159" s="11"/>
      <c r="F159" s="11"/>
      <c r="J159" s="11"/>
      <c r="L159" s="11"/>
    </row>
    <row r="160" spans="4:12" s="8" customFormat="1" ht="15">
      <c r="D160" s="11"/>
      <c r="F160" s="11"/>
      <c r="J160" s="11"/>
      <c r="L160" s="11"/>
    </row>
    <row r="161" spans="4:12" ht="15">
      <c r="D161" s="6"/>
      <c r="F161" s="6"/>
      <c r="J161" s="6"/>
      <c r="L161" s="6"/>
    </row>
    <row r="162" spans="4:12" ht="15">
      <c r="D162" s="6"/>
      <c r="F162" s="6"/>
      <c r="J162" s="6"/>
      <c r="L162" s="6"/>
    </row>
    <row r="163" spans="4:12" ht="15">
      <c r="D163" s="6"/>
      <c r="F163" s="6"/>
      <c r="J163" s="6"/>
      <c r="L163" s="6"/>
    </row>
    <row r="164" spans="4:12" ht="15">
      <c r="D164" s="6"/>
      <c r="F164" s="6"/>
      <c r="J164" s="6"/>
      <c r="L164" s="6"/>
    </row>
    <row r="165" spans="4:12" ht="15">
      <c r="D165" s="6"/>
      <c r="F165" s="6"/>
      <c r="J165" s="6"/>
      <c r="L165" s="6"/>
    </row>
    <row r="166" spans="4:12" ht="15">
      <c r="D166" s="6"/>
      <c r="F166" s="6"/>
      <c r="J166" s="6"/>
      <c r="L166" s="6"/>
    </row>
    <row r="167" spans="4:12" ht="15">
      <c r="D167" s="6"/>
      <c r="F167" s="6"/>
      <c r="J167" s="6"/>
      <c r="L167" s="6"/>
    </row>
    <row r="168" spans="4:12" ht="15">
      <c r="D168" s="6"/>
      <c r="F168" s="6"/>
      <c r="J168" s="6"/>
      <c r="L168" s="6"/>
    </row>
    <row r="169" spans="4:12" ht="15">
      <c r="D169" s="6"/>
      <c r="F169" s="6"/>
      <c r="J169" s="6"/>
      <c r="L169" s="6"/>
    </row>
    <row r="170" spans="4:12" ht="15">
      <c r="D170" s="6"/>
      <c r="F170" s="6"/>
      <c r="J170" s="6"/>
      <c r="L170" s="6"/>
    </row>
    <row r="171" spans="4:12" ht="15">
      <c r="D171" s="6"/>
      <c r="F171" s="6"/>
      <c r="J171" s="6"/>
      <c r="L171" s="6"/>
    </row>
    <row r="172" spans="4:12" ht="15">
      <c r="D172" s="6"/>
      <c r="F172" s="6"/>
      <c r="J172" s="6"/>
      <c r="L172" s="6"/>
    </row>
    <row r="173" spans="4:12" ht="15">
      <c r="D173" s="6"/>
      <c r="F173" s="6"/>
      <c r="J173" s="6"/>
      <c r="L173" s="6"/>
    </row>
    <row r="174" spans="4:12" ht="15">
      <c r="D174" s="6"/>
      <c r="F174" s="6"/>
      <c r="J174" s="6"/>
      <c r="L174" s="6"/>
    </row>
    <row r="175" spans="4:12" ht="15">
      <c r="D175" s="6"/>
      <c r="F175" s="6"/>
      <c r="J175" s="6"/>
      <c r="L175" s="6"/>
    </row>
    <row r="176" spans="4:12" ht="15">
      <c r="D176" s="6"/>
      <c r="F176" s="6"/>
      <c r="J176" s="6"/>
      <c r="L176" s="6"/>
    </row>
    <row r="177" spans="4:12" ht="15">
      <c r="D177" s="6"/>
      <c r="F177" s="6"/>
      <c r="J177" s="6"/>
      <c r="L177" s="6"/>
    </row>
    <row r="178" spans="4:12" ht="15">
      <c r="D178" s="6"/>
      <c r="F178" s="6"/>
      <c r="J178" s="6"/>
      <c r="L178" s="6"/>
    </row>
    <row r="179" spans="4:12" ht="15">
      <c r="D179" s="6"/>
      <c r="F179" s="6"/>
      <c r="J179" s="6"/>
      <c r="L179" s="6"/>
    </row>
    <row r="180" spans="4:12" ht="15">
      <c r="D180" s="6"/>
      <c r="F180" s="6"/>
      <c r="J180" s="6"/>
      <c r="L180" s="6"/>
    </row>
  </sheetData>
  <printOptions/>
  <pageMargins left="0.75" right="0.75" top="1" bottom="1" header="0.5" footer="0.5"/>
  <pageSetup fitToHeight="1" fitToWidth="1" horizontalDpi="600" verticalDpi="600" orientation="portrait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11"/>
  <sheetViews>
    <sheetView zoomScale="75" zoomScaleNormal="75" workbookViewId="0" topLeftCell="A37">
      <selection activeCell="G37" sqref="G37"/>
    </sheetView>
  </sheetViews>
  <sheetFormatPr defaultColWidth="9.140625" defaultRowHeight="12.75"/>
  <cols>
    <col min="1" max="1" width="2.28125" style="71" customWidth="1"/>
    <col min="2" max="2" width="12.7109375" style="71" customWidth="1"/>
    <col min="3" max="3" width="13.421875" style="71" customWidth="1"/>
    <col min="4" max="6" width="14.7109375" style="71" customWidth="1"/>
    <col min="7" max="7" width="18.28125" style="71" customWidth="1"/>
    <col min="8" max="8" width="1.7109375" style="0" customWidth="1"/>
    <col min="9" max="9" width="15.28125" style="71" hidden="1" customWidth="1"/>
    <col min="10" max="10" width="15.28125" style="0" customWidth="1"/>
  </cols>
  <sheetData>
    <row r="2" ht="15.75">
      <c r="A2" s="70" t="s">
        <v>0</v>
      </c>
    </row>
    <row r="4" ht="15.75">
      <c r="A4" s="70" t="s">
        <v>96</v>
      </c>
    </row>
    <row r="5" spans="1:2" ht="15.75">
      <c r="A5" s="70"/>
      <c r="B5" s="70" t="s">
        <v>235</v>
      </c>
    </row>
    <row r="6" spans="1:10" ht="15.75">
      <c r="A6" s="70"/>
      <c r="B6" s="95" t="s">
        <v>150</v>
      </c>
      <c r="G6" s="4">
        <v>2004</v>
      </c>
      <c r="I6" s="4">
        <v>2002</v>
      </c>
      <c r="J6" s="4">
        <v>2003</v>
      </c>
    </row>
    <row r="7" spans="7:10" ht="15.75">
      <c r="G7" s="4" t="s">
        <v>225</v>
      </c>
      <c r="I7" s="4" t="s">
        <v>153</v>
      </c>
      <c r="J7" s="4" t="s">
        <v>225</v>
      </c>
    </row>
    <row r="8" spans="7:10" ht="15.75">
      <c r="G8" s="4" t="s">
        <v>47</v>
      </c>
      <c r="I8" s="4" t="s">
        <v>47</v>
      </c>
      <c r="J8" s="4" t="s">
        <v>47</v>
      </c>
    </row>
    <row r="9" spans="7:10" ht="15.75">
      <c r="G9" s="45" t="s">
        <v>236</v>
      </c>
      <c r="I9" s="45" t="s">
        <v>155</v>
      </c>
      <c r="J9" s="45" t="s">
        <v>236</v>
      </c>
    </row>
    <row r="10" spans="1:10" ht="15.75">
      <c r="A10" s="70" t="s">
        <v>97</v>
      </c>
      <c r="B10" s="70"/>
      <c r="C10" s="70"/>
      <c r="D10" s="70"/>
      <c r="E10" s="70"/>
      <c r="F10" s="101"/>
      <c r="G10" s="4" t="s">
        <v>48</v>
      </c>
      <c r="I10" s="4" t="s">
        <v>48</v>
      </c>
      <c r="J10" s="4" t="s">
        <v>48</v>
      </c>
    </row>
    <row r="11" ht="6" customHeight="1"/>
    <row r="12" spans="1:10" ht="15">
      <c r="A12" s="71" t="s">
        <v>98</v>
      </c>
      <c r="G12" s="73">
        <v>10000828.840000017</v>
      </c>
      <c r="I12" s="73">
        <v>17153357</v>
      </c>
      <c r="J12" s="116">
        <v>9293526.940000013</v>
      </c>
    </row>
    <row r="13" spans="1:10" ht="15">
      <c r="A13" s="71" t="s">
        <v>99</v>
      </c>
      <c r="J13" s="116"/>
    </row>
    <row r="14" spans="2:10" ht="15">
      <c r="B14" s="71" t="s">
        <v>100</v>
      </c>
      <c r="G14" s="73">
        <v>236682.15</v>
      </c>
      <c r="I14" s="73">
        <v>91529</v>
      </c>
      <c r="J14" s="116">
        <v>43750</v>
      </c>
    </row>
    <row r="15" spans="2:10" ht="15">
      <c r="B15" s="71" t="s">
        <v>101</v>
      </c>
      <c r="G15" s="73">
        <v>1622727.28</v>
      </c>
      <c r="I15" s="73">
        <v>3118243</v>
      </c>
      <c r="J15" s="116">
        <v>1378425.68</v>
      </c>
    </row>
    <row r="16" spans="2:10" ht="15" hidden="1">
      <c r="B16" s="71" t="s">
        <v>102</v>
      </c>
      <c r="G16" s="73">
        <v>0</v>
      </c>
      <c r="I16" s="73">
        <v>6921</v>
      </c>
      <c r="J16" s="120">
        <v>0</v>
      </c>
    </row>
    <row r="17" spans="2:10" ht="15">
      <c r="B17" s="71" t="s">
        <v>103</v>
      </c>
      <c r="G17" s="73">
        <v>469262.18</v>
      </c>
      <c r="I17" s="73">
        <v>898655</v>
      </c>
      <c r="J17" s="116">
        <v>744461.45</v>
      </c>
    </row>
    <row r="18" spans="2:10" ht="15">
      <c r="B18" s="71" t="s">
        <v>104</v>
      </c>
      <c r="G18" s="73">
        <v>-1112539.24</v>
      </c>
      <c r="I18" s="73">
        <v>-1428798</v>
      </c>
      <c r="J18" s="116">
        <v>-906486.54</v>
      </c>
    </row>
    <row r="19" spans="2:10" ht="15">
      <c r="B19" s="71" t="s">
        <v>105</v>
      </c>
      <c r="G19" s="73">
        <v>-364839.65</v>
      </c>
      <c r="I19" s="73">
        <v>-18491</v>
      </c>
      <c r="J19" s="116">
        <v>-765787.26</v>
      </c>
    </row>
    <row r="20" spans="2:10" ht="15" hidden="1">
      <c r="B20" s="71" t="s">
        <v>200</v>
      </c>
      <c r="G20" s="35">
        <v>0</v>
      </c>
      <c r="I20" s="73"/>
      <c r="J20" s="116">
        <v>0</v>
      </c>
    </row>
    <row r="21" spans="2:10" ht="15" hidden="1">
      <c r="B21" s="71" t="s">
        <v>163</v>
      </c>
      <c r="G21" s="35">
        <v>0</v>
      </c>
      <c r="I21" s="73">
        <v>0</v>
      </c>
      <c r="J21" s="116">
        <v>0</v>
      </c>
    </row>
    <row r="22" spans="2:10" ht="15" hidden="1">
      <c r="B22" s="71" t="s">
        <v>106</v>
      </c>
      <c r="G22" s="35">
        <v>0</v>
      </c>
      <c r="I22" s="73">
        <v>0</v>
      </c>
      <c r="J22" s="116">
        <v>0</v>
      </c>
    </row>
    <row r="23" spans="2:10" ht="15" hidden="1">
      <c r="B23" s="71" t="s">
        <v>199</v>
      </c>
      <c r="G23" s="119">
        <v>0</v>
      </c>
      <c r="I23" s="73">
        <v>-1500</v>
      </c>
      <c r="J23" s="116">
        <v>0</v>
      </c>
    </row>
    <row r="24" spans="2:10" ht="15">
      <c r="B24" s="71" t="s">
        <v>137</v>
      </c>
      <c r="G24" s="73">
        <v>497.87</v>
      </c>
      <c r="I24" s="73">
        <v>195878</v>
      </c>
      <c r="J24" s="116">
        <v>3073495.88</v>
      </c>
    </row>
    <row r="25" spans="2:10" ht="15">
      <c r="B25" s="71" t="s">
        <v>138</v>
      </c>
      <c r="G25" s="73">
        <v>2780.06</v>
      </c>
      <c r="I25" s="73">
        <v>-1292</v>
      </c>
      <c r="J25" s="116">
        <v>6405.86</v>
      </c>
    </row>
    <row r="26" spans="7:10" ht="5.25" customHeight="1">
      <c r="G26" s="76"/>
      <c r="I26" s="76"/>
      <c r="J26" s="117"/>
    </row>
    <row r="27" spans="1:10" ht="15">
      <c r="A27" s="71" t="s">
        <v>107</v>
      </c>
      <c r="G27" s="73">
        <f>SUM(G12:G26)</f>
        <v>10855399.490000015</v>
      </c>
      <c r="I27" s="73">
        <f>SUM(I12:I26)</f>
        <v>20014502</v>
      </c>
      <c r="J27" s="73">
        <f>SUM(J12:J26)</f>
        <v>12867792.010000013</v>
      </c>
    </row>
    <row r="28" spans="2:10" ht="15">
      <c r="B28" s="71" t="s">
        <v>129</v>
      </c>
      <c r="G28" s="73">
        <v>-1236527.08</v>
      </c>
      <c r="I28" s="73">
        <v>-16812</v>
      </c>
      <c r="J28" s="116">
        <v>2236980.67</v>
      </c>
    </row>
    <row r="29" spans="2:10" ht="15">
      <c r="B29" s="71" t="s">
        <v>183</v>
      </c>
      <c r="G29" s="73">
        <v>-32198238.449999988</v>
      </c>
      <c r="I29" s="73">
        <v>-4686153</v>
      </c>
      <c r="J29" s="116">
        <v>-11061822.849999994</v>
      </c>
    </row>
    <row r="30" spans="2:10" ht="15">
      <c r="B30" s="71" t="s">
        <v>184</v>
      </c>
      <c r="G30" s="73">
        <v>1157201.78</v>
      </c>
      <c r="I30" s="73">
        <v>-2171614</v>
      </c>
      <c r="J30" s="116">
        <v>221329.29000000097</v>
      </c>
    </row>
    <row r="31" spans="2:10" ht="15">
      <c r="B31" s="71" t="s">
        <v>185</v>
      </c>
      <c r="G31" s="73">
        <v>-15730570.959999997</v>
      </c>
      <c r="I31" s="73">
        <v>16617178</v>
      </c>
      <c r="J31" s="116">
        <v>-513820.03</v>
      </c>
    </row>
    <row r="32" spans="2:10" ht="15">
      <c r="B32" s="71" t="s">
        <v>186</v>
      </c>
      <c r="G32" s="73">
        <v>-8773693.090000004</v>
      </c>
      <c r="I32" s="73">
        <v>-16943350</v>
      </c>
      <c r="J32" s="116">
        <v>1064608.33</v>
      </c>
    </row>
    <row r="33" spans="2:10" ht="15">
      <c r="B33" s="71" t="s">
        <v>130</v>
      </c>
      <c r="G33" s="73">
        <v>31156974.900000002</v>
      </c>
      <c r="I33" s="73">
        <v>10884775</v>
      </c>
      <c r="J33" s="116">
        <v>543805.59</v>
      </c>
    </row>
    <row r="34" spans="7:10" ht="3.75" customHeight="1">
      <c r="G34" s="76"/>
      <c r="I34" s="76"/>
      <c r="J34" s="117"/>
    </row>
    <row r="35" spans="1:10" ht="15">
      <c r="A35" s="71" t="s">
        <v>187</v>
      </c>
      <c r="G35" s="73">
        <f>SUM(G27:G34)</f>
        <v>-14769453.40999997</v>
      </c>
      <c r="I35" s="73">
        <f>SUM(I27:I34)</f>
        <v>23698526</v>
      </c>
      <c r="J35" s="73">
        <f>SUM(J27:J34)</f>
        <v>5358873.010000019</v>
      </c>
    </row>
    <row r="36" spans="2:10" ht="15">
      <c r="B36" s="71" t="s">
        <v>108</v>
      </c>
      <c r="G36" s="73">
        <v>-3820651.5204</v>
      </c>
      <c r="I36" s="73">
        <v>-5835890</v>
      </c>
      <c r="J36" s="116">
        <v>-4330829.5</v>
      </c>
    </row>
    <row r="37" spans="2:10" ht="15">
      <c r="B37" s="71" t="s">
        <v>109</v>
      </c>
      <c r="G37" s="73">
        <v>-469262.48</v>
      </c>
      <c r="I37" s="73">
        <v>-911102</v>
      </c>
      <c r="J37" s="116">
        <v>-744461.45</v>
      </c>
    </row>
    <row r="38" spans="2:10" ht="15">
      <c r="B38" s="71" t="s">
        <v>110</v>
      </c>
      <c r="G38" s="73">
        <v>1112539.39</v>
      </c>
      <c r="I38" s="73">
        <v>1336830</v>
      </c>
      <c r="J38" s="116">
        <v>906486.54</v>
      </c>
    </row>
    <row r="39" spans="7:10" ht="5.25" customHeight="1">
      <c r="G39" s="76"/>
      <c r="I39" s="76"/>
      <c r="J39" s="116"/>
    </row>
    <row r="40" spans="1:10" ht="15">
      <c r="A40" s="71" t="s">
        <v>111</v>
      </c>
      <c r="G40" s="75">
        <f>SUM(G35:G39)</f>
        <v>-17946828.02039997</v>
      </c>
      <c r="I40" s="75">
        <f>SUM(I35:I39)</f>
        <v>18288364</v>
      </c>
      <c r="J40" s="75">
        <f>SUM(J35:J39)</f>
        <v>1190068.6000000194</v>
      </c>
    </row>
    <row r="41" ht="15" customHeight="1">
      <c r="J41" s="116"/>
    </row>
    <row r="42" spans="1:10" ht="15.75">
      <c r="A42" s="70" t="s">
        <v>112</v>
      </c>
      <c r="B42" s="70"/>
      <c r="C42" s="70"/>
      <c r="D42" s="70"/>
      <c r="E42" s="70"/>
      <c r="F42" s="70"/>
      <c r="J42" s="116"/>
    </row>
    <row r="43" ht="5.25" customHeight="1">
      <c r="J43" s="116"/>
    </row>
    <row r="44" spans="2:10" ht="15">
      <c r="B44" s="71" t="s">
        <v>113</v>
      </c>
      <c r="G44" s="35">
        <v>501840.15</v>
      </c>
      <c r="I44" s="73">
        <v>5500000</v>
      </c>
      <c r="J44" s="116">
        <v>249999.93</v>
      </c>
    </row>
    <row r="45" spans="2:10" ht="15">
      <c r="B45" s="71" t="s">
        <v>238</v>
      </c>
      <c r="F45" s="100"/>
      <c r="G45" s="73">
        <v>-400</v>
      </c>
      <c r="I45" s="73">
        <v>0</v>
      </c>
      <c r="J45" s="116">
        <v>0</v>
      </c>
    </row>
    <row r="46" spans="2:10" ht="15" hidden="1">
      <c r="B46" s="71" t="s">
        <v>201</v>
      </c>
      <c r="F46" s="100"/>
      <c r="G46" s="35">
        <v>0</v>
      </c>
      <c r="I46" s="73"/>
      <c r="J46" s="116"/>
    </row>
    <row r="47" spans="2:10" ht="15" hidden="1">
      <c r="B47" s="71" t="s">
        <v>114</v>
      </c>
      <c r="G47" s="33">
        <v>0</v>
      </c>
      <c r="I47" s="73">
        <v>-310500</v>
      </c>
      <c r="J47" s="116"/>
    </row>
    <row r="48" spans="2:10" ht="15">
      <c r="B48" s="71" t="s">
        <v>164</v>
      </c>
      <c r="G48" s="33">
        <v>0</v>
      </c>
      <c r="I48" s="73">
        <v>0</v>
      </c>
      <c r="J48" s="116">
        <v>1000000</v>
      </c>
    </row>
    <row r="49" spans="2:10" ht="15" hidden="1">
      <c r="B49" s="71" t="s">
        <v>203</v>
      </c>
      <c r="G49" s="35">
        <v>0</v>
      </c>
      <c r="I49" s="73"/>
      <c r="J49" s="116"/>
    </row>
    <row r="50" spans="2:10" ht="15">
      <c r="B50" s="71" t="s">
        <v>115</v>
      </c>
      <c r="G50" s="73">
        <v>-1074278</v>
      </c>
      <c r="I50" s="73">
        <v>-3579075</v>
      </c>
      <c r="J50" s="116">
        <v>-6670244.66</v>
      </c>
    </row>
    <row r="51" spans="2:10" ht="15">
      <c r="B51" s="71" t="s">
        <v>116</v>
      </c>
      <c r="G51" s="73">
        <v>475300</v>
      </c>
      <c r="I51" s="73">
        <v>19162</v>
      </c>
      <c r="J51" s="116">
        <v>784816.99</v>
      </c>
    </row>
    <row r="52" spans="2:10" ht="15" hidden="1">
      <c r="B52" s="71" t="s">
        <v>202</v>
      </c>
      <c r="G52" s="35">
        <v>0</v>
      </c>
      <c r="I52" s="73"/>
      <c r="J52" s="116">
        <v>0</v>
      </c>
    </row>
    <row r="53" ht="5.25" customHeight="1">
      <c r="J53" s="116"/>
    </row>
    <row r="54" spans="1:10" ht="15">
      <c r="A54" s="71" t="s">
        <v>208</v>
      </c>
      <c r="G54" s="75">
        <f>SUM(G44:G53)</f>
        <v>-97537.84999999998</v>
      </c>
      <c r="I54" s="75">
        <f>SUM(I44:I53)</f>
        <v>1629587</v>
      </c>
      <c r="J54" s="75">
        <f>SUM(J44:J53)</f>
        <v>-4635427.74</v>
      </c>
    </row>
    <row r="55" ht="15">
      <c r="J55" s="116"/>
    </row>
    <row r="56" spans="1:10" ht="15.75">
      <c r="A56" s="70" t="s">
        <v>117</v>
      </c>
      <c r="B56" s="70"/>
      <c r="C56" s="70"/>
      <c r="D56" s="70"/>
      <c r="E56" s="70"/>
      <c r="F56" s="70"/>
      <c r="J56" s="116"/>
    </row>
    <row r="57" ht="5.25" customHeight="1">
      <c r="J57" s="116"/>
    </row>
    <row r="58" spans="2:10" ht="15" hidden="1">
      <c r="B58" s="71" t="s">
        <v>118</v>
      </c>
      <c r="G58" s="35">
        <v>0</v>
      </c>
      <c r="I58" s="73">
        <f>-3240000</f>
        <v>-3240000</v>
      </c>
      <c r="J58" s="116">
        <v>0</v>
      </c>
    </row>
    <row r="59" spans="2:10" ht="15">
      <c r="B59" s="71" t="s">
        <v>165</v>
      </c>
      <c r="G59" s="73">
        <v>826559.6499999983</v>
      </c>
      <c r="I59" s="73">
        <v>0</v>
      </c>
      <c r="J59" s="116">
        <v>313919.3900000006</v>
      </c>
    </row>
    <row r="60" spans="2:10" ht="15">
      <c r="B60" s="71" t="s">
        <v>192</v>
      </c>
      <c r="G60" s="73">
        <v>111523.09</v>
      </c>
      <c r="I60" s="73"/>
      <c r="J60" s="116">
        <v>71140.93000000075</v>
      </c>
    </row>
    <row r="61" spans="2:10" ht="15">
      <c r="B61" s="71" t="s">
        <v>119</v>
      </c>
      <c r="G61" s="73">
        <v>2180905.99</v>
      </c>
      <c r="I61" s="73">
        <v>337876</v>
      </c>
      <c r="J61" s="116">
        <v>2541139.96</v>
      </c>
    </row>
    <row r="62" spans="2:10" ht="15">
      <c r="B62" s="71" t="s">
        <v>120</v>
      </c>
      <c r="G62" s="35">
        <v>-680705.99</v>
      </c>
      <c r="I62" s="73">
        <v>-378015</v>
      </c>
      <c r="J62" s="116">
        <v>-1713478</v>
      </c>
    </row>
    <row r="63" spans="2:10" ht="15">
      <c r="B63" s="71" t="s">
        <v>121</v>
      </c>
      <c r="G63" s="73">
        <v>-853574.8999999994</v>
      </c>
      <c r="I63" s="73">
        <v>-1441873</v>
      </c>
      <c r="J63" s="116">
        <v>-791972.28</v>
      </c>
    </row>
    <row r="64" spans="2:10" ht="15">
      <c r="B64" s="71" t="s">
        <v>188</v>
      </c>
      <c r="G64" s="33">
        <v>0</v>
      </c>
      <c r="I64" s="73"/>
      <c r="J64" s="116">
        <v>3300000</v>
      </c>
    </row>
    <row r="65" spans="2:10" ht="15">
      <c r="B65" s="71" t="s">
        <v>122</v>
      </c>
      <c r="G65" s="73">
        <v>-366688.66999999946</v>
      </c>
      <c r="I65" s="73">
        <v>-59490</v>
      </c>
      <c r="J65" s="116">
        <v>-223982</v>
      </c>
    </row>
    <row r="66" spans="2:10" ht="15" hidden="1">
      <c r="B66" s="71" t="s">
        <v>204</v>
      </c>
      <c r="G66" s="35">
        <v>0</v>
      </c>
      <c r="I66" s="73"/>
      <c r="J66" s="116">
        <v>0</v>
      </c>
    </row>
    <row r="67" ht="5.25" customHeight="1">
      <c r="J67" s="116"/>
    </row>
    <row r="68" spans="1:10" ht="15">
      <c r="A68" s="71" t="s">
        <v>207</v>
      </c>
      <c r="G68" s="75">
        <f>SUM(G58:G67)</f>
        <v>1218019.1699999995</v>
      </c>
      <c r="I68" s="75">
        <f>SUM(I58:I67)</f>
        <v>-4781502</v>
      </c>
      <c r="J68" s="75">
        <f>SUM(J58:J67)</f>
        <v>3496768.000000001</v>
      </c>
    </row>
    <row r="69" ht="6" customHeight="1">
      <c r="J69" s="116"/>
    </row>
    <row r="70" spans="1:10" ht="15">
      <c r="A70" s="71" t="s">
        <v>189</v>
      </c>
      <c r="G70" s="73">
        <f>G40+G54+G68</f>
        <v>-16826346.700399972</v>
      </c>
      <c r="I70" s="73">
        <f>I40+I54+I68</f>
        <v>15136449</v>
      </c>
      <c r="J70" s="73">
        <f>J40+J54+J68</f>
        <v>51408.86000001989</v>
      </c>
    </row>
    <row r="71" spans="1:10" ht="15">
      <c r="A71" s="71" t="s">
        <v>123</v>
      </c>
      <c r="G71" s="73">
        <v>98981078</v>
      </c>
      <c r="I71" s="73">
        <v>38925973</v>
      </c>
      <c r="J71" s="116">
        <v>63489970</v>
      </c>
    </row>
    <row r="72" ht="5.25" customHeight="1">
      <c r="J72" s="116"/>
    </row>
    <row r="73" spans="1:10" ht="15">
      <c r="A73" s="71" t="s">
        <v>206</v>
      </c>
      <c r="G73" s="75">
        <f>SUM(G70:G72)</f>
        <v>82154731.29960003</v>
      </c>
      <c r="I73" s="75">
        <f>SUM(I70:I72)</f>
        <v>54062422</v>
      </c>
      <c r="J73" s="75">
        <f>SUM(J70:J72)</f>
        <v>63541378.86000002</v>
      </c>
    </row>
    <row r="74" ht="9" customHeight="1">
      <c r="J74" s="116"/>
    </row>
    <row r="75" spans="1:10" ht="15">
      <c r="A75" s="71" t="s">
        <v>124</v>
      </c>
      <c r="J75" s="116"/>
    </row>
    <row r="76" spans="1:10" ht="15">
      <c r="A76" s="71" t="s">
        <v>125</v>
      </c>
      <c r="J76" s="116"/>
    </row>
    <row r="77" ht="5.25" customHeight="1">
      <c r="J77" s="116"/>
    </row>
    <row r="78" spans="2:10" ht="15">
      <c r="B78" s="71" t="s">
        <v>126</v>
      </c>
      <c r="G78" s="73">
        <v>10310317.76</v>
      </c>
      <c r="I78" s="73">
        <v>9020582</v>
      </c>
      <c r="J78" s="116">
        <v>8180604.890000001</v>
      </c>
    </row>
    <row r="79" spans="2:10" ht="15">
      <c r="B79" s="71" t="s">
        <v>127</v>
      </c>
      <c r="G79" s="73">
        <v>82756983.75999999</v>
      </c>
      <c r="I79" s="73">
        <v>48296300</v>
      </c>
      <c r="J79" s="116">
        <v>73910004.39999999</v>
      </c>
    </row>
    <row r="80" spans="2:10" ht="15">
      <c r="B80" s="71" t="s">
        <v>128</v>
      </c>
      <c r="G80" s="73">
        <v>-10912570.78</v>
      </c>
      <c r="I80" s="73">
        <v>-2834893</v>
      </c>
      <c r="J80" s="116">
        <v>-18549230.35</v>
      </c>
    </row>
    <row r="81" ht="5.25" customHeight="1">
      <c r="J81" s="116"/>
    </row>
    <row r="82" spans="7:10" ht="15">
      <c r="G82" s="75">
        <f>SUM(G78:G81)</f>
        <v>82154730.74</v>
      </c>
      <c r="I82" s="75">
        <f>SUM(I78:I81)</f>
        <v>54481989</v>
      </c>
      <c r="J82" s="75">
        <f>SUM(J78:J81)</f>
        <v>63541378.93999999</v>
      </c>
    </row>
    <row r="84" ht="15">
      <c r="A84" s="2" t="s">
        <v>159</v>
      </c>
    </row>
    <row r="85" ht="15">
      <c r="A85" s="2" t="s">
        <v>220</v>
      </c>
    </row>
    <row r="87" spans="1:9" s="123" customFormat="1" ht="15.75">
      <c r="A87" s="121"/>
      <c r="B87" s="122"/>
      <c r="C87" s="122"/>
      <c r="D87" s="122"/>
      <c r="E87" s="122"/>
      <c r="F87" s="122"/>
      <c r="G87" s="122"/>
      <c r="I87" s="122"/>
    </row>
    <row r="88" spans="1:9" s="123" customFormat="1" ht="15">
      <c r="A88" s="122"/>
      <c r="B88" s="122"/>
      <c r="C88" s="122"/>
      <c r="D88" s="122"/>
      <c r="E88" s="122"/>
      <c r="F88" s="122"/>
      <c r="G88" s="122"/>
      <c r="I88" s="122"/>
    </row>
    <row r="89" spans="1:9" s="123" customFormat="1" ht="15">
      <c r="A89" s="122"/>
      <c r="B89" s="122"/>
      <c r="C89" s="122"/>
      <c r="D89" s="122"/>
      <c r="E89" s="122"/>
      <c r="F89" s="122"/>
      <c r="G89" s="122"/>
      <c r="I89" s="122"/>
    </row>
    <row r="90" spans="1:9" s="123" customFormat="1" ht="15">
      <c r="A90" s="122"/>
      <c r="B90" s="122"/>
      <c r="C90" s="122"/>
      <c r="D90" s="122"/>
      <c r="E90" s="122"/>
      <c r="F90" s="122"/>
      <c r="G90" s="122"/>
      <c r="I90" s="122"/>
    </row>
    <row r="91" spans="1:9" s="123" customFormat="1" ht="15">
      <c r="A91" s="122"/>
      <c r="B91" s="122"/>
      <c r="C91" s="122"/>
      <c r="D91" s="122"/>
      <c r="E91" s="122"/>
      <c r="F91" s="122"/>
      <c r="G91" s="122"/>
      <c r="I91" s="122"/>
    </row>
    <row r="92" spans="1:9" s="123" customFormat="1" ht="15">
      <c r="A92" s="122"/>
      <c r="B92" s="122"/>
      <c r="C92" s="122"/>
      <c r="D92" s="122"/>
      <c r="E92" s="122"/>
      <c r="F92" s="122"/>
      <c r="G92" s="122"/>
      <c r="I92" s="122"/>
    </row>
    <row r="93" spans="1:9" s="123" customFormat="1" ht="15">
      <c r="A93" s="122"/>
      <c r="B93" s="122"/>
      <c r="C93" s="122"/>
      <c r="D93" s="122"/>
      <c r="E93" s="122"/>
      <c r="F93" s="122"/>
      <c r="G93" s="124"/>
      <c r="I93" s="122"/>
    </row>
    <row r="94" spans="1:9" s="123" customFormat="1" ht="15">
      <c r="A94" s="122"/>
      <c r="B94" s="122"/>
      <c r="C94" s="122"/>
      <c r="D94" s="122"/>
      <c r="E94" s="122"/>
      <c r="F94" s="122"/>
      <c r="G94" s="103"/>
      <c r="I94" s="122"/>
    </row>
    <row r="95" spans="1:9" s="123" customFormat="1" ht="15">
      <c r="A95" s="122"/>
      <c r="B95" s="122"/>
      <c r="C95" s="122"/>
      <c r="D95" s="122"/>
      <c r="E95" s="122"/>
      <c r="F95" s="122"/>
      <c r="G95" s="103"/>
      <c r="I95" s="122"/>
    </row>
    <row r="96" spans="1:9" s="123" customFormat="1" ht="15">
      <c r="A96" s="122"/>
      <c r="B96" s="122"/>
      <c r="C96" s="122"/>
      <c r="D96" s="122"/>
      <c r="E96" s="122"/>
      <c r="F96" s="122"/>
      <c r="G96" s="103"/>
      <c r="I96" s="122"/>
    </row>
    <row r="97" spans="1:9" s="123" customFormat="1" ht="15">
      <c r="A97" s="122"/>
      <c r="B97" s="122"/>
      <c r="C97" s="122"/>
      <c r="D97" s="122"/>
      <c r="E97" s="122"/>
      <c r="F97" s="122"/>
      <c r="G97" s="103"/>
      <c r="I97" s="122"/>
    </row>
    <row r="98" spans="1:9" s="123" customFormat="1" ht="15">
      <c r="A98" s="122"/>
      <c r="B98" s="122"/>
      <c r="C98" s="122"/>
      <c r="D98" s="122"/>
      <c r="E98" s="122"/>
      <c r="F98" s="122"/>
      <c r="G98" s="103"/>
      <c r="I98" s="122"/>
    </row>
    <row r="99" spans="1:9" s="123" customFormat="1" ht="15">
      <c r="A99" s="122"/>
      <c r="B99" s="122"/>
      <c r="C99" s="122"/>
      <c r="D99" s="122"/>
      <c r="E99" s="122"/>
      <c r="F99" s="122"/>
      <c r="G99" s="103"/>
      <c r="I99" s="122"/>
    </row>
    <row r="100" spans="1:9" s="123" customFormat="1" ht="15">
      <c r="A100" s="122"/>
      <c r="B100" s="122"/>
      <c r="C100" s="122"/>
      <c r="D100" s="122"/>
      <c r="E100" s="122"/>
      <c r="F100" s="122"/>
      <c r="G100" s="103"/>
      <c r="I100" s="122"/>
    </row>
    <row r="101" spans="1:9" s="123" customFormat="1" ht="15">
      <c r="A101" s="122"/>
      <c r="B101" s="122"/>
      <c r="C101" s="122"/>
      <c r="D101" s="122"/>
      <c r="E101" s="122"/>
      <c r="F101" s="122"/>
      <c r="G101" s="103"/>
      <c r="I101" s="122"/>
    </row>
    <row r="102" spans="1:9" s="123" customFormat="1" ht="15">
      <c r="A102" s="122"/>
      <c r="B102" s="122"/>
      <c r="C102" s="122"/>
      <c r="D102" s="122"/>
      <c r="E102" s="122"/>
      <c r="F102" s="122"/>
      <c r="G102" s="103"/>
      <c r="I102" s="122"/>
    </row>
    <row r="103" spans="1:9" s="123" customFormat="1" ht="15" hidden="1">
      <c r="A103" s="122"/>
      <c r="B103" s="122"/>
      <c r="C103" s="122"/>
      <c r="D103" s="122"/>
      <c r="E103" s="122"/>
      <c r="F103" s="122"/>
      <c r="G103" s="103"/>
      <c r="I103" s="122"/>
    </row>
    <row r="104" spans="1:9" s="123" customFormat="1" ht="15" hidden="1">
      <c r="A104" s="122"/>
      <c r="B104" s="122"/>
      <c r="C104" s="122"/>
      <c r="D104" s="122"/>
      <c r="E104" s="122"/>
      <c r="F104" s="122"/>
      <c r="G104" s="103"/>
      <c r="I104" s="122"/>
    </row>
    <row r="105" spans="1:9" s="123" customFormat="1" ht="15" hidden="1">
      <c r="A105" s="122"/>
      <c r="B105" s="122"/>
      <c r="C105" s="122"/>
      <c r="D105" s="122"/>
      <c r="E105" s="122"/>
      <c r="F105" s="122"/>
      <c r="G105" s="103"/>
      <c r="I105" s="122"/>
    </row>
    <row r="106" spans="1:9" s="123" customFormat="1" ht="15.75">
      <c r="A106" s="122"/>
      <c r="B106" s="122"/>
      <c r="C106" s="122"/>
      <c r="D106" s="122"/>
      <c r="E106" s="122"/>
      <c r="F106" s="122"/>
      <c r="G106" s="104"/>
      <c r="I106" s="122"/>
    </row>
    <row r="107" ht="15">
      <c r="G107" s="35"/>
    </row>
    <row r="108" ht="15">
      <c r="G108" s="35"/>
    </row>
    <row r="109" ht="15">
      <c r="G109" s="35"/>
    </row>
    <row r="110" ht="15">
      <c r="G110" s="35"/>
    </row>
    <row r="111" ht="15">
      <c r="G111" s="33"/>
    </row>
  </sheetData>
  <printOptions/>
  <pageMargins left="0.75" right="0.75" top="1" bottom="1" header="0.5" footer="0.5"/>
  <pageSetup horizontalDpi="600" verticalDpi="600" orientation="portrait" scale="63" r:id="rId1"/>
  <rowBreaks count="1" manualBreakCount="1"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AHMAD ZAKI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AZRB</dc:creator>
  <cp:keywords/>
  <dc:description/>
  <cp:lastModifiedBy>Pre-Installed User</cp:lastModifiedBy>
  <cp:lastPrinted>2004-08-17T07:25:50Z</cp:lastPrinted>
  <dcterms:created xsi:type="dcterms:W3CDTF">2002-09-24T08:40:55Z</dcterms:created>
  <dcterms:modified xsi:type="dcterms:W3CDTF">2004-08-18T07:31:10Z</dcterms:modified>
  <cp:category/>
  <cp:version/>
  <cp:contentType/>
  <cp:contentStatus/>
</cp:coreProperties>
</file>