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3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'CONBS'!$B$2:$Q$90</definedName>
    <definedName name="_xlnm.Print_Area" localSheetId="0">'CONPL'!$B$2:$L$100</definedName>
    <definedName name="_xlnm.Print_Area" localSheetId="2">'CONSOCE'!$B$2:$M$66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<sst xmlns="http://schemas.openxmlformats.org/spreadsheetml/2006/main" count="286" uniqueCount="218">
  <si>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</si>
  <si>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</si>
  <si>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</si>
  <si>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</si>
  <si>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</si>
  <si>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</si>
  <si>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</si>
  <si>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</si>
  <si>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PROFIT AFTER TAXATION</t>
  </si>
  <si>
    <t>LESS: MINORITY INTEREST</t>
  </si>
  <si>
    <t>NET PROFIT FOR THE PERIOD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</si>
  <si>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</si>
  <si>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</si>
  <si>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</si>
  <si>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</si>
  <si>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</si>
  <si>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</si>
  <si>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</si>
  <si>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</si>
  <si>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</si>
  <si>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>Investments in Associates and Joint Ventures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</si>
  <si>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</si>
  <si>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</si>
  <si>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</si>
  <si>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</si>
  <si>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</si>
  <si>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</si>
  <si>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</si>
  <si>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</si>
  <si>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</si>
  <si>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</si>
  <si>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</si>
  <si>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</si>
  <si>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</si>
  <si>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</si>
  <si>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Investment Properties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</si>
  <si>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</si>
  <si>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</si>
  <si>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</si>
  <si>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</si>
  <si>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</si>
  <si>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</si>
  <si>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</si>
  <si>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</si>
  <si>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</si>
  <si>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</si>
  <si>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</si>
  <si>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</si>
  <si>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</si>
  <si>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</si>
  <si>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</si>
  <si>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</si>
  <si>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</si>
  <si>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</si>
  <si>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</si>
  <si>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</si>
  <si>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</si>
  <si>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</si>
  <si>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</si>
  <si>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</si>
  <si>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</si>
  <si>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</si>
  <si>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</si>
  <si>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</si>
  <si>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</si>
  <si>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</si>
  <si>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</si>
  <si>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</si>
  <si>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</si>
  <si>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</si>
  <si>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</si>
  <si>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</si>
  <si>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</si>
  <si>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</si>
  <si>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</si>
  <si>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</si>
  <si>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</si>
  <si>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</si>
  <si>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</si>
  <si>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</si>
  <si>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</si>
  <si>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</si>
  <si>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</si>
  <si>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</si>
  <si>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</si>
  <si>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</si>
  <si>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</si>
  <si>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</si>
  <si>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</si>
  <si>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</si>
  <si>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</si>
  <si>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</si>
  <si>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</si>
  <si>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Charge for the period</t>
  </si>
  <si>
    <t>NET BOOK VALUE</t>
  </si>
  <si>
    <t>Approved and contracted but not provided for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</si>
  <si>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</si>
  <si>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</si>
  <si>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</si>
  <si>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</si>
  <si>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</si>
  <si>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</si>
  <si>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Interest expenses</t>
  </si>
  <si>
    <t>Interest revenue</t>
  </si>
  <si>
    <t>Gain on disposal of property, plant &amp; equipment</t>
  </si>
  <si>
    <t>Operating profit before working capital changes</t>
  </si>
  <si>
    <t>Tax paid</t>
  </si>
  <si>
    <t>Interest paid</t>
  </si>
  <si>
    <t>Interest received</t>
  </si>
  <si>
    <t>CASH FLOWS FROM INVESTING ACTIVITIES</t>
  </si>
  <si>
    <t>Distribution received from a joint venture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</si>
  <si>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</si>
  <si>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</si>
  <si>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</si>
  <si>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</si>
  <si>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</si>
  <si>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</si>
  <si>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</si>
  <si>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</si>
  <si>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</si>
  <si>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</si>
  <si>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</si>
  <si>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</si>
  <si>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</si>
  <si>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</si>
  <si>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Decrease in inventories</t>
  </si>
  <si>
    <t>Increase in trade and other payables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</si>
  <si>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</si>
  <si>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</si>
  <si>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</si>
  <si>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</si>
  <si>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</si>
  <si>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</si>
  <si>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>The share options were calculated based on the number of shares which could have been acquired at the market price ( the</t>
  </si>
  <si>
    <t xml:space="preserve">outstanding share options.  No adjustment is made to the net profit attributable to the shareholders for the share options 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</si>
  <si>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</si>
  <si>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</si>
  <si>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</si>
  <si>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2 - Capital Commitment</t>
  </si>
  <si>
    <t>Note 3 - EPS - Basic &amp; Diluted (sen)</t>
  </si>
  <si>
    <t>No. of Shares of RM1.00 each</t>
  </si>
  <si>
    <t>Adjusted weighted average number of shares</t>
  </si>
  <si>
    <t>This is in respect of commitment to purchase of landed property from third party.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</si>
  <si>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</si>
  <si>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</si>
  <si>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</si>
  <si>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</si>
  <si>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</si>
  <si>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</si>
  <si>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</si>
  <si>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</si>
  <si>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</si>
  <si>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</si>
  <si>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</si>
  <si>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 xml:space="preserve">Disposal of investment in unquoted shares </t>
  </si>
  <si>
    <t xml:space="preserve">Net proceeds from issuance of share capital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</si>
  <si>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</si>
  <si>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</si>
  <si>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</si>
  <si>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</si>
  <si>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</si>
  <si>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>Disposals to third party</t>
  </si>
  <si>
    <t xml:space="preserve">   Share of losses from joint ventures</t>
  </si>
  <si>
    <t>Decrease in amount due from customers for contract work</t>
  </si>
  <si>
    <t>Decrease in property development expenditure</t>
  </si>
  <si>
    <t>Increase in amount due to customers for contract work</t>
  </si>
  <si>
    <t>Decrease in trade and other receivables</t>
  </si>
  <si>
    <t>Cash used in operations</t>
  </si>
  <si>
    <t>Term loan disbursements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</si>
  <si>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</si>
  <si>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</si>
  <si>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</si>
  <si>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</si>
  <si>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>Balance restated at the beginning of the year</t>
  </si>
  <si>
    <t>buildings as required by MASB 25, Income Taxes.</t>
  </si>
  <si>
    <t xml:space="preserve">account for the effect of  the bonus issue of 2 for 5 in Year 2003.   </t>
  </si>
  <si>
    <t>31 Dec 2003</t>
  </si>
  <si>
    <t>At 31.12.03</t>
  </si>
  <si>
    <t>The basic and diluted earnings per share for the corresponding quarter of preceding financial year have been restated to</t>
  </si>
  <si>
    <t>Cash and cash equivalents at end of the year</t>
  </si>
  <si>
    <t xml:space="preserve">   *Prior year adjustment</t>
  </si>
  <si>
    <t xml:space="preserve">Prior year adjustment relates to the recognition of deferred tax on surplus arising from the revaluation of freehold land and hotel </t>
  </si>
  <si>
    <t>CONDENSED CONSOLIDATED INCOME STATEMENT FOR THE QUARTER ENDED 31 MARCH 2004</t>
  </si>
  <si>
    <t>ended 31 Mar</t>
  </si>
  <si>
    <t>ended 31st December 2003</t>
  </si>
  <si>
    <t xml:space="preserve">average three months price of the Company’s share) based on the monetary value of the subscription rights attached to the </t>
  </si>
  <si>
    <t xml:space="preserve">calculations as the exercise price of the option shares is deemed to be their average fair value during the period. </t>
  </si>
  <si>
    <t>Weighted average number of shares as at 31/03/2004</t>
  </si>
  <si>
    <t>3 month</t>
  </si>
  <si>
    <t>CONDENSED CONSOLIDATED BALANCE SHEETS AS AT 31 MARCH 2004</t>
  </si>
  <si>
    <t>31 March 2004</t>
  </si>
  <si>
    <t>Intangible &amp; Deferred Tax Assets</t>
  </si>
  <si>
    <t>As at 01.01.04</t>
  </si>
  <si>
    <t>As at 31.03.04</t>
  </si>
  <si>
    <t>At 31.03.04</t>
  </si>
  <si>
    <t>CONDENSED CONSOLIDATED STATEMENTS OF CHANGES IN EQUITY FOR THE 3 MONTHS ENDED 31 MARCH 2004</t>
  </si>
  <si>
    <t>3 months ended 31 March 2004</t>
  </si>
  <si>
    <t>for the year ended 31st December 2003.</t>
  </si>
  <si>
    <t xml:space="preserve">   Net profit for the period</t>
  </si>
  <si>
    <t xml:space="preserve">   First &amp; final dividend paid(12% per share less</t>
  </si>
  <si>
    <t>Movements during the period</t>
  </si>
  <si>
    <t>Balance at the end of the period</t>
  </si>
  <si>
    <t>FOR THE QUARTER ENDED 31 MARCH 2004</t>
  </si>
  <si>
    <t>31 Mar</t>
  </si>
  <si>
    <t>with the Annual Financial Statements for the year ended 31st December 2003.</t>
  </si>
  <si>
    <t>Financial Statements for the year ended 31st December 2003.</t>
  </si>
  <si>
    <t xml:space="preserve">66,390,667 (2003 :64,821,400). </t>
  </si>
  <si>
    <t xml:space="preserve">The fully diluted earnings per share for the period has been calculated using an enlarged weighted average number of shares </t>
  </si>
  <si>
    <t xml:space="preserve">of 67,333,452 (2003: 65,007,559) after the inclusion of the number of unexercised options outstanding as at 31 </t>
  </si>
  <si>
    <t xml:space="preserve">March 2004 of 3,032,200 shares (2003: 4,916,800). </t>
  </si>
  <si>
    <t>The total additions of assets financed by hire purchase was RM464,500</t>
  </si>
  <si>
    <t xml:space="preserve">RM1,991,637 (2003: RM3,860,054) and on the weighted average number of ordinary shares in issue during the period of  </t>
  </si>
  <si>
    <t>3 months ended 31 March 2003</t>
  </si>
  <si>
    <t xml:space="preserve">   Dividend Payable</t>
  </si>
  <si>
    <t xml:space="preserve">Net cash generated used in operating activities </t>
  </si>
  <si>
    <t xml:space="preserve">Net cash used in investing activities </t>
  </si>
  <si>
    <t xml:space="preserve">Net cash generated from financing activities </t>
  </si>
  <si>
    <t>Add : Adjustment for assumed exercised of ESOS options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</si>
</sst>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dd/mm/yyyy"/>
    <numFmt numFmtId="168" formatCode="#,##0.0_)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_);\(#,##0.000\)"/>
    <numFmt numFmtId="173" formatCode="_(* #,##0.0_);_(* \(#,##0.0\);_(* &quot;-&quot;?_);_(@_)"/>
    <numFmt numFmtId="174" formatCode="0.000"/>
    <numFmt numFmtId="175" formatCode="0.0000"/>
    <numFmt numFmtId="176" formatCode="_(* #,##0.000_);_(* \(#,##0.000\);_(* &quot;-&quot;??_);_(@_)"/>
    <numFmt numFmtId="177" formatCode="_(* #,##0.0000_);_(* \(#,##0.00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.5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66" fontId="2" fillId="0" borderId="0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66" fontId="2" fillId="0" borderId="5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justify" vertical="top" wrapText="1"/>
    </xf>
    <xf numFmtId="0" fontId="2" fillId="0" borderId="7" xfId="0" applyNumberFormat="1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2" fillId="0" borderId="1" xfId="15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Border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3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5" applyNumberFormat="1" applyFont="1" applyAlignment="1">
      <alignment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166" fontId="2" fillId="0" borderId="3" xfId="15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4"/>
  <sheetViews>
    <sheetView view="pageBreakPreview" zoomScale="75" zoomScaleNormal="75" zoomScaleSheetLayoutView="75" workbookViewId="0" topLeftCell="B19">
      <selection activeCell="F109" sqref="F109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182</v>
      </c>
    </row>
    <row r="4" ht="15">
      <c r="B4" s="90" t="s">
        <v>143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2004</v>
      </c>
      <c r="G6" s="3"/>
      <c r="H6" s="4">
        <v>2003</v>
      </c>
      <c r="I6" s="3"/>
      <c r="J6" s="4">
        <v>2004</v>
      </c>
      <c r="K6" s="3"/>
      <c r="L6" s="4">
        <v>2003</v>
      </c>
      <c r="M6" s="3"/>
    </row>
    <row r="7" spans="2:13" ht="15.75">
      <c r="B7" s="3"/>
      <c r="F7" s="4" t="s">
        <v>11</v>
      </c>
      <c r="G7" s="3"/>
      <c r="H7" s="4" t="s">
        <v>13</v>
      </c>
      <c r="I7" s="3"/>
      <c r="J7" s="4" t="s">
        <v>188</v>
      </c>
      <c r="K7" s="3"/>
      <c r="L7" s="4" t="s">
        <v>188</v>
      </c>
      <c r="M7" s="3"/>
    </row>
    <row r="8" spans="2:13" ht="15.75">
      <c r="B8" s="3"/>
      <c r="F8" s="4" t="s">
        <v>12</v>
      </c>
      <c r="G8" s="3"/>
      <c r="H8" s="4" t="s">
        <v>12</v>
      </c>
      <c r="I8" s="3"/>
      <c r="J8" s="4" t="s">
        <v>14</v>
      </c>
      <c r="K8" s="3"/>
      <c r="L8" s="4" t="s">
        <v>14</v>
      </c>
      <c r="M8" s="3"/>
    </row>
    <row r="9" spans="2:13" ht="15.75">
      <c r="B9" s="3"/>
      <c r="D9" s="46" t="s">
        <v>52</v>
      </c>
      <c r="F9" s="4" t="s">
        <v>183</v>
      </c>
      <c r="G9" s="3"/>
      <c r="H9" s="4" t="s">
        <v>183</v>
      </c>
      <c r="I9" s="3"/>
      <c r="J9" s="4" t="s">
        <v>15</v>
      </c>
      <c r="K9" s="3"/>
      <c r="L9" s="4" t="s">
        <v>15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57841849.769999996</v>
      </c>
      <c r="G11" s="3"/>
      <c r="H11" s="5">
        <v>85489068.75</v>
      </c>
      <c r="I11" s="12"/>
      <c r="J11" s="5">
        <v>57841849.769999996</v>
      </c>
      <c r="K11" s="3"/>
      <c r="L11" s="5">
        <v>85489068.75</v>
      </c>
      <c r="M11" s="3"/>
      <c r="N11" s="101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7"/>
    </row>
    <row r="13" spans="2:14" s="15" customFormat="1" ht="15.75">
      <c r="B13" s="12"/>
      <c r="C13" s="13" t="s">
        <v>2</v>
      </c>
      <c r="D13" s="47">
        <v>1</v>
      </c>
      <c r="E13" s="13"/>
      <c r="F13" s="35">
        <v>-55304946.505</v>
      </c>
      <c r="G13" s="12"/>
      <c r="H13" s="109">
        <v>-77415977.53</v>
      </c>
      <c r="I13" s="12"/>
      <c r="J13" s="35">
        <v>-55304946.505</v>
      </c>
      <c r="K13" s="99"/>
      <c r="L13" s="35">
        <v>-77415977.53</v>
      </c>
      <c r="M13" s="12"/>
      <c r="N13" s="102"/>
    </row>
    <row r="14" spans="2:14" s="15" customFormat="1" ht="15.75">
      <c r="B14" s="12"/>
      <c r="C14" s="13"/>
      <c r="D14" s="13"/>
      <c r="E14" s="13"/>
      <c r="F14" s="14"/>
      <c r="G14" s="12"/>
      <c r="H14" s="14"/>
      <c r="I14" s="12"/>
      <c r="J14" s="14"/>
      <c r="K14" s="12"/>
      <c r="L14" s="14"/>
      <c r="M14" s="12"/>
      <c r="N14" s="37"/>
    </row>
    <row r="15" spans="2:14" s="15" customFormat="1" ht="15.75">
      <c r="B15" s="12"/>
      <c r="C15" s="13" t="s">
        <v>3</v>
      </c>
      <c r="D15" s="13"/>
      <c r="E15" s="13"/>
      <c r="F15" s="14">
        <v>787835.5</v>
      </c>
      <c r="G15" s="12"/>
      <c r="H15" s="20">
        <v>896877</v>
      </c>
      <c r="I15" s="12"/>
      <c r="J15" s="35">
        <v>787835.5</v>
      </c>
      <c r="K15" s="99"/>
      <c r="L15" s="35">
        <v>896877</v>
      </c>
      <c r="M15" s="12"/>
      <c r="N15" s="103"/>
    </row>
    <row r="16" spans="2:14" s="15" customFormat="1" ht="15.75">
      <c r="B16" s="12"/>
      <c r="C16" s="13"/>
      <c r="D16" s="13"/>
      <c r="E16" s="13"/>
      <c r="F16" s="29"/>
      <c r="G16" s="12"/>
      <c r="H16" s="29"/>
      <c r="I16" s="12"/>
      <c r="J16" s="29"/>
      <c r="K16" s="12"/>
      <c r="L16" s="29"/>
      <c r="M16" s="12"/>
      <c r="N16" s="37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3324738.764999993</v>
      </c>
      <c r="G17" s="12"/>
      <c r="H17" s="35">
        <f>SUM(H11:H16)</f>
        <v>8969968.219999999</v>
      </c>
      <c r="I17" s="12"/>
      <c r="J17" s="14">
        <f>SUM(J11:J16)+0.2</f>
        <v>3324738.9649999933</v>
      </c>
      <c r="K17" s="12"/>
      <c r="L17" s="14">
        <f>SUM(L11:L16)</f>
        <v>8969968.219999999</v>
      </c>
      <c r="M17" s="12"/>
      <c r="N17" s="37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7"/>
    </row>
    <row r="19" spans="2:14" s="15" customFormat="1" ht="15.75">
      <c r="B19" s="12"/>
      <c r="C19" s="13" t="s">
        <v>5</v>
      </c>
      <c r="D19" s="13"/>
      <c r="E19" s="13"/>
      <c r="F19" s="35">
        <v>-301201.98</v>
      </c>
      <c r="G19" s="12"/>
      <c r="H19" s="109">
        <v>-364711.47</v>
      </c>
      <c r="I19" s="12"/>
      <c r="J19" s="35">
        <v>-301201.98</v>
      </c>
      <c r="K19" s="99"/>
      <c r="L19" s="35">
        <v>-364711.47</v>
      </c>
      <c r="M19" s="12"/>
      <c r="N19" s="102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5"/>
      <c r="L20" s="14"/>
      <c r="M20" s="12"/>
      <c r="N20" s="94"/>
    </row>
    <row r="21" spans="2:14" s="15" customFormat="1" ht="15.75">
      <c r="B21" s="12"/>
      <c r="C21" s="13" t="s">
        <v>6</v>
      </c>
      <c r="D21" s="47">
        <v>2</v>
      </c>
      <c r="E21" s="13"/>
      <c r="F21" s="35">
        <v>-1851.7275</v>
      </c>
      <c r="G21" s="12"/>
      <c r="H21" s="109">
        <v>-3081339.5975</v>
      </c>
      <c r="I21" s="12"/>
      <c r="J21" s="35">
        <v>-1851.7275</v>
      </c>
      <c r="K21" s="99"/>
      <c r="L21" s="35">
        <v>-3081339.5975</v>
      </c>
      <c r="M21" s="12"/>
      <c r="N21" s="102"/>
    </row>
    <row r="22" spans="2:14" s="15" customFormat="1" ht="15.75">
      <c r="B22" s="12"/>
      <c r="C22" s="13"/>
      <c r="D22" s="13"/>
      <c r="E22" s="13"/>
      <c r="F22" s="29"/>
      <c r="G22" s="12"/>
      <c r="H22" s="29"/>
      <c r="I22" s="12"/>
      <c r="J22" s="29"/>
      <c r="K22" s="12"/>
      <c r="L22" s="29"/>
      <c r="M22" s="12"/>
      <c r="N22" s="37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3021685.057499993</v>
      </c>
      <c r="G23" s="14"/>
      <c r="H23" s="14">
        <f>SUM(H17:H22)</f>
        <v>5523917.152499998</v>
      </c>
      <c r="I23" s="14"/>
      <c r="J23" s="14">
        <f>SUM(J17:J22)</f>
        <v>3021685.2574999933</v>
      </c>
      <c r="K23" s="14"/>
      <c r="L23" s="14">
        <f>SUM(L17:L22)</f>
        <v>5523917.152499998</v>
      </c>
      <c r="M23" s="14"/>
      <c r="N23" s="37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7"/>
    </row>
    <row r="25" spans="2:14" s="15" customFormat="1" ht="15.75">
      <c r="B25" s="12"/>
      <c r="C25" s="13" t="s">
        <v>49</v>
      </c>
      <c r="D25" s="13"/>
      <c r="E25" s="13"/>
      <c r="F25" s="35">
        <v>-939032.8</v>
      </c>
      <c r="G25" s="12"/>
      <c r="H25" s="109">
        <v>-1678552.08</v>
      </c>
      <c r="I25" s="12"/>
      <c r="J25" s="35">
        <v>-939032.8</v>
      </c>
      <c r="K25" s="99"/>
      <c r="L25" s="35">
        <v>-1678552.08</v>
      </c>
      <c r="M25" s="12"/>
      <c r="N25" s="102"/>
    </row>
    <row r="26" spans="2:14" s="15" customFormat="1" ht="15.75">
      <c r="B26" s="12"/>
      <c r="C26" s="13"/>
      <c r="D26" s="13"/>
      <c r="E26" s="13"/>
      <c r="F26" s="29"/>
      <c r="G26" s="12"/>
      <c r="H26" s="29"/>
      <c r="I26" s="12"/>
      <c r="J26" s="29"/>
      <c r="K26" s="12"/>
      <c r="L26" s="29"/>
      <c r="M26" s="12"/>
      <c r="N26" s="37"/>
    </row>
    <row r="27" spans="2:14" s="15" customFormat="1" ht="16.5" customHeight="1">
      <c r="B27" s="12"/>
      <c r="C27" s="13" t="s">
        <v>8</v>
      </c>
      <c r="D27" s="13"/>
      <c r="E27" s="13"/>
      <c r="F27" s="14">
        <f>SUM(F23:F26)</f>
        <v>2082652.257499993</v>
      </c>
      <c r="G27" s="12"/>
      <c r="H27" s="14">
        <f>SUM(H23:H26)</f>
        <v>3845365.072499998</v>
      </c>
      <c r="I27" s="12"/>
      <c r="J27" s="14">
        <f>SUM(J23:J26)</f>
        <v>2082652.4574999933</v>
      </c>
      <c r="K27" s="12"/>
      <c r="L27" s="14">
        <f>SUM(L23:L26)</f>
        <v>3845365.072499998</v>
      </c>
      <c r="M27" s="12"/>
      <c r="N27" s="37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7"/>
    </row>
    <row r="29" spans="2:14" s="15" customFormat="1" ht="15.75">
      <c r="B29" s="12"/>
      <c r="C29" s="13" t="s">
        <v>9</v>
      </c>
      <c r="D29" s="13"/>
      <c r="E29" s="13"/>
      <c r="F29" s="35">
        <v>-91014.89</v>
      </c>
      <c r="G29" s="12"/>
      <c r="H29" s="109">
        <v>14689.332000000002</v>
      </c>
      <c r="I29" s="12"/>
      <c r="J29" s="35">
        <v>-91014.89</v>
      </c>
      <c r="K29" s="99"/>
      <c r="L29" s="35">
        <v>14689.332000000002</v>
      </c>
      <c r="M29" s="12"/>
      <c r="N29" s="102"/>
    </row>
    <row r="30" spans="2:14" s="15" customFormat="1" ht="15.75">
      <c r="B30" s="12"/>
      <c r="C30" s="13"/>
      <c r="D30" s="13"/>
      <c r="E30" s="13"/>
      <c r="F30" s="14"/>
      <c r="G30" s="12"/>
      <c r="H30" s="14"/>
      <c r="I30" s="12"/>
      <c r="J30" s="14"/>
      <c r="K30" s="12"/>
      <c r="L30" s="14"/>
      <c r="M30" s="12"/>
      <c r="N30" s="37"/>
    </row>
    <row r="31" spans="2:14" s="15" customFormat="1" ht="15.75">
      <c r="B31" s="12"/>
      <c r="C31" s="13" t="s">
        <v>10</v>
      </c>
      <c r="D31" s="13"/>
      <c r="E31" s="13"/>
      <c r="F31" s="21">
        <f>SUM(F27:F30)</f>
        <v>1991637.3674999932</v>
      </c>
      <c r="G31" s="12"/>
      <c r="H31" s="21">
        <f>SUM(H27:H30)</f>
        <v>3860054.404499998</v>
      </c>
      <c r="I31" s="12"/>
      <c r="J31" s="21">
        <f>SUM(J27:J30)</f>
        <v>1991637.5674999934</v>
      </c>
      <c r="K31" s="12"/>
      <c r="L31" s="21">
        <f>SUM(L27:L30)</f>
        <v>3860054.404499998</v>
      </c>
      <c r="M31" s="12"/>
      <c r="N31" s="37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7"/>
    </row>
    <row r="33" spans="2:14" s="15" customFormat="1" ht="15.75">
      <c r="B33" s="12"/>
      <c r="C33" s="13" t="s">
        <v>50</v>
      </c>
      <c r="D33" s="47">
        <v>3</v>
      </c>
      <c r="E33" s="13"/>
      <c r="F33" s="16">
        <v>2.999875445594749</v>
      </c>
      <c r="G33" s="116"/>
      <c r="H33" s="96">
        <v>5.954907491198891</v>
      </c>
      <c r="I33" s="12"/>
      <c r="J33" s="33">
        <v>2.999875445594749</v>
      </c>
      <c r="K33" s="115"/>
      <c r="L33" s="33">
        <v>5.954907491198891</v>
      </c>
      <c r="M33" s="12"/>
      <c r="N33" s="40"/>
    </row>
    <row r="34" spans="2:14" s="15" customFormat="1" ht="15.75">
      <c r="B34" s="12"/>
      <c r="C34" s="13" t="s">
        <v>51</v>
      </c>
      <c r="D34" s="47">
        <v>3</v>
      </c>
      <c r="E34" s="13"/>
      <c r="F34" s="16">
        <v>2.9578719966532745</v>
      </c>
      <c r="G34" s="12"/>
      <c r="H34" s="114">
        <v>5.937854668347939</v>
      </c>
      <c r="I34" s="12"/>
      <c r="J34" s="33">
        <v>2.9578719966532745</v>
      </c>
      <c r="K34" s="115"/>
      <c r="L34" s="33">
        <v>5.937854668347939</v>
      </c>
      <c r="M34" s="12"/>
      <c r="N34" s="104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2"/>
    </row>
    <row r="36" spans="2:14" ht="15">
      <c r="B36" s="3"/>
      <c r="C36" s="3"/>
      <c r="D36" s="3"/>
      <c r="E36" s="3"/>
      <c r="F36" s="6"/>
      <c r="H36" s="6"/>
      <c r="J36" s="6"/>
      <c r="L36" s="6"/>
      <c r="N36" s="42"/>
    </row>
    <row r="37" spans="3:14" ht="15">
      <c r="C37" s="2" t="s">
        <v>36</v>
      </c>
      <c r="F37" s="6"/>
      <c r="H37" s="6"/>
      <c r="J37" s="6"/>
      <c r="L37" s="6"/>
      <c r="N37" s="42"/>
    </row>
    <row r="38" spans="3:14" ht="15">
      <c r="C38" s="2" t="s">
        <v>184</v>
      </c>
      <c r="F38" s="6"/>
      <c r="H38" s="6"/>
      <c r="J38" s="6"/>
      <c r="L38" s="6"/>
      <c r="N38" s="42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56</v>
      </c>
    </row>
    <row r="42" s="8" customFormat="1" ht="15">
      <c r="C42" s="8" t="s">
        <v>53</v>
      </c>
    </row>
    <row r="43" spans="2:14" s="8" customFormat="1" ht="15">
      <c r="B43" s="9"/>
      <c r="C43" s="24" t="s">
        <v>54</v>
      </c>
      <c r="D43" s="9"/>
      <c r="E43" s="9"/>
      <c r="F43" s="48">
        <v>50209348.300000004</v>
      </c>
      <c r="H43" s="109">
        <v>73664368.53</v>
      </c>
      <c r="J43" s="48">
        <v>50209348.300000004</v>
      </c>
      <c r="L43" s="48">
        <v>73664368.53</v>
      </c>
      <c r="N43" s="48"/>
    </row>
    <row r="44" spans="2:14" s="8" customFormat="1" ht="15">
      <c r="B44" s="9"/>
      <c r="C44" s="23" t="s">
        <v>55</v>
      </c>
      <c r="F44" s="48">
        <v>5095598.515</v>
      </c>
      <c r="H44" s="109">
        <v>3751609.1</v>
      </c>
      <c r="J44" s="48">
        <v>5095598.515</v>
      </c>
      <c r="L44" s="48">
        <v>3751609.1</v>
      </c>
      <c r="N44" s="48"/>
    </row>
    <row r="45" spans="2:14" s="8" customFormat="1" ht="15">
      <c r="B45" s="9"/>
      <c r="C45" s="23"/>
      <c r="F45" s="52">
        <f>SUM(F43:F44)</f>
        <v>55304946.815000005</v>
      </c>
      <c r="G45" s="23"/>
      <c r="H45" s="53">
        <f>SUM(H43:H44)</f>
        <v>77415977.63</v>
      </c>
      <c r="I45" s="23"/>
      <c r="J45" s="53">
        <f>SUM(J43:J44)</f>
        <v>55304946.815000005</v>
      </c>
      <c r="L45" s="52">
        <f>SUM(L43:L44)</f>
        <v>77415977.63</v>
      </c>
      <c r="N45" s="48"/>
    </row>
    <row r="46" spans="2:14" s="8" customFormat="1" ht="15.75">
      <c r="B46" s="9"/>
      <c r="C46" s="23"/>
      <c r="F46" s="100"/>
      <c r="H46" s="100"/>
      <c r="J46" s="100"/>
      <c r="L46" s="100"/>
      <c r="N46" s="100"/>
    </row>
    <row r="47" spans="2:14" s="8" customFormat="1" ht="15.75">
      <c r="B47" s="9"/>
      <c r="C47" s="49" t="s">
        <v>57</v>
      </c>
      <c r="D47" s="9"/>
      <c r="E47" s="9"/>
      <c r="F47" s="24"/>
      <c r="G47" s="23"/>
      <c r="H47" s="24"/>
      <c r="I47" s="23"/>
      <c r="J47" s="24"/>
      <c r="K47" s="23"/>
      <c r="L47" s="24"/>
      <c r="N47" s="24"/>
    </row>
    <row r="48" spans="2:14" s="8" customFormat="1" ht="15.75">
      <c r="B48" s="9"/>
      <c r="C48" s="23" t="s">
        <v>58</v>
      </c>
      <c r="D48" s="7"/>
      <c r="E48" s="7"/>
      <c r="F48" s="27"/>
      <c r="G48" s="23"/>
      <c r="H48" s="27"/>
      <c r="I48" s="23"/>
      <c r="J48" s="27"/>
      <c r="K48" s="23"/>
      <c r="L48" s="27"/>
      <c r="N48" s="27"/>
    </row>
    <row r="49" spans="2:14" s="8" customFormat="1" ht="15.75">
      <c r="B49" s="9"/>
      <c r="C49" s="23" t="s">
        <v>59</v>
      </c>
      <c r="D49" s="7"/>
      <c r="E49" s="7"/>
      <c r="F49" s="51">
        <v>-1363.2275</v>
      </c>
      <c r="G49" s="23"/>
      <c r="H49" s="109">
        <v>-4778.6575</v>
      </c>
      <c r="I49" s="23"/>
      <c r="J49" s="51">
        <v>-1363.2275</v>
      </c>
      <c r="K49" s="23"/>
      <c r="L49" s="51">
        <v>-4778.6575</v>
      </c>
      <c r="N49" s="51"/>
    </row>
    <row r="50" spans="2:14" s="8" customFormat="1" ht="15.75">
      <c r="B50" s="9"/>
      <c r="C50" s="23" t="s">
        <v>162</v>
      </c>
      <c r="D50" s="7"/>
      <c r="E50" s="7"/>
      <c r="F50" s="51">
        <v>-488.5</v>
      </c>
      <c r="G50" s="23"/>
      <c r="H50" s="109">
        <v>-3076560.94</v>
      </c>
      <c r="I50" s="23"/>
      <c r="J50" s="51">
        <v>-488.5</v>
      </c>
      <c r="K50" s="23"/>
      <c r="L50" s="51">
        <v>-3076560.94</v>
      </c>
      <c r="N50" s="51"/>
    </row>
    <row r="51" spans="2:14" s="8" customFormat="1" ht="15.75">
      <c r="B51" s="9"/>
      <c r="C51" s="26"/>
      <c r="D51" s="7"/>
      <c r="E51" s="7"/>
      <c r="F51" s="50">
        <f>SUM(F49:F50)</f>
        <v>-1851.7275</v>
      </c>
      <c r="G51" s="23"/>
      <c r="H51" s="50">
        <f>SUM(H49:H50)</f>
        <v>-3081339.5975</v>
      </c>
      <c r="I51" s="23"/>
      <c r="J51" s="50">
        <f>SUM(J49:J50)</f>
        <v>-1851.7275</v>
      </c>
      <c r="K51" s="23"/>
      <c r="L51" s="50">
        <f>SUM(L49:L50)</f>
        <v>-3081339.5975</v>
      </c>
      <c r="N51" s="51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139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71" t="s">
        <v>170</v>
      </c>
      <c r="D54" s="82"/>
      <c r="E54" s="82"/>
      <c r="F54" s="37"/>
      <c r="G54" s="54"/>
      <c r="H54" s="37"/>
      <c r="I54" s="54"/>
      <c r="J54" s="37"/>
      <c r="K54" s="54"/>
      <c r="L54" s="37"/>
    </row>
    <row r="55" spans="2:12" s="8" customFormat="1" ht="15.75">
      <c r="B55" s="9"/>
      <c r="C55" s="71" t="s">
        <v>211</v>
      </c>
      <c r="D55" s="82"/>
      <c r="E55" s="82"/>
      <c r="F55" s="37"/>
      <c r="G55" s="54"/>
      <c r="H55" s="37"/>
      <c r="I55" s="54"/>
      <c r="J55" s="37"/>
      <c r="K55" s="54"/>
      <c r="L55" s="37"/>
    </row>
    <row r="56" spans="2:12" s="8" customFormat="1" ht="15.75">
      <c r="B56" s="9"/>
      <c r="C56" s="71" t="s">
        <v>206</v>
      </c>
      <c r="D56" s="82"/>
      <c r="E56" s="82"/>
      <c r="F56" s="37"/>
      <c r="G56" s="54"/>
      <c r="H56" s="37"/>
      <c r="I56" s="54"/>
      <c r="J56" s="37"/>
      <c r="K56" s="54"/>
      <c r="L56" s="37"/>
    </row>
    <row r="57" spans="2:12" s="8" customFormat="1" ht="15.75">
      <c r="B57" s="9"/>
      <c r="C57" s="71"/>
      <c r="D57" s="82"/>
      <c r="E57" s="82"/>
      <c r="F57" s="37"/>
      <c r="G57" s="54"/>
      <c r="H57" s="37"/>
      <c r="I57" s="54"/>
      <c r="J57" s="37"/>
      <c r="K57" s="54"/>
      <c r="L57" s="37"/>
    </row>
    <row r="58" spans="2:12" s="8" customFormat="1" ht="15.75">
      <c r="B58" s="9"/>
      <c r="C58" s="81"/>
      <c r="D58" s="82"/>
      <c r="E58" s="82"/>
      <c r="F58" s="37"/>
      <c r="G58" s="54"/>
      <c r="H58" s="37"/>
      <c r="I58" s="54"/>
      <c r="J58" s="37"/>
      <c r="K58" s="54"/>
      <c r="L58" s="37"/>
    </row>
    <row r="59" spans="2:12" s="8" customFormat="1" ht="15">
      <c r="B59" s="9"/>
      <c r="C59" s="128" t="s">
        <v>207</v>
      </c>
      <c r="D59" s="129"/>
      <c r="E59" s="129"/>
      <c r="F59" s="129"/>
      <c r="G59" s="129"/>
      <c r="H59" s="129"/>
      <c r="I59" s="129"/>
      <c r="J59" s="129"/>
      <c r="K59" s="129"/>
      <c r="L59" s="129"/>
    </row>
    <row r="60" spans="2:12" s="8" customFormat="1" ht="15.75">
      <c r="B60" s="9"/>
      <c r="C60" s="71" t="s">
        <v>208</v>
      </c>
      <c r="D60" s="7"/>
      <c r="E60" s="7"/>
      <c r="F60" s="27"/>
      <c r="G60" s="23"/>
      <c r="H60" s="27"/>
      <c r="I60" s="23"/>
      <c r="J60" s="27"/>
      <c r="K60" s="23"/>
      <c r="L60" s="27"/>
    </row>
    <row r="61" spans="2:12" s="8" customFormat="1" ht="15.75">
      <c r="B61" s="9"/>
      <c r="C61" s="71" t="s">
        <v>209</v>
      </c>
      <c r="D61" s="7"/>
      <c r="E61" s="7"/>
      <c r="F61" s="27"/>
      <c r="G61" s="23"/>
      <c r="H61" s="27"/>
      <c r="I61" s="23"/>
      <c r="J61" s="27"/>
      <c r="K61" s="23"/>
      <c r="L61" s="27"/>
    </row>
    <row r="62" spans="2:12" s="8" customFormat="1" ht="15.75">
      <c r="B62" s="9"/>
      <c r="C62" s="105"/>
      <c r="D62" s="7"/>
      <c r="E62" s="7"/>
      <c r="F62" s="27"/>
      <c r="G62" s="23"/>
      <c r="H62" s="27"/>
      <c r="I62" s="23"/>
      <c r="J62" s="27"/>
      <c r="K62" s="23"/>
      <c r="L62" s="27"/>
    </row>
    <row r="63" spans="2:12" s="8" customFormat="1" ht="15.75">
      <c r="B63" s="9"/>
      <c r="C63" s="71" t="s">
        <v>133</v>
      </c>
      <c r="D63" s="7"/>
      <c r="E63" s="7"/>
      <c r="F63" s="27"/>
      <c r="G63" s="23"/>
      <c r="H63" s="27"/>
      <c r="I63" s="23"/>
      <c r="J63" s="27"/>
      <c r="K63" s="23"/>
      <c r="L63" s="27"/>
    </row>
    <row r="64" spans="2:12" s="8" customFormat="1" ht="15.75">
      <c r="B64" s="9"/>
      <c r="C64" s="71" t="s">
        <v>185</v>
      </c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1" t="s">
        <v>134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186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71"/>
      <c r="D67" s="7"/>
      <c r="E67" s="7"/>
      <c r="F67" s="27"/>
      <c r="G67" s="23"/>
      <c r="H67" s="27"/>
      <c r="I67" s="23"/>
      <c r="J67" s="27"/>
      <c r="K67" s="23"/>
      <c r="L67" s="27"/>
    </row>
    <row r="68" spans="2:12" s="8" customFormat="1" ht="28.5" customHeight="1">
      <c r="B68" s="9"/>
      <c r="C68" s="83"/>
      <c r="D68" s="85"/>
      <c r="E68" s="123"/>
      <c r="F68" s="123"/>
      <c r="G68" s="84"/>
      <c r="H68" s="135" t="s">
        <v>140</v>
      </c>
      <c r="I68" s="136"/>
      <c r="J68" s="27"/>
      <c r="K68" s="23"/>
      <c r="L68" s="27"/>
    </row>
    <row r="69" spans="2:12" s="8" customFormat="1" ht="15">
      <c r="B69" s="9"/>
      <c r="C69" s="132" t="s">
        <v>187</v>
      </c>
      <c r="D69" s="133"/>
      <c r="E69" s="134"/>
      <c r="G69" s="127"/>
      <c r="H69" s="106">
        <v>66390667</v>
      </c>
      <c r="I69" s="86"/>
      <c r="J69" s="27"/>
      <c r="K69" s="23"/>
      <c r="L69" s="27"/>
    </row>
    <row r="70" spans="2:12" s="8" customFormat="1" ht="15">
      <c r="B70" s="9"/>
      <c r="C70" s="137" t="s">
        <v>217</v>
      </c>
      <c r="D70" s="138"/>
      <c r="E70" s="138"/>
      <c r="F70" s="138"/>
      <c r="G70" s="139"/>
      <c r="H70" s="106">
        <v>942785</v>
      </c>
      <c r="I70" s="87"/>
      <c r="J70" s="27"/>
      <c r="K70" s="23"/>
      <c r="L70" s="27"/>
    </row>
    <row r="71" spans="2:12" s="8" customFormat="1" ht="15.75">
      <c r="B71" s="9"/>
      <c r="C71" s="130" t="s">
        <v>141</v>
      </c>
      <c r="D71" s="131"/>
      <c r="E71" s="124"/>
      <c r="F71" s="125"/>
      <c r="G71" s="126"/>
      <c r="H71" s="89">
        <f>SUM(H69:H70)</f>
        <v>67333452</v>
      </c>
      <c r="I71" s="88"/>
      <c r="J71" s="27"/>
      <c r="K71" s="23"/>
      <c r="L71" s="27"/>
    </row>
    <row r="72" spans="2:12" s="8" customFormat="1" ht="15.75">
      <c r="B72" s="9"/>
      <c r="C72" s="71"/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71" t="s">
        <v>178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8" customHeight="1">
      <c r="B74" s="9"/>
      <c r="C74" s="71" t="s">
        <v>175</v>
      </c>
      <c r="D74" s="7"/>
      <c r="E74" s="7"/>
      <c r="F74" s="27"/>
      <c r="G74" s="23"/>
      <c r="H74" s="27"/>
      <c r="I74" s="23"/>
      <c r="J74" s="27"/>
      <c r="K74" s="23"/>
      <c r="L74" s="27"/>
    </row>
    <row r="75" spans="2:12" s="8" customFormat="1" ht="18" customHeight="1">
      <c r="B75" s="9"/>
      <c r="C75" s="71"/>
      <c r="D75" s="7"/>
      <c r="E75" s="7"/>
      <c r="F75" s="27"/>
      <c r="G75" s="23"/>
      <c r="H75" s="27"/>
      <c r="I75" s="23"/>
      <c r="J75" s="27"/>
      <c r="K75" s="23"/>
      <c r="L75" s="27"/>
    </row>
    <row r="76" spans="2:12" s="8" customFormat="1" ht="15.75">
      <c r="B76" s="9"/>
      <c r="C76" s="23"/>
      <c r="D76" s="7"/>
      <c r="E76" s="7"/>
      <c r="F76" s="27"/>
      <c r="G76" s="23"/>
      <c r="H76" s="27"/>
      <c r="I76" s="23"/>
      <c r="J76" s="27"/>
      <c r="K76" s="23"/>
      <c r="L76" s="27"/>
    </row>
    <row r="77" spans="2:12" s="8" customFormat="1" ht="15.75">
      <c r="B77" s="9"/>
      <c r="C77" s="7" t="s">
        <v>74</v>
      </c>
      <c r="D77" s="7"/>
      <c r="E77" s="7"/>
      <c r="F77" s="27"/>
      <c r="G77" s="23"/>
      <c r="H77" s="27"/>
      <c r="I77" s="23"/>
      <c r="J77" s="27"/>
      <c r="K77" s="23"/>
      <c r="L77" s="27"/>
    </row>
    <row r="78" spans="2:12" s="8" customFormat="1" ht="15.75">
      <c r="B78" s="9"/>
      <c r="C78" s="23" t="s">
        <v>60</v>
      </c>
      <c r="D78" s="7"/>
      <c r="E78" s="7"/>
      <c r="F78" s="27"/>
      <c r="G78" s="23"/>
      <c r="H78" s="27"/>
      <c r="I78" s="23"/>
      <c r="J78" s="27"/>
      <c r="K78" s="23"/>
      <c r="L78" s="27"/>
    </row>
    <row r="79" spans="2:12" s="8" customFormat="1" ht="15.75">
      <c r="B79" s="9"/>
      <c r="C79" s="23" t="s">
        <v>61</v>
      </c>
      <c r="D79" s="7"/>
      <c r="E79" s="7"/>
      <c r="F79" s="27"/>
      <c r="G79" s="23"/>
      <c r="H79" s="27"/>
      <c r="I79" s="23"/>
      <c r="J79" s="4">
        <v>2004</v>
      </c>
      <c r="K79" s="23"/>
      <c r="L79" s="27"/>
    </row>
    <row r="80" spans="2:12" s="8" customFormat="1" ht="15.75">
      <c r="B80" s="9"/>
      <c r="C80" s="7"/>
      <c r="D80" s="7"/>
      <c r="E80" s="7"/>
      <c r="F80" s="27"/>
      <c r="G80" s="23"/>
      <c r="H80" s="27"/>
      <c r="I80" s="23"/>
      <c r="J80" s="4" t="s">
        <v>188</v>
      </c>
      <c r="K80" s="23"/>
      <c r="L80" s="27"/>
    </row>
    <row r="81" spans="2:12" s="8" customFormat="1" ht="15.75">
      <c r="B81" s="9"/>
      <c r="D81" s="7"/>
      <c r="E81" s="7"/>
      <c r="F81" s="27"/>
      <c r="G81" s="23"/>
      <c r="H81" s="27"/>
      <c r="I81" s="23"/>
      <c r="J81" s="4" t="s">
        <v>14</v>
      </c>
      <c r="K81" s="23"/>
      <c r="L81" s="27"/>
    </row>
    <row r="82" spans="2:12" s="8" customFormat="1" ht="15.75">
      <c r="B82" s="9"/>
      <c r="D82" s="7"/>
      <c r="E82" s="7"/>
      <c r="F82" s="27"/>
      <c r="G82" s="23"/>
      <c r="H82" s="27"/>
      <c r="I82" s="23"/>
      <c r="J82" s="4" t="s">
        <v>15</v>
      </c>
      <c r="K82" s="23"/>
      <c r="L82" s="27"/>
    </row>
    <row r="83" spans="2:12" s="8" customFormat="1" ht="15.75">
      <c r="B83" s="9"/>
      <c r="C83" s="23" t="s">
        <v>62</v>
      </c>
      <c r="D83" s="7"/>
      <c r="E83" s="7"/>
      <c r="F83" s="27"/>
      <c r="G83" s="23"/>
      <c r="H83" s="27"/>
      <c r="I83" s="23"/>
      <c r="J83" s="27"/>
      <c r="K83" s="23"/>
      <c r="L83" s="27"/>
    </row>
    <row r="84" spans="2:12" s="8" customFormat="1" ht="15.75">
      <c r="B84" s="9"/>
      <c r="C84" s="23" t="s">
        <v>63</v>
      </c>
      <c r="D84" s="7"/>
      <c r="E84" s="7"/>
      <c r="F84" s="27"/>
      <c r="G84" s="23"/>
      <c r="H84" s="27"/>
      <c r="I84" s="23"/>
      <c r="J84" s="27"/>
      <c r="K84" s="23"/>
      <c r="L84" s="27"/>
    </row>
    <row r="85" spans="2:12" s="8" customFormat="1" ht="15.75">
      <c r="B85" s="9"/>
      <c r="C85" s="23" t="s">
        <v>64</v>
      </c>
      <c r="D85" s="7"/>
      <c r="E85" s="7"/>
      <c r="F85" s="27"/>
      <c r="G85" s="23"/>
      <c r="H85" s="27"/>
      <c r="I85" s="23"/>
      <c r="J85" s="27"/>
      <c r="K85" s="23"/>
      <c r="L85" s="27"/>
    </row>
    <row r="86" spans="2:12" s="8" customFormat="1" ht="15.75">
      <c r="B86" s="9"/>
      <c r="C86" s="23" t="s">
        <v>65</v>
      </c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55" t="s">
        <v>66</v>
      </c>
      <c r="D87" s="7"/>
      <c r="E87" s="7"/>
      <c r="F87" s="11"/>
      <c r="H87" s="11"/>
      <c r="J87" s="27">
        <v>870028</v>
      </c>
      <c r="K87" s="23"/>
      <c r="L87" s="27"/>
    </row>
    <row r="88" spans="2:12" s="8" customFormat="1" ht="15">
      <c r="B88" s="9"/>
      <c r="C88" s="55" t="s">
        <v>67</v>
      </c>
      <c r="F88" s="11"/>
      <c r="H88" s="11"/>
      <c r="J88" s="27">
        <f>96765</f>
        <v>96765</v>
      </c>
      <c r="K88" s="23"/>
      <c r="L88" s="27"/>
    </row>
    <row r="89" spans="2:12" s="8" customFormat="1" ht="15.75">
      <c r="B89" s="9"/>
      <c r="C89" s="7"/>
      <c r="F89" s="11"/>
      <c r="H89" s="11"/>
      <c r="J89" s="27"/>
      <c r="K89" s="23"/>
      <c r="L89" s="27"/>
    </row>
    <row r="90" spans="2:12" s="8" customFormat="1" ht="15">
      <c r="B90" s="9"/>
      <c r="C90" s="8" t="s">
        <v>68</v>
      </c>
      <c r="F90" s="11"/>
      <c r="H90" s="11"/>
      <c r="J90" s="27"/>
      <c r="K90" s="23"/>
      <c r="L90" s="27"/>
    </row>
    <row r="91" spans="2:12" s="8" customFormat="1" ht="15.75">
      <c r="B91" s="9"/>
      <c r="C91" s="8" t="s">
        <v>69</v>
      </c>
      <c r="D91" s="7"/>
      <c r="E91" s="7"/>
      <c r="F91" s="11"/>
      <c r="H91" s="11"/>
      <c r="J91" s="27">
        <v>0</v>
      </c>
      <c r="K91" s="23"/>
      <c r="L91" s="27"/>
    </row>
    <row r="92" spans="2:12" s="8" customFormat="1" ht="15.75">
      <c r="B92" s="9"/>
      <c r="C92" s="7"/>
      <c r="D92" s="7"/>
      <c r="E92" s="7"/>
      <c r="F92" s="11"/>
      <c r="H92" s="11"/>
      <c r="J92" s="27"/>
      <c r="K92" s="23"/>
      <c r="L92" s="27"/>
    </row>
    <row r="93" spans="2:12" s="8" customFormat="1" ht="15.75">
      <c r="B93" s="9"/>
      <c r="C93" s="23" t="s">
        <v>70</v>
      </c>
      <c r="D93" s="7"/>
      <c r="E93" s="7"/>
      <c r="F93" s="11"/>
      <c r="H93" s="11"/>
      <c r="J93" s="27"/>
      <c r="K93" s="23"/>
      <c r="L93" s="27"/>
    </row>
    <row r="94" spans="2:12" s="8" customFormat="1" ht="15.75">
      <c r="B94" s="9"/>
      <c r="C94" s="23" t="s">
        <v>71</v>
      </c>
      <c r="D94" s="7"/>
      <c r="E94" s="7"/>
      <c r="F94" s="11"/>
      <c r="H94" s="11"/>
      <c r="J94" s="27">
        <f>30600</f>
        <v>30600</v>
      </c>
      <c r="K94" s="23"/>
      <c r="L94" s="27"/>
    </row>
    <row r="95" spans="2:12" s="8" customFormat="1" ht="15.75">
      <c r="B95" s="9"/>
      <c r="C95" s="23"/>
      <c r="D95" s="7"/>
      <c r="E95" s="7"/>
      <c r="F95" s="11"/>
      <c r="H95" s="11"/>
      <c r="J95" s="27"/>
      <c r="K95" s="23"/>
      <c r="L95" s="27"/>
    </row>
    <row r="96" spans="2:12" s="8" customFormat="1" ht="15.75">
      <c r="B96" s="9"/>
      <c r="C96" s="23" t="s">
        <v>72</v>
      </c>
      <c r="D96" s="7"/>
      <c r="E96" s="7"/>
      <c r="F96" s="11"/>
      <c r="H96" s="11"/>
      <c r="J96" s="27">
        <v>105000</v>
      </c>
      <c r="K96" s="23"/>
      <c r="L96" s="27"/>
    </row>
    <row r="97" spans="2:12" s="8" customFormat="1" ht="15.75">
      <c r="B97" s="9"/>
      <c r="C97" s="23"/>
      <c r="D97" s="7"/>
      <c r="E97" s="7"/>
      <c r="F97" s="11"/>
      <c r="H97" s="11"/>
      <c r="J97" s="27"/>
      <c r="K97" s="23"/>
      <c r="L97" s="27"/>
    </row>
    <row r="98" spans="2:12" s="8" customFormat="1" ht="15.75">
      <c r="B98" s="9"/>
      <c r="C98" s="23" t="s">
        <v>73</v>
      </c>
      <c r="D98" s="7"/>
      <c r="E98" s="7"/>
      <c r="F98" s="11"/>
      <c r="H98" s="11"/>
      <c r="J98" s="27">
        <v>157860</v>
      </c>
      <c r="K98" s="23"/>
      <c r="L98" s="27"/>
    </row>
    <row r="99" spans="2:12" s="8" customFormat="1" ht="15">
      <c r="B99" s="9"/>
      <c r="C99" s="23"/>
      <c r="D99" s="23"/>
      <c r="E99" s="23"/>
      <c r="F99" s="56"/>
      <c r="G99" s="23"/>
      <c r="H99" s="56"/>
      <c r="I99" s="23"/>
      <c r="J99" s="27"/>
      <c r="K99" s="23"/>
      <c r="L99" s="27"/>
    </row>
    <row r="100" spans="2:12" s="8" customFormat="1" ht="15">
      <c r="B100" s="9"/>
      <c r="C100" s="23" t="s">
        <v>171</v>
      </c>
      <c r="D100" s="23"/>
      <c r="E100" s="23"/>
      <c r="F100" s="56"/>
      <c r="G100" s="23"/>
      <c r="H100" s="56"/>
      <c r="I100" s="23"/>
      <c r="J100" s="27">
        <v>9000</v>
      </c>
      <c r="K100" s="23"/>
      <c r="L100" s="27"/>
    </row>
    <row r="101" spans="2:12" s="8" customFormat="1" ht="15">
      <c r="B101" s="9"/>
      <c r="C101" s="23"/>
      <c r="D101" s="23"/>
      <c r="E101" s="23"/>
      <c r="F101" s="56"/>
      <c r="G101" s="23"/>
      <c r="H101" s="56"/>
      <c r="I101" s="23"/>
      <c r="J101" s="27"/>
      <c r="K101" s="23"/>
      <c r="L101" s="27"/>
    </row>
    <row r="102" spans="2:12" s="8" customFormat="1" ht="15">
      <c r="B102" s="9"/>
      <c r="C102" s="23"/>
      <c r="D102" s="23"/>
      <c r="E102" s="23"/>
      <c r="F102" s="56"/>
      <c r="G102" s="23"/>
      <c r="H102" s="56"/>
      <c r="I102" s="23"/>
      <c r="J102" s="27"/>
      <c r="K102" s="23"/>
      <c r="L102" s="27"/>
    </row>
    <row r="103" spans="2:12" s="8" customFormat="1" ht="15">
      <c r="B103" s="9"/>
      <c r="C103" s="23"/>
      <c r="D103" s="23"/>
      <c r="E103" s="23"/>
      <c r="F103" s="56"/>
      <c r="G103" s="23"/>
      <c r="H103" s="56"/>
      <c r="I103" s="23"/>
      <c r="J103" s="27"/>
      <c r="K103" s="23"/>
      <c r="L103" s="27"/>
    </row>
    <row r="104" spans="2:12" s="8" customFormat="1" ht="15">
      <c r="B104" s="9"/>
      <c r="C104" s="23"/>
      <c r="D104" s="23"/>
      <c r="E104" s="23"/>
      <c r="F104" s="56"/>
      <c r="G104" s="23"/>
      <c r="H104" s="56"/>
      <c r="I104" s="23"/>
      <c r="J104" s="27"/>
      <c r="K104" s="23"/>
      <c r="L104" s="27"/>
    </row>
    <row r="105" spans="2:12" s="8" customFormat="1" ht="15">
      <c r="B105" s="9"/>
      <c r="C105" s="23"/>
      <c r="D105" s="23"/>
      <c r="E105" s="23"/>
      <c r="F105" s="56"/>
      <c r="G105" s="23"/>
      <c r="H105" s="56"/>
      <c r="I105" s="23"/>
      <c r="J105" s="27"/>
      <c r="K105" s="23"/>
      <c r="L105" s="27"/>
    </row>
    <row r="106" spans="2:12" s="8" customFormat="1" ht="15">
      <c r="B106" s="9"/>
      <c r="C106" s="23"/>
      <c r="D106" s="23"/>
      <c r="E106" s="23"/>
      <c r="F106" s="56"/>
      <c r="G106" s="23"/>
      <c r="H106" s="56"/>
      <c r="I106" s="23"/>
      <c r="J106" s="27"/>
      <c r="K106" s="23"/>
      <c r="L106" s="27"/>
    </row>
    <row r="107" spans="2:12" s="8" customFormat="1" ht="15">
      <c r="B107" s="9"/>
      <c r="C107" s="23"/>
      <c r="D107" s="23"/>
      <c r="E107" s="23"/>
      <c r="F107" s="56"/>
      <c r="G107" s="23"/>
      <c r="H107" s="56"/>
      <c r="I107" s="23"/>
      <c r="J107" s="27"/>
      <c r="K107" s="23"/>
      <c r="L107" s="27"/>
    </row>
    <row r="108" spans="2:12" s="8" customFormat="1" ht="15">
      <c r="B108" s="9"/>
      <c r="C108" s="23"/>
      <c r="D108" s="23"/>
      <c r="E108" s="23"/>
      <c r="F108" s="56"/>
      <c r="G108" s="23"/>
      <c r="H108" s="56"/>
      <c r="I108" s="23"/>
      <c r="J108" s="27"/>
      <c r="K108" s="23"/>
      <c r="L108" s="27"/>
    </row>
    <row r="109" spans="2:12" s="8" customFormat="1" ht="15">
      <c r="B109" s="9"/>
      <c r="C109" s="57"/>
      <c r="D109" s="57"/>
      <c r="E109" s="57"/>
      <c r="F109" s="56"/>
      <c r="G109" s="23"/>
      <c r="H109" s="56"/>
      <c r="I109" s="23"/>
      <c r="J109" s="27"/>
      <c r="K109" s="23"/>
      <c r="L109" s="27"/>
    </row>
    <row r="110" spans="2:12" s="8" customFormat="1" ht="15">
      <c r="B110" s="9"/>
      <c r="C110" s="23"/>
      <c r="D110" s="23"/>
      <c r="E110" s="23"/>
      <c r="F110" s="56"/>
      <c r="G110" s="23"/>
      <c r="H110" s="56"/>
      <c r="I110" s="23"/>
      <c r="J110" s="56"/>
      <c r="K110" s="23"/>
      <c r="L110" s="56"/>
    </row>
    <row r="111" spans="2:12" s="8" customFormat="1" ht="15">
      <c r="B111" s="9"/>
      <c r="C111" s="57"/>
      <c r="D111" s="57"/>
      <c r="E111" s="57"/>
      <c r="F111" s="56"/>
      <c r="G111" s="23"/>
      <c r="H111" s="56"/>
      <c r="I111" s="23"/>
      <c r="J111" s="56"/>
      <c r="K111" s="23"/>
      <c r="L111" s="56"/>
    </row>
    <row r="112" spans="3:12" s="8" customFormat="1" ht="15">
      <c r="C112" s="23"/>
      <c r="D112" s="23"/>
      <c r="E112" s="23"/>
      <c r="F112" s="56"/>
      <c r="G112" s="23"/>
      <c r="H112" s="56"/>
      <c r="I112" s="23"/>
      <c r="J112" s="56"/>
      <c r="K112" s="23"/>
      <c r="L112" s="56"/>
    </row>
    <row r="113" spans="3:12" s="8" customFormat="1" ht="15">
      <c r="C113" s="23"/>
      <c r="D113" s="23"/>
      <c r="E113" s="23"/>
      <c r="F113" s="56"/>
      <c r="G113" s="23"/>
      <c r="H113" s="56"/>
      <c r="I113" s="23"/>
      <c r="J113" s="56"/>
      <c r="K113" s="23"/>
      <c r="L113" s="56"/>
    </row>
    <row r="114" spans="3:12" s="8" customFormat="1" ht="15">
      <c r="C114" s="23"/>
      <c r="D114" s="23"/>
      <c r="E114" s="23"/>
      <c r="F114" s="56"/>
      <c r="G114" s="23"/>
      <c r="H114" s="56"/>
      <c r="I114" s="23"/>
      <c r="J114" s="56"/>
      <c r="K114" s="23"/>
      <c r="L114" s="56"/>
    </row>
    <row r="115" spans="3:12" ht="15">
      <c r="C115" s="15"/>
      <c r="D115" s="15"/>
      <c r="E115" s="15"/>
      <c r="F115" s="58"/>
      <c r="G115" s="15"/>
      <c r="H115" s="58"/>
      <c r="I115" s="15"/>
      <c r="J115" s="58"/>
      <c r="K115" s="15"/>
      <c r="L115" s="58"/>
    </row>
    <row r="116" spans="3:12" ht="15">
      <c r="C116" s="15"/>
      <c r="D116" s="15"/>
      <c r="E116" s="15"/>
      <c r="F116" s="58"/>
      <c r="G116" s="15"/>
      <c r="H116" s="58"/>
      <c r="I116" s="15"/>
      <c r="J116" s="58"/>
      <c r="K116" s="15"/>
      <c r="L116" s="58"/>
    </row>
    <row r="117" spans="3:12" ht="15">
      <c r="C117" s="15"/>
      <c r="D117" s="15"/>
      <c r="E117" s="15"/>
      <c r="F117" s="58"/>
      <c r="G117" s="15"/>
      <c r="H117" s="58"/>
      <c r="I117" s="15"/>
      <c r="J117" s="58"/>
      <c r="K117" s="15"/>
      <c r="L117" s="58"/>
    </row>
    <row r="118" spans="3:12" ht="15">
      <c r="C118" s="15"/>
      <c r="D118" s="15"/>
      <c r="E118" s="15"/>
      <c r="F118" s="58"/>
      <c r="G118" s="15"/>
      <c r="H118" s="58"/>
      <c r="I118" s="15"/>
      <c r="J118" s="58"/>
      <c r="K118" s="15"/>
      <c r="L118" s="58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  <row r="125" spans="6:12" ht="15">
      <c r="F125" s="6"/>
      <c r="H125" s="6"/>
      <c r="J125" s="6"/>
      <c r="L125" s="6"/>
    </row>
    <row r="126" spans="6:12" ht="15">
      <c r="F126" s="6"/>
      <c r="H126" s="6"/>
      <c r="J126" s="6"/>
      <c r="L126" s="6"/>
    </row>
    <row r="127" spans="6:12" ht="15">
      <c r="F127" s="6"/>
      <c r="H127" s="6"/>
      <c r="J127" s="6"/>
      <c r="L127" s="6"/>
    </row>
    <row r="128" spans="6:12" ht="15">
      <c r="F128" s="6"/>
      <c r="H128" s="6"/>
      <c r="J128" s="6"/>
      <c r="L128" s="6"/>
    </row>
    <row r="129" spans="6:12" ht="15">
      <c r="F129" s="6"/>
      <c r="H129" s="6"/>
      <c r="J129" s="6"/>
      <c r="L129" s="6"/>
    </row>
    <row r="130" spans="6:12" ht="15">
      <c r="F130" s="6"/>
      <c r="H130" s="6"/>
      <c r="J130" s="6"/>
      <c r="L130" s="6"/>
    </row>
    <row r="131" spans="6:12" ht="15">
      <c r="F131" s="6"/>
      <c r="H131" s="6"/>
      <c r="J131" s="6"/>
      <c r="L131" s="6"/>
    </row>
    <row r="132" spans="6:12" ht="15">
      <c r="F132" s="6"/>
      <c r="H132" s="6"/>
      <c r="J132" s="6"/>
      <c r="L132" s="6"/>
    </row>
    <row r="133" spans="6:12" ht="15">
      <c r="F133" s="6"/>
      <c r="H133" s="6"/>
      <c r="J133" s="6"/>
      <c r="L133" s="6"/>
    </row>
    <row r="134" spans="6:12" ht="15">
      <c r="F134" s="6"/>
      <c r="H134" s="6"/>
      <c r="J134" s="6"/>
      <c r="L134" s="6"/>
    </row>
  </sheetData>
  <mergeCells count="5">
    <mergeCell ref="C59:L59"/>
    <mergeCell ref="C71:D71"/>
    <mergeCell ref="C69:E69"/>
    <mergeCell ref="H68:I68"/>
    <mergeCell ref="C70:G70"/>
  </mergeCells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31"/>
  <sheetViews>
    <sheetView zoomScale="75" zoomScaleNormal="75" workbookViewId="0" topLeftCell="A33">
      <selection activeCell="C36" sqref="C36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6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00390625" style="2" customWidth="1"/>
    <col min="12" max="12" width="1.7109375" style="2" customWidth="1"/>
    <col min="13" max="13" width="14.14062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189</v>
      </c>
    </row>
    <row r="4" ht="15">
      <c r="B4" s="90" t="s">
        <v>143</v>
      </c>
    </row>
    <row r="5" spans="2:12" ht="15.75">
      <c r="B5" s="3"/>
      <c r="C5" s="3"/>
      <c r="D5" s="76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16</v>
      </c>
      <c r="F6" s="3"/>
      <c r="G6" s="4" t="s">
        <v>16</v>
      </c>
      <c r="H6" s="3"/>
      <c r="I6" s="4"/>
      <c r="J6" s="3"/>
      <c r="K6" s="4"/>
      <c r="L6" s="3"/>
    </row>
    <row r="7" spans="2:12" ht="15.75">
      <c r="B7" s="3"/>
      <c r="D7" s="46" t="s">
        <v>52</v>
      </c>
      <c r="E7" s="19" t="s">
        <v>190</v>
      </c>
      <c r="F7" s="3"/>
      <c r="G7" s="19" t="s">
        <v>176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7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17</v>
      </c>
      <c r="D11" s="47">
        <v>1</v>
      </c>
      <c r="E11" s="20">
        <v>21706164.19</v>
      </c>
      <c r="F11" s="3"/>
      <c r="G11" s="20">
        <f>21699390</f>
        <v>21699390</v>
      </c>
      <c r="H11" s="3"/>
      <c r="I11" s="5"/>
      <c r="J11" s="3"/>
      <c r="K11" s="5"/>
      <c r="L11" s="3"/>
    </row>
    <row r="12" spans="2:12" s="15" customFormat="1" ht="15">
      <c r="B12" s="12"/>
      <c r="D12" s="47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191</v>
      </c>
      <c r="D13" s="47"/>
      <c r="E13" s="14">
        <v>4144482.775</v>
      </c>
      <c r="F13" s="12"/>
      <c r="G13" s="14">
        <f>4103211+159613</f>
        <v>4262824</v>
      </c>
      <c r="H13" s="12"/>
      <c r="I13" s="14"/>
      <c r="J13" s="12"/>
      <c r="K13" s="14"/>
      <c r="L13" s="12"/>
    </row>
    <row r="14" spans="2:12" s="15" customFormat="1" ht="15">
      <c r="B14" s="12"/>
      <c r="D14" s="47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20</v>
      </c>
      <c r="D15" s="47"/>
      <c r="E15" s="14">
        <v>272387.23750000005</v>
      </c>
      <c r="F15" s="12"/>
      <c r="G15" s="14">
        <f>88370+185868</f>
        <v>274238</v>
      </c>
      <c r="H15" s="12"/>
      <c r="I15" s="14"/>
      <c r="J15" s="12"/>
      <c r="K15" s="14"/>
      <c r="L15" s="12"/>
    </row>
    <row r="16" spans="2:12" s="15" customFormat="1" ht="15">
      <c r="B16" s="12"/>
      <c r="D16" s="47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35</v>
      </c>
      <c r="D17" s="47"/>
      <c r="E17" s="14">
        <v>24200000.18</v>
      </c>
      <c r="F17" s="12"/>
      <c r="G17" s="14">
        <f>24200000</f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7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18</v>
      </c>
      <c r="D19" s="47"/>
      <c r="E19" s="14">
        <v>115500</v>
      </c>
      <c r="F19" s="12"/>
      <c r="G19" s="14">
        <f>115500</f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7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19</v>
      </c>
      <c r="D21" s="47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127</v>
      </c>
      <c r="D22" s="47"/>
      <c r="E22" s="14">
        <v>6474631.57</v>
      </c>
      <c r="F22" s="12"/>
      <c r="G22" s="14">
        <f>6813599</f>
        <v>6813599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128</v>
      </c>
      <c r="D23" s="47"/>
      <c r="E23" s="14">
        <v>65021269.39</v>
      </c>
      <c r="F23" s="12"/>
      <c r="G23" s="14">
        <f>57091060</f>
        <v>57091060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34</v>
      </c>
      <c r="D24" s="47"/>
      <c r="E24" s="14">
        <v>2720157.38</v>
      </c>
      <c r="F24" s="12"/>
      <c r="G24" s="14">
        <f>2726697</f>
        <v>2726697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135</v>
      </c>
      <c r="D25" s="47"/>
      <c r="E25" s="14">
        <v>64638421.13000001</v>
      </c>
      <c r="F25" s="12"/>
      <c r="G25" s="14">
        <f>54300368+2235478+3123537+81882+823775+1932169</f>
        <v>62497209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21</v>
      </c>
      <c r="D26" s="47"/>
      <c r="E26" s="14">
        <v>98941511.91</v>
      </c>
      <c r="F26" s="12"/>
      <c r="G26" s="14">
        <f>100682134</f>
        <v>100682134</v>
      </c>
      <c r="H26" s="12"/>
      <c r="I26" s="14"/>
      <c r="J26" s="12"/>
      <c r="K26" s="14"/>
      <c r="L26" s="12"/>
    </row>
    <row r="27" spans="2:12" s="15" customFormat="1" ht="15">
      <c r="B27" s="12"/>
      <c r="D27" s="47"/>
      <c r="E27" s="21">
        <f>SUM(E22:E26)</f>
        <v>237795991.38000003</v>
      </c>
      <c r="F27" s="14"/>
      <c r="G27" s="21">
        <f>SUM(G22:G26)</f>
        <v>229810699</v>
      </c>
      <c r="H27" s="14"/>
      <c r="I27" s="14"/>
      <c r="J27" s="14"/>
      <c r="K27" s="14"/>
      <c r="L27" s="14"/>
    </row>
    <row r="28" spans="2:12" s="15" customFormat="1" ht="15">
      <c r="B28" s="12"/>
      <c r="D28" s="47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22</v>
      </c>
      <c r="D29" s="47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129</v>
      </c>
      <c r="D30" s="47"/>
      <c r="E30" s="14">
        <v>23198809.28</v>
      </c>
      <c r="F30" s="12"/>
      <c r="G30" s="14">
        <f>33576365</f>
        <v>33576365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23</v>
      </c>
      <c r="D31" s="47"/>
      <c r="E31" s="14">
        <v>116107909.02</v>
      </c>
      <c r="F31" s="12"/>
      <c r="G31" s="14">
        <f>94225800+2839116+34999+14755229+1600</f>
        <v>111856744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24</v>
      </c>
      <c r="D32" s="47"/>
      <c r="E32" s="14">
        <v>14426364.639999999</v>
      </c>
      <c r="F32" s="12"/>
      <c r="G32" s="14">
        <f>707925+1701056</f>
        <v>2408981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130</v>
      </c>
      <c r="D33" s="47"/>
      <c r="E33" s="14">
        <v>1598819.12</v>
      </c>
      <c r="F33" s="12"/>
      <c r="G33" s="14">
        <f>1470338</f>
        <v>1470338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25</v>
      </c>
      <c r="D34" s="47"/>
      <c r="E34" s="35">
        <v>0</v>
      </c>
      <c r="F34" s="12"/>
      <c r="G34" s="14">
        <f>364129</f>
        <v>364129</v>
      </c>
      <c r="H34" s="12"/>
      <c r="I34" s="14"/>
      <c r="J34" s="12"/>
      <c r="K34" s="14"/>
      <c r="L34" s="12"/>
    </row>
    <row r="35" spans="2:12" s="15" customFormat="1" ht="16.5" customHeight="1">
      <c r="B35" s="12"/>
      <c r="C35" s="15" t="s">
        <v>213</v>
      </c>
      <c r="D35" s="47"/>
      <c r="E35" s="35">
        <v>0</v>
      </c>
      <c r="F35" s="12"/>
      <c r="G35" s="33">
        <v>0</v>
      </c>
      <c r="H35" s="12"/>
      <c r="I35" s="14"/>
      <c r="J35" s="12"/>
      <c r="K35" s="14"/>
      <c r="L35" s="12"/>
    </row>
    <row r="36" spans="2:12" s="15" customFormat="1" ht="15">
      <c r="B36" s="12"/>
      <c r="D36" s="47"/>
      <c r="E36" s="21">
        <f>SUM(E30:E35)</f>
        <v>155331902.06</v>
      </c>
      <c r="F36" s="12"/>
      <c r="G36" s="21">
        <f>SUM(G30:G35)</f>
        <v>149676557</v>
      </c>
      <c r="H36" s="12"/>
      <c r="I36" s="14"/>
      <c r="J36" s="12"/>
      <c r="K36" s="14"/>
      <c r="L36" s="12"/>
    </row>
    <row r="37" spans="2:12" s="15" customFormat="1" ht="15">
      <c r="B37" s="12"/>
      <c r="D37" s="47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">
      <c r="B38" s="12"/>
      <c r="C38" s="15" t="s">
        <v>26</v>
      </c>
      <c r="D38" s="47"/>
      <c r="E38" s="14">
        <f>E27-E36</f>
        <v>82464089.32000002</v>
      </c>
      <c r="F38" s="12"/>
      <c r="G38" s="14">
        <f>G27-G36</f>
        <v>80134142</v>
      </c>
      <c r="H38" s="12"/>
      <c r="I38" s="14"/>
      <c r="J38" s="12"/>
      <c r="K38" s="14"/>
      <c r="L38" s="12"/>
    </row>
    <row r="39" spans="2:12" s="15" customFormat="1" ht="15">
      <c r="B39" s="12"/>
      <c r="D39" s="47"/>
      <c r="E39" s="14"/>
      <c r="F39" s="12"/>
      <c r="G39" s="14"/>
      <c r="H39" s="12"/>
      <c r="I39" s="14"/>
      <c r="J39" s="12"/>
      <c r="K39" s="14"/>
      <c r="L39" s="12"/>
    </row>
    <row r="40" spans="2:12" s="15" customFormat="1" ht="15.75" thickBot="1">
      <c r="B40" s="12"/>
      <c r="D40" s="47"/>
      <c r="E40" s="22">
        <f>E11+E13+E15+E17+E19+E38-0.4</f>
        <v>132902623.30250001</v>
      </c>
      <c r="F40" s="12"/>
      <c r="G40" s="22">
        <f>G11+G13+G15+G17+G19+G38</f>
        <v>130686094</v>
      </c>
      <c r="H40" s="12"/>
      <c r="I40" s="14"/>
      <c r="J40" s="12"/>
      <c r="K40" s="14"/>
      <c r="L40" s="12"/>
    </row>
    <row r="41" spans="2:12" s="15" customFormat="1" ht="15">
      <c r="B41" s="12"/>
      <c r="D41" s="47"/>
      <c r="E41" s="16"/>
      <c r="F41" s="12"/>
      <c r="G41" s="16"/>
      <c r="H41" s="12"/>
      <c r="I41" s="17"/>
      <c r="J41" s="12"/>
      <c r="K41" s="16"/>
      <c r="L41" s="12"/>
    </row>
    <row r="42" spans="2:12" s="15" customFormat="1" ht="15">
      <c r="B42" s="12"/>
      <c r="C42" s="15" t="s">
        <v>27</v>
      </c>
      <c r="D42" s="47"/>
      <c r="E42" s="14">
        <v>66498599.769999996</v>
      </c>
      <c r="F42" s="12"/>
      <c r="G42" s="14">
        <f>66306200</f>
        <v>66306200</v>
      </c>
      <c r="H42" s="12"/>
      <c r="I42" s="17"/>
      <c r="J42" s="12"/>
      <c r="K42" s="17"/>
      <c r="L42" s="12"/>
    </row>
    <row r="43" spans="2:12" ht="15">
      <c r="B43" s="3"/>
      <c r="C43" s="2" t="s">
        <v>28</v>
      </c>
      <c r="E43" s="29">
        <v>58010273.49250001</v>
      </c>
      <c r="F43" s="3"/>
      <c r="G43" s="29">
        <f>55810466</f>
        <v>55810466</v>
      </c>
      <c r="H43" s="3"/>
      <c r="I43" s="6"/>
      <c r="J43" s="3"/>
      <c r="K43" s="6"/>
      <c r="L43" s="3"/>
    </row>
    <row r="44" spans="2:11" ht="15">
      <c r="B44" s="3"/>
      <c r="C44" s="12" t="s">
        <v>29</v>
      </c>
      <c r="D44" s="47"/>
      <c r="E44" s="14">
        <f>SUM(E42:E43)</f>
        <v>124508873.2625</v>
      </c>
      <c r="G44" s="14">
        <f>SUM(G42:G43)</f>
        <v>122116666</v>
      </c>
      <c r="I44" s="6"/>
      <c r="K44" s="6"/>
    </row>
    <row r="45" spans="3:11" ht="15">
      <c r="C45" s="15"/>
      <c r="D45" s="47"/>
      <c r="E45" s="14"/>
      <c r="G45" s="6"/>
      <c r="I45" s="6"/>
      <c r="K45" s="6"/>
    </row>
    <row r="46" spans="3:11" ht="15">
      <c r="C46" s="15" t="s">
        <v>30</v>
      </c>
      <c r="D46" s="47"/>
      <c r="E46" s="14">
        <v>1595407.86</v>
      </c>
      <c r="G46" s="14">
        <f>1504393</f>
        <v>1504393</v>
      </c>
      <c r="I46" s="6"/>
      <c r="K46" s="6"/>
    </row>
    <row r="47" spans="3:11" ht="15">
      <c r="C47" s="15"/>
      <c r="D47" s="47"/>
      <c r="E47" s="14"/>
      <c r="G47" s="6"/>
      <c r="I47" s="6"/>
      <c r="K47" s="6"/>
    </row>
    <row r="48" spans="2:5" s="8" customFormat="1" ht="15.75">
      <c r="B48" s="7"/>
      <c r="C48" s="23" t="s">
        <v>31</v>
      </c>
      <c r="D48" s="60"/>
      <c r="E48" s="23"/>
    </row>
    <row r="49" spans="2:7" s="8" customFormat="1" ht="15.75">
      <c r="B49" s="7"/>
      <c r="C49" s="15" t="s">
        <v>130</v>
      </c>
      <c r="D49" s="47"/>
      <c r="E49" s="30">
        <v>3250632.14</v>
      </c>
      <c r="G49" s="34">
        <f>3351336</f>
        <v>3351336</v>
      </c>
    </row>
    <row r="50" spans="2:7" s="8" customFormat="1" ht="15.75">
      <c r="B50" s="7"/>
      <c r="C50" s="15" t="s">
        <v>32</v>
      </c>
      <c r="D50" s="47"/>
      <c r="E50" s="30">
        <v>2943069.95</v>
      </c>
      <c r="G50" s="34">
        <f>3109059</f>
        <v>3109059</v>
      </c>
    </row>
    <row r="51" spans="3:7" s="8" customFormat="1" ht="15">
      <c r="C51" s="15" t="s">
        <v>33</v>
      </c>
      <c r="D51" s="47"/>
      <c r="E51" s="30">
        <v>604639.84</v>
      </c>
      <c r="G51" s="34">
        <f>604640</f>
        <v>604640</v>
      </c>
    </row>
    <row r="52" spans="2:11" s="8" customFormat="1" ht="16.5" thickBot="1">
      <c r="B52" s="9"/>
      <c r="C52" s="24"/>
      <c r="D52" s="60"/>
      <c r="E52" s="31">
        <f>SUM(E44:E51)</f>
        <v>132902623.05250001</v>
      </c>
      <c r="G52" s="31">
        <f>SUM(G44:G51)</f>
        <v>130686094</v>
      </c>
      <c r="I52" s="10"/>
      <c r="K52" s="10"/>
    </row>
    <row r="53" spans="2:11" s="8" customFormat="1" ht="15.75">
      <c r="B53" s="9"/>
      <c r="C53" s="23"/>
      <c r="D53" s="60"/>
      <c r="E53" s="25"/>
      <c r="G53" s="10"/>
      <c r="I53" s="10"/>
      <c r="K53" s="10"/>
    </row>
    <row r="54" spans="2:11" s="8" customFormat="1" ht="15.75">
      <c r="B54" s="9"/>
      <c r="C54" s="23"/>
      <c r="D54" s="60"/>
      <c r="E54" s="32"/>
      <c r="G54" s="10"/>
      <c r="I54" s="10"/>
      <c r="K54" s="10"/>
    </row>
    <row r="55" spans="2:11" s="8" customFormat="1" ht="15.75">
      <c r="B55" s="9"/>
      <c r="C55" s="2" t="s">
        <v>136</v>
      </c>
      <c r="D55" s="46"/>
      <c r="E55" s="25"/>
      <c r="G55" s="10"/>
      <c r="I55" s="10"/>
      <c r="K55" s="10"/>
    </row>
    <row r="56" spans="2:11" s="8" customFormat="1" ht="15">
      <c r="B56" s="9"/>
      <c r="C56" s="2" t="s">
        <v>205</v>
      </c>
      <c r="D56" s="46"/>
      <c r="E56" s="24"/>
      <c r="G56" s="9"/>
      <c r="I56" s="9"/>
      <c r="K56" s="9"/>
    </row>
    <row r="57" spans="2:11" s="8" customFormat="1" ht="15.75">
      <c r="B57" s="9"/>
      <c r="C57" s="26"/>
      <c r="D57" s="25"/>
      <c r="E57" s="27"/>
      <c r="G57" s="11"/>
      <c r="I57" s="11"/>
      <c r="K57" s="11"/>
    </row>
    <row r="58" spans="2:20" s="8" customFormat="1" ht="15.75">
      <c r="B58" s="9"/>
      <c r="C58" s="26"/>
      <c r="D58" s="26"/>
      <c r="E58" s="26"/>
      <c r="F58" s="26"/>
      <c r="G58" s="26"/>
      <c r="H58" s="27"/>
      <c r="J58" s="11"/>
      <c r="L58" s="11"/>
      <c r="N58" s="11"/>
      <c r="P58" s="11"/>
      <c r="R58" s="11"/>
      <c r="T58" s="11"/>
    </row>
    <row r="59" spans="2:18" s="8" customFormat="1" ht="15.75">
      <c r="B59" s="9"/>
      <c r="C59" s="80" t="s">
        <v>137</v>
      </c>
      <c r="D59" s="61"/>
      <c r="E59" s="61"/>
      <c r="F59" s="11"/>
      <c r="H59" s="11"/>
      <c r="J59" s="11"/>
      <c r="L59" s="11"/>
      <c r="N59" s="11"/>
      <c r="O59" s="59" t="s">
        <v>85</v>
      </c>
      <c r="R59" s="59"/>
    </row>
    <row r="60" spans="2:18" s="23" customFormat="1" ht="15.75">
      <c r="B60" s="24"/>
      <c r="D60" s="26"/>
      <c r="E60" s="59" t="s">
        <v>75</v>
      </c>
      <c r="G60" s="59" t="s">
        <v>77</v>
      </c>
      <c r="I60" s="59" t="s">
        <v>79</v>
      </c>
      <c r="K60" s="59" t="s">
        <v>81</v>
      </c>
      <c r="M60" s="59" t="s">
        <v>83</v>
      </c>
      <c r="O60" s="59" t="s">
        <v>86</v>
      </c>
      <c r="R60" s="59"/>
    </row>
    <row r="61" spans="2:17" s="23" customFormat="1" ht="15.75">
      <c r="B61" s="24"/>
      <c r="D61" s="26"/>
      <c r="E61" s="59" t="s">
        <v>76</v>
      </c>
      <c r="G61" s="59" t="s">
        <v>78</v>
      </c>
      <c r="I61" s="59" t="s">
        <v>80</v>
      </c>
      <c r="K61" s="59" t="s">
        <v>82</v>
      </c>
      <c r="M61" s="59" t="s">
        <v>84</v>
      </c>
      <c r="O61" s="59" t="s">
        <v>87</v>
      </c>
      <c r="Q61" s="59" t="s">
        <v>88</v>
      </c>
    </row>
    <row r="62" spans="2:17" s="23" customFormat="1" ht="15.75">
      <c r="B62" s="24"/>
      <c r="D62" s="26"/>
      <c r="E62" s="59" t="s">
        <v>48</v>
      </c>
      <c r="G62" s="59" t="s">
        <v>48</v>
      </c>
      <c r="I62" s="59" t="s">
        <v>48</v>
      </c>
      <c r="K62" s="59" t="s">
        <v>48</v>
      </c>
      <c r="M62" s="59" t="s">
        <v>48</v>
      </c>
      <c r="O62" s="59" t="s">
        <v>48</v>
      </c>
      <c r="Q62" s="59" t="s">
        <v>48</v>
      </c>
    </row>
    <row r="63" spans="2:17" s="23" customFormat="1" ht="15.75">
      <c r="B63" s="24"/>
      <c r="C63" s="69" t="s">
        <v>89</v>
      </c>
      <c r="D63" s="62"/>
      <c r="E63" s="27"/>
      <c r="G63" s="27"/>
      <c r="I63" s="27"/>
      <c r="K63" s="27"/>
      <c r="M63" s="27"/>
      <c r="O63" s="27"/>
      <c r="Q63" s="27"/>
    </row>
    <row r="64" spans="2:17" s="23" customFormat="1" ht="15.75">
      <c r="B64" s="24"/>
      <c r="C64" s="69" t="s">
        <v>192</v>
      </c>
      <c r="D64" s="62"/>
      <c r="E64" s="51">
        <v>1347925</v>
      </c>
      <c r="G64" s="27">
        <v>5369840</v>
      </c>
      <c r="I64" s="27">
        <v>7030699.0600000005</v>
      </c>
      <c r="K64" s="27">
        <v>10714486.2</v>
      </c>
      <c r="M64" s="27">
        <v>12855316.32</v>
      </c>
      <c r="O64" s="27">
        <v>2468619</v>
      </c>
      <c r="Q64" s="27">
        <f>SUM(E64:P64)</f>
        <v>39786885.58</v>
      </c>
    </row>
    <row r="65" spans="2:17" s="23" customFormat="1" ht="15.75">
      <c r="B65" s="24"/>
      <c r="C65" s="69" t="s">
        <v>90</v>
      </c>
      <c r="D65" s="62"/>
      <c r="E65" s="51">
        <v>0</v>
      </c>
      <c r="G65" s="51">
        <v>0</v>
      </c>
      <c r="I65" s="27">
        <v>325850.6</v>
      </c>
      <c r="K65" s="51">
        <v>364937</v>
      </c>
      <c r="M65" s="27">
        <v>171326.8</v>
      </c>
      <c r="O65" s="27">
        <v>42973</v>
      </c>
      <c r="Q65" s="27">
        <f>SUM(E65:P65)</f>
        <v>905087.3999999999</v>
      </c>
    </row>
    <row r="66" spans="2:17" s="23" customFormat="1" ht="15.75">
      <c r="B66" s="24"/>
      <c r="C66" s="69" t="s">
        <v>161</v>
      </c>
      <c r="D66" s="62"/>
      <c r="E66" s="51">
        <v>0</v>
      </c>
      <c r="G66" s="51">
        <v>0</v>
      </c>
      <c r="I66" s="98">
        <v>0</v>
      </c>
      <c r="K66" s="51">
        <v>-539250</v>
      </c>
      <c r="M66" s="51">
        <v>-293780</v>
      </c>
      <c r="O66" s="51">
        <v>0</v>
      </c>
      <c r="Q66" s="51">
        <f>SUM(E66:P66)</f>
        <v>-833030</v>
      </c>
    </row>
    <row r="67" spans="2:17" s="23" customFormat="1" ht="15.75" hidden="1">
      <c r="B67" s="24"/>
      <c r="C67" s="69" t="s">
        <v>91</v>
      </c>
      <c r="D67" s="62"/>
      <c r="E67" s="51">
        <v>0</v>
      </c>
      <c r="G67" s="51">
        <v>0</v>
      </c>
      <c r="I67" s="98">
        <v>0</v>
      </c>
      <c r="K67" s="51">
        <v>0</v>
      </c>
      <c r="M67" s="51">
        <v>0</v>
      </c>
      <c r="O67" s="51">
        <v>0</v>
      </c>
      <c r="Q67" s="51">
        <f>SUM(E67:P67)</f>
        <v>0</v>
      </c>
    </row>
    <row r="68" spans="2:17" s="23" customFormat="1" ht="15.75">
      <c r="B68" s="24"/>
      <c r="C68" s="69" t="s">
        <v>91</v>
      </c>
      <c r="D68" s="62"/>
      <c r="E68" s="51">
        <v>0</v>
      </c>
      <c r="G68" s="51">
        <v>0</v>
      </c>
      <c r="I68" s="98">
        <v>0</v>
      </c>
      <c r="K68" s="98">
        <v>0</v>
      </c>
      <c r="M68" s="66">
        <v>0</v>
      </c>
      <c r="O68" s="98">
        <v>0</v>
      </c>
      <c r="Q68" s="51">
        <f>SUM(E68:P68)</f>
        <v>0</v>
      </c>
    </row>
    <row r="69" spans="2:17" s="23" customFormat="1" ht="3.75" customHeight="1">
      <c r="B69" s="24"/>
      <c r="C69" s="69"/>
      <c r="D69" s="62"/>
      <c r="E69" s="27"/>
      <c r="G69" s="27"/>
      <c r="I69" s="27"/>
      <c r="K69" s="27"/>
      <c r="M69" s="27"/>
      <c r="O69" s="27"/>
      <c r="Q69" s="27"/>
    </row>
    <row r="70" spans="2:17" s="23" customFormat="1" ht="3.75" customHeight="1">
      <c r="B70" s="24"/>
      <c r="C70" s="69"/>
      <c r="D70" s="62"/>
      <c r="E70" s="63"/>
      <c r="G70" s="63"/>
      <c r="I70" s="63"/>
      <c r="K70" s="63"/>
      <c r="M70" s="63"/>
      <c r="O70" s="63"/>
      <c r="Q70" s="63"/>
    </row>
    <row r="71" spans="2:17" s="23" customFormat="1" ht="15.75">
      <c r="B71" s="24"/>
      <c r="C71" s="69" t="s">
        <v>193</v>
      </c>
      <c r="D71" s="62"/>
      <c r="E71" s="27">
        <f>SUM(E64:E69)</f>
        <v>1347925</v>
      </c>
      <c r="G71" s="27">
        <f>SUM(G64:G69)</f>
        <v>5369840</v>
      </c>
      <c r="I71" s="27">
        <f>SUM(I64:I69)</f>
        <v>7356549.66</v>
      </c>
      <c r="K71" s="27">
        <f>SUM(K64:K69)</f>
        <v>10540173.2</v>
      </c>
      <c r="M71" s="27">
        <f>SUM(M64:M69)</f>
        <v>12732863.120000001</v>
      </c>
      <c r="O71" s="27">
        <f>SUM(O64:O69)</f>
        <v>2511592</v>
      </c>
      <c r="Q71" s="27">
        <f>SUM(Q64:Q69)</f>
        <v>39858942.98</v>
      </c>
    </row>
    <row r="72" spans="2:17" s="23" customFormat="1" ht="3.75" customHeight="1">
      <c r="B72" s="24"/>
      <c r="C72" s="69"/>
      <c r="D72" s="26"/>
      <c r="E72" s="64"/>
      <c r="G72" s="91"/>
      <c r="H72" s="27"/>
      <c r="I72" s="64"/>
      <c r="K72" s="64"/>
      <c r="M72" s="64"/>
      <c r="O72" s="64"/>
      <c r="Q72" s="64"/>
    </row>
    <row r="73" spans="2:17" s="23" customFormat="1" ht="15.75">
      <c r="B73" s="24"/>
      <c r="C73" s="69"/>
      <c r="D73" s="26"/>
      <c r="E73" s="26"/>
      <c r="F73" s="27"/>
      <c r="H73" s="27"/>
      <c r="I73" s="27"/>
      <c r="K73" s="27"/>
      <c r="M73" s="27"/>
      <c r="O73" s="27"/>
      <c r="Q73" s="27"/>
    </row>
    <row r="74" spans="2:17" s="23" customFormat="1" ht="15.75">
      <c r="B74" s="24"/>
      <c r="C74" s="69" t="s">
        <v>92</v>
      </c>
      <c r="D74" s="62"/>
      <c r="E74" s="62"/>
      <c r="F74" s="27"/>
      <c r="H74" s="27"/>
      <c r="I74" s="27"/>
      <c r="K74" s="27"/>
      <c r="M74" s="27"/>
      <c r="O74" s="27"/>
      <c r="Q74" s="27"/>
    </row>
    <row r="75" spans="2:17" s="23" customFormat="1" ht="15.75">
      <c r="B75" s="24"/>
      <c r="C75" s="69" t="s">
        <v>192</v>
      </c>
      <c r="D75" s="62"/>
      <c r="E75" s="51">
        <v>60182.61</v>
      </c>
      <c r="G75" s="51">
        <v>0</v>
      </c>
      <c r="I75" s="51">
        <v>570777.35</v>
      </c>
      <c r="K75" s="51">
        <v>9075677.14</v>
      </c>
      <c r="M75" s="51">
        <v>6770300.140000001</v>
      </c>
      <c r="O75" s="51">
        <v>1610557.64</v>
      </c>
      <c r="Q75" s="27">
        <f>SUM(E75:P75)</f>
        <v>18087494.880000003</v>
      </c>
    </row>
    <row r="76" spans="2:17" s="23" customFormat="1" ht="15.75">
      <c r="B76" s="24"/>
      <c r="C76" s="69" t="s">
        <v>93</v>
      </c>
      <c r="D76" s="62"/>
      <c r="E76" s="51">
        <v>5593.49</v>
      </c>
      <c r="G76" s="51">
        <v>0</v>
      </c>
      <c r="I76" s="51">
        <v>36952.76</v>
      </c>
      <c r="K76" s="51">
        <v>181252.02</v>
      </c>
      <c r="M76" s="51">
        <v>492445.64</v>
      </c>
      <c r="O76" s="51">
        <v>71618.41</v>
      </c>
      <c r="Q76" s="27">
        <f>SUM(E76:P76)</f>
        <v>787862.3200000001</v>
      </c>
    </row>
    <row r="77" spans="2:17" s="23" customFormat="1" ht="15.75">
      <c r="B77" s="24"/>
      <c r="C77" s="69" t="s">
        <v>161</v>
      </c>
      <c r="D77" s="62"/>
      <c r="E77" s="51">
        <v>0</v>
      </c>
      <c r="G77" s="51">
        <v>0</v>
      </c>
      <c r="I77" s="98">
        <v>0</v>
      </c>
      <c r="K77" s="51">
        <v>-494394</v>
      </c>
      <c r="M77" s="51">
        <v>-228184</v>
      </c>
      <c r="O77" s="66">
        <v>0</v>
      </c>
      <c r="Q77" s="51">
        <f>SUM(E77:P77)</f>
        <v>-722578</v>
      </c>
    </row>
    <row r="78" spans="2:17" s="23" customFormat="1" ht="15.75" hidden="1">
      <c r="B78" s="24"/>
      <c r="C78" s="69" t="s">
        <v>91</v>
      </c>
      <c r="D78" s="62"/>
      <c r="E78" s="51">
        <v>0</v>
      </c>
      <c r="G78" s="51">
        <v>0</v>
      </c>
      <c r="I78" s="98">
        <v>0</v>
      </c>
      <c r="K78" s="51">
        <v>0</v>
      </c>
      <c r="M78" s="51">
        <v>0</v>
      </c>
      <c r="O78" s="51">
        <v>0</v>
      </c>
      <c r="Q78" s="51">
        <f>SUM(E78:P78)</f>
        <v>0</v>
      </c>
    </row>
    <row r="79" spans="2:17" s="23" customFormat="1" ht="15.75">
      <c r="B79" s="24"/>
      <c r="C79" s="69" t="s">
        <v>91</v>
      </c>
      <c r="D79" s="62"/>
      <c r="E79" s="51">
        <v>0</v>
      </c>
      <c r="G79" s="51">
        <v>0</v>
      </c>
      <c r="I79" s="98">
        <v>0</v>
      </c>
      <c r="K79" s="51">
        <v>0</v>
      </c>
      <c r="M79" s="51">
        <v>0</v>
      </c>
      <c r="O79" s="51">
        <v>0</v>
      </c>
      <c r="Q79" s="51">
        <f>SUM(E79:P79)</f>
        <v>0</v>
      </c>
    </row>
    <row r="80" spans="2:17" s="23" customFormat="1" ht="3.75" customHeight="1">
      <c r="B80" s="24"/>
      <c r="C80" s="69"/>
      <c r="D80" s="62"/>
      <c r="E80" s="27"/>
      <c r="G80" s="27"/>
      <c r="I80" s="27"/>
      <c r="K80" s="27"/>
      <c r="M80" s="27"/>
      <c r="O80" s="27"/>
      <c r="Q80" s="27"/>
    </row>
    <row r="81" spans="2:17" s="23" customFormat="1" ht="3.75" customHeight="1">
      <c r="B81" s="24"/>
      <c r="C81" s="69"/>
      <c r="D81" s="62"/>
      <c r="E81" s="63"/>
      <c r="G81" s="63"/>
      <c r="I81" s="63"/>
      <c r="K81" s="63"/>
      <c r="M81" s="63"/>
      <c r="O81" s="63"/>
      <c r="Q81" s="63"/>
    </row>
    <row r="82" spans="2:17" s="23" customFormat="1" ht="15.75">
      <c r="B82" s="24"/>
      <c r="C82" s="69" t="s">
        <v>193</v>
      </c>
      <c r="D82" s="62"/>
      <c r="E82" s="51">
        <f>SUM(E75:E80)</f>
        <v>65776.1</v>
      </c>
      <c r="G82" s="51">
        <f>SUM(G75:G80)</f>
        <v>0</v>
      </c>
      <c r="I82" s="27">
        <f>SUM(I75:I80)</f>
        <v>607730.11</v>
      </c>
      <c r="K82" s="27">
        <f>SUM(K75:K80)</f>
        <v>8762535.16</v>
      </c>
      <c r="M82" s="27">
        <f>SUM(M75:M80)</f>
        <v>7034561.78</v>
      </c>
      <c r="O82" s="27">
        <f>SUM(O75:O80)</f>
        <v>1682176.0499999998</v>
      </c>
      <c r="Q82" s="27">
        <f>SUM(Q75:Q80)</f>
        <v>18152779.200000003</v>
      </c>
    </row>
    <row r="83" spans="2:17" s="23" customFormat="1" ht="3.75" customHeight="1">
      <c r="B83" s="24"/>
      <c r="C83" s="69"/>
      <c r="E83" s="64"/>
      <c r="G83" s="64"/>
      <c r="I83" s="64"/>
      <c r="K83" s="64"/>
      <c r="M83" s="64"/>
      <c r="O83" s="64"/>
      <c r="Q83" s="64"/>
    </row>
    <row r="84" spans="2:17" s="23" customFormat="1" ht="15.75">
      <c r="B84" s="24"/>
      <c r="C84" s="69"/>
      <c r="D84" s="26"/>
      <c r="E84" s="27"/>
      <c r="G84" s="27"/>
      <c r="I84" s="27"/>
      <c r="K84" s="27"/>
      <c r="M84" s="27"/>
      <c r="P84" s="27"/>
      <c r="Q84" s="27"/>
    </row>
    <row r="85" spans="2:17" s="23" customFormat="1" ht="15.75">
      <c r="B85" s="24"/>
      <c r="C85" s="69" t="s">
        <v>94</v>
      </c>
      <c r="D85" s="62"/>
      <c r="E85" s="27"/>
      <c r="G85" s="27"/>
      <c r="I85" s="27"/>
      <c r="K85" s="27"/>
      <c r="M85" s="27"/>
      <c r="P85" s="27"/>
      <c r="Q85" s="27"/>
    </row>
    <row r="86" spans="2:17" s="23" customFormat="1" ht="16.5" thickBot="1">
      <c r="B86" s="24"/>
      <c r="C86" s="69" t="s">
        <v>194</v>
      </c>
      <c r="D86" s="62"/>
      <c r="E86" s="65">
        <f>E71-E82</f>
        <v>1282148.9</v>
      </c>
      <c r="G86" s="65">
        <f>G71-G82</f>
        <v>5369840</v>
      </c>
      <c r="I86" s="65">
        <f>I71-I82</f>
        <v>6748819.55</v>
      </c>
      <c r="K86" s="65">
        <f>K71-K82</f>
        <v>1777638.039999999</v>
      </c>
      <c r="M86" s="65">
        <f>M71-M82</f>
        <v>5698301.340000001</v>
      </c>
      <c r="O86" s="65">
        <f>O71-O82</f>
        <v>829415.9500000002</v>
      </c>
      <c r="Q86" s="65">
        <f>SUM(E86:P86)</f>
        <v>21706163.779999997</v>
      </c>
    </row>
    <row r="87" spans="2:17" s="23" customFormat="1" ht="15.75">
      <c r="B87" s="24"/>
      <c r="C87" s="69"/>
      <c r="D87" s="26"/>
      <c r="E87" s="27"/>
      <c r="G87" s="27"/>
      <c r="J87" s="27"/>
      <c r="L87" s="27"/>
      <c r="M87" s="27"/>
      <c r="O87" s="27"/>
      <c r="Q87" s="27"/>
    </row>
    <row r="88" spans="2:17" s="23" customFormat="1" ht="16.5" thickBot="1">
      <c r="B88" s="24"/>
      <c r="C88" s="69" t="s">
        <v>177</v>
      </c>
      <c r="D88" s="62"/>
      <c r="E88" s="65">
        <f>E64-E75</f>
        <v>1287742.39</v>
      </c>
      <c r="G88" s="65">
        <f>G64-G75</f>
        <v>5369840</v>
      </c>
      <c r="I88" s="65">
        <f>I64-I75</f>
        <v>6459921.710000001</v>
      </c>
      <c r="K88" s="65">
        <f>K64-K75</f>
        <v>1638809.0599999987</v>
      </c>
      <c r="M88" s="65">
        <f>M64-M75</f>
        <v>6085016.18</v>
      </c>
      <c r="O88" s="65">
        <f>O64-O75</f>
        <v>858061.3600000001</v>
      </c>
      <c r="Q88" s="65">
        <f>SUM(E88:P88)-0.25</f>
        <v>21699390.45</v>
      </c>
    </row>
    <row r="89" spans="2:17" s="23" customFormat="1" ht="15.75">
      <c r="B89" s="24"/>
      <c r="C89" s="69"/>
      <c r="D89" s="26"/>
      <c r="E89" s="26"/>
      <c r="F89" s="27"/>
      <c r="H89" s="27"/>
      <c r="J89" s="27"/>
      <c r="L89" s="27"/>
      <c r="N89" s="27"/>
      <c r="P89" s="27"/>
      <c r="Q89" s="27"/>
    </row>
    <row r="90" spans="2:18" s="23" customFormat="1" ht="15.75">
      <c r="B90" s="24"/>
      <c r="C90" s="69" t="s">
        <v>210</v>
      </c>
      <c r="D90" s="26"/>
      <c r="E90" s="26"/>
      <c r="F90" s="27"/>
      <c r="H90" s="27"/>
      <c r="J90" s="27"/>
      <c r="L90" s="27"/>
      <c r="N90" s="27"/>
      <c r="P90" s="27"/>
      <c r="R90" s="27"/>
    </row>
    <row r="91" spans="2:18" s="23" customFormat="1" ht="15.75">
      <c r="B91" s="24"/>
      <c r="C91" s="69"/>
      <c r="D91" s="26"/>
      <c r="E91" s="26"/>
      <c r="F91" s="27"/>
      <c r="H91" s="27"/>
      <c r="J91" s="27"/>
      <c r="L91" s="27"/>
      <c r="N91" s="27"/>
      <c r="P91" s="27"/>
      <c r="R91" s="27"/>
    </row>
    <row r="92" spans="2:18" s="23" customFormat="1" ht="15.75">
      <c r="B92" s="24"/>
      <c r="C92" s="69"/>
      <c r="D92" s="26"/>
      <c r="E92" s="26"/>
      <c r="F92" s="60">
        <v>2002</v>
      </c>
      <c r="G92" s="60"/>
      <c r="H92" s="60">
        <v>2001</v>
      </c>
      <c r="J92" s="27"/>
      <c r="L92" s="27"/>
      <c r="N92" s="27"/>
      <c r="P92" s="27"/>
      <c r="R92" s="27"/>
    </row>
    <row r="93" spans="2:18" s="23" customFormat="1" ht="15.75" hidden="1">
      <c r="B93" s="24"/>
      <c r="C93" s="69"/>
      <c r="D93" s="26"/>
      <c r="E93" s="59" t="s">
        <v>48</v>
      </c>
      <c r="F93" s="60"/>
      <c r="G93" s="59" t="s">
        <v>48</v>
      </c>
      <c r="J93" s="27"/>
      <c r="L93" s="27"/>
      <c r="N93" s="27"/>
      <c r="P93" s="27"/>
      <c r="R93" s="27"/>
    </row>
    <row r="94" spans="2:18" s="23" customFormat="1" ht="15.75" hidden="1">
      <c r="B94" s="24"/>
      <c r="C94" s="80" t="s">
        <v>138</v>
      </c>
      <c r="D94" s="62"/>
      <c r="J94" s="27"/>
      <c r="L94" s="27"/>
      <c r="N94" s="27"/>
      <c r="P94" s="27"/>
      <c r="R94" s="27"/>
    </row>
    <row r="95" spans="2:18" s="23" customFormat="1" ht="15.75" hidden="1">
      <c r="B95" s="24"/>
      <c r="C95" s="80"/>
      <c r="D95" s="62"/>
      <c r="J95" s="27"/>
      <c r="L95" s="27"/>
      <c r="N95" s="27"/>
      <c r="P95" s="27"/>
      <c r="R95" s="27"/>
    </row>
    <row r="96" spans="2:18" s="23" customFormat="1" ht="15.75" hidden="1" thickBot="1">
      <c r="B96" s="24"/>
      <c r="C96" s="69" t="s">
        <v>95</v>
      </c>
      <c r="D96" s="67"/>
      <c r="E96" s="65">
        <v>0</v>
      </c>
      <c r="G96" s="68">
        <v>0</v>
      </c>
      <c r="J96" s="27"/>
      <c r="L96" s="27"/>
      <c r="N96" s="27"/>
      <c r="P96" s="27"/>
      <c r="R96" s="27"/>
    </row>
    <row r="97" spans="2:18" s="23" customFormat="1" ht="15" hidden="1">
      <c r="B97" s="24"/>
      <c r="C97" s="69"/>
      <c r="D97" s="67"/>
      <c r="E97" s="67"/>
      <c r="F97" s="27"/>
      <c r="H97" s="51"/>
      <c r="J97" s="27"/>
      <c r="L97" s="27"/>
      <c r="N97" s="27"/>
      <c r="P97" s="27"/>
      <c r="R97" s="27"/>
    </row>
    <row r="98" spans="2:18" s="23" customFormat="1" ht="15.75" hidden="1">
      <c r="B98" s="24"/>
      <c r="C98" s="69" t="s">
        <v>142</v>
      </c>
      <c r="D98" s="26"/>
      <c r="E98" s="26"/>
      <c r="F98" s="27"/>
      <c r="H98" s="27"/>
      <c r="J98" s="27"/>
      <c r="L98" s="27"/>
      <c r="N98" s="27"/>
      <c r="P98" s="27"/>
      <c r="R98" s="27"/>
    </row>
    <row r="99" spans="2:11" s="8" customFormat="1" ht="15.75">
      <c r="B99" s="9"/>
      <c r="C99" s="7"/>
      <c r="D99" s="10"/>
      <c r="E99" s="11"/>
      <c r="G99" s="11"/>
      <c r="I99" s="11"/>
      <c r="K99" s="11"/>
    </row>
    <row r="100" spans="2:11" s="8" customFormat="1" ht="15.75">
      <c r="B100" s="9"/>
      <c r="C100" s="7"/>
      <c r="D100" s="10"/>
      <c r="E100" s="11"/>
      <c r="G100" s="11"/>
      <c r="I100" s="11"/>
      <c r="K100" s="11"/>
    </row>
    <row r="101" spans="2:11" s="8" customFormat="1" ht="15.75">
      <c r="B101" s="9"/>
      <c r="C101" s="7"/>
      <c r="D101" s="10"/>
      <c r="E101" s="11"/>
      <c r="G101" s="11"/>
      <c r="I101" s="11"/>
      <c r="K101" s="11"/>
    </row>
    <row r="102" spans="2:11" s="8" customFormat="1" ht="15.75">
      <c r="B102" s="9"/>
      <c r="C102" s="7"/>
      <c r="D102" s="10"/>
      <c r="E102" s="11"/>
      <c r="G102" s="11"/>
      <c r="I102" s="11"/>
      <c r="K102" s="11"/>
    </row>
    <row r="103" spans="2:11" s="8" customFormat="1" ht="15.75">
      <c r="B103" s="9"/>
      <c r="C103" s="7"/>
      <c r="D103" s="10"/>
      <c r="E103" s="11"/>
      <c r="G103" s="11"/>
      <c r="I103" s="11"/>
      <c r="K103" s="11"/>
    </row>
    <row r="104" spans="2:11" s="8" customFormat="1" ht="15.75">
      <c r="B104" s="9"/>
      <c r="C104" s="7"/>
      <c r="D104" s="10"/>
      <c r="E104" s="11"/>
      <c r="G104" s="11"/>
      <c r="I104" s="11"/>
      <c r="K104" s="11"/>
    </row>
    <row r="105" spans="2:11" s="8" customFormat="1" ht="15.75">
      <c r="B105" s="9"/>
      <c r="C105" s="7"/>
      <c r="D105" s="10"/>
      <c r="E105" s="11"/>
      <c r="G105" s="11"/>
      <c r="I105" s="11"/>
      <c r="K105" s="11"/>
    </row>
    <row r="106" spans="2:11" s="8" customFormat="1" ht="15">
      <c r="B106" s="9"/>
      <c r="C106" s="9"/>
      <c r="D106" s="79"/>
      <c r="E106" s="11"/>
      <c r="G106" s="11"/>
      <c r="I106" s="11"/>
      <c r="K106" s="11"/>
    </row>
    <row r="107" spans="2:11" s="8" customFormat="1" ht="15">
      <c r="B107" s="9"/>
      <c r="D107" s="78"/>
      <c r="E107" s="11"/>
      <c r="G107" s="11"/>
      <c r="I107" s="11"/>
      <c r="K107" s="11"/>
    </row>
    <row r="108" spans="2:11" s="8" customFormat="1" ht="15">
      <c r="B108" s="9"/>
      <c r="C108" s="9"/>
      <c r="D108" s="79"/>
      <c r="E108" s="11"/>
      <c r="G108" s="11"/>
      <c r="I108" s="11"/>
      <c r="K108" s="11"/>
    </row>
    <row r="109" spans="4:11" s="8" customFormat="1" ht="15">
      <c r="D109" s="78"/>
      <c r="E109" s="11"/>
      <c r="G109" s="11"/>
      <c r="I109" s="11"/>
      <c r="K109" s="11"/>
    </row>
    <row r="110" spans="4:11" s="8" customFormat="1" ht="15">
      <c r="D110" s="78"/>
      <c r="E110" s="11"/>
      <c r="G110" s="11"/>
      <c r="I110" s="11"/>
      <c r="K110" s="11"/>
    </row>
    <row r="111" spans="4:11" s="8" customFormat="1" ht="15">
      <c r="D111" s="78"/>
      <c r="E111" s="11"/>
      <c r="G111" s="11"/>
      <c r="I111" s="11"/>
      <c r="K111" s="11"/>
    </row>
    <row r="112" spans="5:11" ht="15">
      <c r="E112" s="6"/>
      <c r="G112" s="6"/>
      <c r="I112" s="6"/>
      <c r="K112" s="6"/>
    </row>
    <row r="113" spans="5:11" ht="15">
      <c r="E113" s="6"/>
      <c r="G113" s="6"/>
      <c r="I113" s="6"/>
      <c r="K113" s="6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  <row r="121" spans="5:11" ht="15">
      <c r="E121" s="6"/>
      <c r="G121" s="6"/>
      <c r="I121" s="6"/>
      <c r="K121" s="6"/>
    </row>
    <row r="122" spans="5:11" ht="15">
      <c r="E122" s="6"/>
      <c r="G122" s="6"/>
      <c r="I122" s="6"/>
      <c r="K122" s="6"/>
    </row>
    <row r="123" spans="5:11" ht="15">
      <c r="E123" s="6"/>
      <c r="G123" s="6"/>
      <c r="I123" s="6"/>
      <c r="K123" s="6"/>
    </row>
    <row r="124" spans="5:11" ht="15">
      <c r="E124" s="6"/>
      <c r="G124" s="6"/>
      <c r="I124" s="6"/>
      <c r="K124" s="6"/>
    </row>
    <row r="125" spans="5:11" ht="15">
      <c r="E125" s="6"/>
      <c r="G125" s="6"/>
      <c r="I125" s="6"/>
      <c r="K125" s="6"/>
    </row>
    <row r="126" spans="5:11" ht="15">
      <c r="E126" s="6"/>
      <c r="G126" s="6"/>
      <c r="I126" s="6"/>
      <c r="K126" s="6"/>
    </row>
    <row r="127" spans="5:11" ht="15">
      <c r="E127" s="6"/>
      <c r="G127" s="6"/>
      <c r="I127" s="6"/>
      <c r="K127" s="6"/>
    </row>
    <row r="128" spans="5:11" ht="15">
      <c r="E128" s="6"/>
      <c r="G128" s="6"/>
      <c r="I128" s="6"/>
      <c r="K128" s="6"/>
    </row>
    <row r="129" spans="5:11" ht="15">
      <c r="E129" s="6"/>
      <c r="G129" s="6"/>
      <c r="I129" s="6"/>
      <c r="K129" s="6"/>
    </row>
    <row r="130" spans="5:11" ht="15">
      <c r="E130" s="6"/>
      <c r="G130" s="6"/>
      <c r="I130" s="6"/>
      <c r="K130" s="6"/>
    </row>
    <row r="131" spans="5:11" ht="15">
      <c r="E131" s="6"/>
      <c r="G131" s="6"/>
      <c r="I131" s="6"/>
      <c r="K131" s="6"/>
    </row>
  </sheetData>
  <printOptions/>
  <pageMargins left="0.75" right="0.75" top="1" bottom="1" header="0.5" footer="0.5"/>
  <pageSetup horizontalDpi="600" verticalDpi="600" orientation="portrait" scale="75" r:id="rId1"/>
  <rowBreaks count="1" manualBreakCount="1">
    <brk id="57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8"/>
  <sheetViews>
    <sheetView zoomScale="75" zoomScaleNormal="75" zoomScaleSheetLayoutView="75" workbookViewId="0" topLeftCell="D7">
      <selection activeCell="N13" sqref="N13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7109375" style="2" customWidth="1"/>
    <col min="8" max="8" width="16.421875" style="2" customWidth="1"/>
    <col min="9" max="9" width="1.7109375" style="2" customWidth="1"/>
    <col min="10" max="10" width="16.28125" style="2" customWidth="1"/>
    <col min="11" max="11" width="1.7109375" style="2" customWidth="1"/>
    <col min="12" max="12" width="16.421875" style="2" customWidth="1"/>
    <col min="13" max="13" width="1.7109375" style="2" customWidth="1"/>
    <col min="14" max="16384" width="12.421875" style="2" customWidth="1"/>
  </cols>
  <sheetData>
    <row r="2" ht="15.75">
      <c r="B2" s="1" t="s">
        <v>0</v>
      </c>
    </row>
    <row r="3" ht="15.75">
      <c r="B3" s="1" t="s">
        <v>195</v>
      </c>
    </row>
    <row r="4" ht="15">
      <c r="B4" s="90" t="s">
        <v>143</v>
      </c>
    </row>
    <row r="5" spans="2:11" ht="15.75">
      <c r="B5" s="3"/>
      <c r="C5" s="3"/>
      <c r="D5" s="4"/>
      <c r="E5" s="3"/>
      <c r="F5" s="4"/>
      <c r="G5" s="3"/>
      <c r="H5" s="3"/>
      <c r="I5" s="3"/>
      <c r="J5" s="4"/>
      <c r="K5" s="3"/>
    </row>
    <row r="6" spans="2:12" ht="15.75">
      <c r="B6" s="3"/>
      <c r="D6" s="4" t="s">
        <v>37</v>
      </c>
      <c r="E6" s="3"/>
      <c r="F6" s="4" t="s">
        <v>37</v>
      </c>
      <c r="G6" s="3"/>
      <c r="H6" s="4" t="s">
        <v>159</v>
      </c>
      <c r="I6" s="3"/>
      <c r="J6" s="4" t="s">
        <v>40</v>
      </c>
      <c r="K6" s="3"/>
      <c r="L6" s="4" t="s">
        <v>42</v>
      </c>
    </row>
    <row r="7" spans="2:12" ht="15.75">
      <c r="B7" s="3"/>
      <c r="C7" s="13" t="s">
        <v>196</v>
      </c>
      <c r="D7" s="18" t="s">
        <v>38</v>
      </c>
      <c r="E7" s="3"/>
      <c r="F7" s="18" t="s">
        <v>39</v>
      </c>
      <c r="G7" s="3"/>
      <c r="H7" s="18" t="s">
        <v>160</v>
      </c>
      <c r="I7" s="3"/>
      <c r="J7" s="4" t="s">
        <v>41</v>
      </c>
      <c r="K7" s="3"/>
      <c r="L7" s="4" t="s">
        <v>43</v>
      </c>
    </row>
    <row r="8" spans="2:12" ht="15.75">
      <c r="B8" s="3"/>
      <c r="D8" s="4"/>
      <c r="E8" s="3"/>
      <c r="F8" s="4"/>
      <c r="G8" s="3"/>
      <c r="H8" s="3"/>
      <c r="I8" s="3"/>
      <c r="J8" s="4"/>
      <c r="K8" s="3"/>
      <c r="L8" s="4" t="s">
        <v>44</v>
      </c>
    </row>
    <row r="9" spans="2:12" ht="15.75">
      <c r="B9" s="3"/>
      <c r="D9" s="4"/>
      <c r="E9" s="3"/>
      <c r="F9" s="4"/>
      <c r="G9" s="3"/>
      <c r="H9" s="3"/>
      <c r="I9" s="3"/>
      <c r="J9" s="4"/>
      <c r="K9" s="3"/>
      <c r="L9" s="4"/>
    </row>
    <row r="10" spans="2:13" ht="15">
      <c r="B10" s="3"/>
      <c r="C10" s="12" t="s">
        <v>45</v>
      </c>
      <c r="D10" s="117">
        <v>66306200.4</v>
      </c>
      <c r="E10" s="117"/>
      <c r="F10" s="117">
        <v>1755840</v>
      </c>
      <c r="G10" s="117"/>
      <c r="H10" s="117">
        <v>7002890</v>
      </c>
      <c r="I10" s="117"/>
      <c r="J10" s="117">
        <v>47051735.61500004</v>
      </c>
      <c r="K10" s="117"/>
      <c r="L10" s="117">
        <f>SUM(D10:J10)</f>
        <v>122116666.01500005</v>
      </c>
      <c r="M10" s="117"/>
    </row>
    <row r="11" spans="2:13" ht="15.75" customHeight="1">
      <c r="B11" s="3"/>
      <c r="C11" s="15"/>
      <c r="D11" s="118"/>
      <c r="E11" s="105"/>
      <c r="F11" s="118"/>
      <c r="G11" s="105"/>
      <c r="H11" s="105"/>
      <c r="I11" s="105"/>
      <c r="J11" s="119"/>
      <c r="K11" s="105"/>
      <c r="L11" s="119"/>
      <c r="M11" s="117"/>
    </row>
    <row r="12" spans="2:13" s="15" customFormat="1" ht="15">
      <c r="B12" s="12"/>
      <c r="C12" s="15" t="s">
        <v>200</v>
      </c>
      <c r="D12" s="72"/>
      <c r="E12" s="72"/>
      <c r="F12" s="72"/>
      <c r="G12" s="72"/>
      <c r="H12" s="72"/>
      <c r="I12" s="72"/>
      <c r="J12" s="72"/>
      <c r="K12" s="72"/>
      <c r="L12" s="72"/>
      <c r="M12" s="118"/>
    </row>
    <row r="13" spans="2:13" s="15" customFormat="1" ht="15">
      <c r="B13" s="12"/>
      <c r="C13" s="15" t="s">
        <v>151</v>
      </c>
      <c r="D13" s="120">
        <v>192400</v>
      </c>
      <c r="E13" s="72"/>
      <c r="F13" s="120">
        <v>208170</v>
      </c>
      <c r="G13" s="72"/>
      <c r="H13" s="120">
        <v>0</v>
      </c>
      <c r="I13" s="72"/>
      <c r="J13" s="120">
        <v>0</v>
      </c>
      <c r="K13" s="72"/>
      <c r="L13" s="120">
        <f>SUM(D13:K13)</f>
        <v>400570</v>
      </c>
      <c r="M13" s="118"/>
    </row>
    <row r="14" spans="2:13" s="15" customFormat="1" ht="15">
      <c r="B14" s="12"/>
      <c r="C14" s="15" t="s">
        <v>198</v>
      </c>
      <c r="D14" s="120">
        <v>0</v>
      </c>
      <c r="E14" s="72"/>
      <c r="F14" s="120">
        <v>0</v>
      </c>
      <c r="G14" s="72"/>
      <c r="H14" s="120">
        <v>0</v>
      </c>
      <c r="I14" s="72"/>
      <c r="J14" s="72">
        <v>1991637.46749999</v>
      </c>
      <c r="K14" s="72"/>
      <c r="L14" s="120">
        <f>SUM(D14:K14)</f>
        <v>1991637.46749999</v>
      </c>
      <c r="M14" s="118"/>
    </row>
    <row r="15" spans="2:13" s="15" customFormat="1" ht="15" hidden="1">
      <c r="B15" s="12"/>
      <c r="C15" s="15" t="s">
        <v>199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2:13" s="15" customFormat="1" ht="15" hidden="1">
      <c r="B16" s="12"/>
      <c r="C16" s="15" t="s">
        <v>158</v>
      </c>
      <c r="D16" s="120">
        <v>0</v>
      </c>
      <c r="E16" s="72"/>
      <c r="F16" s="120">
        <v>0</v>
      </c>
      <c r="G16" s="72"/>
      <c r="H16" s="120">
        <v>0</v>
      </c>
      <c r="I16" s="72"/>
      <c r="J16" s="120">
        <v>0</v>
      </c>
      <c r="K16" s="72"/>
      <c r="L16" s="120">
        <f>SUM(D16:K16)</f>
        <v>0</v>
      </c>
      <c r="M16" s="118"/>
    </row>
    <row r="17" spans="2:13" s="15" customFormat="1" ht="15">
      <c r="B17" s="12"/>
      <c r="C17" s="15" t="s">
        <v>201</v>
      </c>
      <c r="D17" s="74">
        <f>SUM(D10:D16)</f>
        <v>66498600.4</v>
      </c>
      <c r="E17" s="72"/>
      <c r="F17" s="74">
        <f>SUM(F10:F16)</f>
        <v>1964010</v>
      </c>
      <c r="G17" s="72"/>
      <c r="H17" s="74">
        <f>SUM(H10:H16)</f>
        <v>7002890</v>
      </c>
      <c r="I17" s="72"/>
      <c r="J17" s="74">
        <f>SUM(J10:J16)</f>
        <v>49043373.082500026</v>
      </c>
      <c r="K17" s="72"/>
      <c r="L17" s="74">
        <f>SUM(L10:L16)</f>
        <v>124508873.48250003</v>
      </c>
      <c r="M17" s="118"/>
    </row>
    <row r="18" spans="2:13" s="15" customFormat="1" ht="15">
      <c r="B18" s="12"/>
      <c r="D18" s="73"/>
      <c r="E18" s="72"/>
      <c r="F18" s="73"/>
      <c r="G18" s="72"/>
      <c r="H18" s="72"/>
      <c r="I18" s="72"/>
      <c r="J18" s="73"/>
      <c r="K18" s="72"/>
      <c r="L18" s="73"/>
      <c r="M18" s="118"/>
    </row>
    <row r="19" spans="2:13" s="15" customFormat="1" ht="15">
      <c r="B19" s="12"/>
      <c r="D19" s="73"/>
      <c r="E19" s="72"/>
      <c r="F19" s="73"/>
      <c r="G19" s="72"/>
      <c r="H19" s="72"/>
      <c r="I19" s="72"/>
      <c r="J19" s="73"/>
      <c r="K19" s="72"/>
      <c r="L19" s="73"/>
      <c r="M19" s="118"/>
    </row>
    <row r="20" spans="2:13" s="15" customFormat="1" ht="15">
      <c r="B20" s="12"/>
      <c r="D20" s="73"/>
      <c r="E20" s="72"/>
      <c r="F20" s="73"/>
      <c r="G20" s="72"/>
      <c r="H20" s="72"/>
      <c r="I20" s="72"/>
      <c r="J20" s="73"/>
      <c r="K20" s="72"/>
      <c r="L20" s="73"/>
      <c r="M20" s="118"/>
    </row>
    <row r="21" spans="2:12" ht="15.75">
      <c r="B21" s="3"/>
      <c r="D21" s="4" t="s">
        <v>37</v>
      </c>
      <c r="E21" s="3"/>
      <c r="F21" s="4" t="s">
        <v>37</v>
      </c>
      <c r="G21" s="3"/>
      <c r="H21" s="4" t="s">
        <v>159</v>
      </c>
      <c r="I21" s="3"/>
      <c r="J21" s="4" t="s">
        <v>40</v>
      </c>
      <c r="K21" s="3"/>
      <c r="L21" s="4" t="s">
        <v>42</v>
      </c>
    </row>
    <row r="22" spans="2:12" ht="15.75">
      <c r="B22" s="3"/>
      <c r="C22" s="13" t="s">
        <v>212</v>
      </c>
      <c r="D22" s="18" t="s">
        <v>38</v>
      </c>
      <c r="E22" s="3"/>
      <c r="F22" s="18" t="s">
        <v>39</v>
      </c>
      <c r="G22" s="3"/>
      <c r="H22" s="18" t="s">
        <v>160</v>
      </c>
      <c r="I22" s="3"/>
      <c r="J22" s="4" t="s">
        <v>41</v>
      </c>
      <c r="K22" s="3"/>
      <c r="L22" s="4" t="s">
        <v>43</v>
      </c>
    </row>
    <row r="23" spans="2:12" ht="15.75">
      <c r="B23" s="3"/>
      <c r="D23" s="4"/>
      <c r="E23" s="3"/>
      <c r="F23" s="4"/>
      <c r="G23" s="3"/>
      <c r="H23" s="3"/>
      <c r="I23" s="3"/>
      <c r="J23" s="4"/>
      <c r="K23" s="3"/>
      <c r="L23" s="4" t="s">
        <v>44</v>
      </c>
    </row>
    <row r="24" spans="2:12" ht="15.75">
      <c r="B24" s="3"/>
      <c r="D24" s="4"/>
      <c r="E24" s="3"/>
      <c r="F24" s="4"/>
      <c r="G24" s="3"/>
      <c r="H24" s="3"/>
      <c r="I24" s="3"/>
      <c r="J24" s="4"/>
      <c r="K24" s="3"/>
      <c r="L24" s="4"/>
    </row>
    <row r="25" spans="2:12" ht="15">
      <c r="B25" s="3"/>
      <c r="C25" s="12" t="s">
        <v>45</v>
      </c>
      <c r="D25" s="35">
        <f>46301000</f>
        <v>46301000</v>
      </c>
      <c r="E25" s="12"/>
      <c r="F25" s="35">
        <f>8688317</f>
        <v>8688317</v>
      </c>
      <c r="G25" s="12"/>
      <c r="H25" s="35">
        <f>7371460</f>
        <v>7371460</v>
      </c>
      <c r="I25" s="12"/>
      <c r="J25" s="35">
        <f>49343181</f>
        <v>49343181</v>
      </c>
      <c r="K25" s="12"/>
      <c r="L25" s="36">
        <f>SUM(D25:K25)</f>
        <v>111703958</v>
      </c>
    </row>
    <row r="26" spans="2:12" ht="15">
      <c r="B26" s="3"/>
      <c r="C26" s="12" t="s">
        <v>180</v>
      </c>
      <c r="D26" s="121">
        <v>0</v>
      </c>
      <c r="E26" s="12"/>
      <c r="F26" s="121">
        <v>0</v>
      </c>
      <c r="G26" s="12"/>
      <c r="H26" s="121">
        <f>-368573</f>
        <v>-368573</v>
      </c>
      <c r="I26" s="12"/>
      <c r="J26" s="121">
        <f>-160570</f>
        <v>-160570</v>
      </c>
      <c r="K26" s="12"/>
      <c r="L26" s="122">
        <f>SUM(D26:K26)</f>
        <v>-529143</v>
      </c>
    </row>
    <row r="27" spans="2:12" ht="15">
      <c r="B27" s="3"/>
      <c r="C27" s="12" t="s">
        <v>173</v>
      </c>
      <c r="D27" s="94">
        <f>SUM(D25:D26)</f>
        <v>46301000</v>
      </c>
      <c r="E27" s="12"/>
      <c r="F27" s="94">
        <f>SUM(F25:F26)</f>
        <v>8688317</v>
      </c>
      <c r="G27" s="12"/>
      <c r="H27" s="94">
        <f>SUM(H25:H26)</f>
        <v>7002887</v>
      </c>
      <c r="I27" s="12"/>
      <c r="J27" s="94">
        <f>SUM(J25:J26)</f>
        <v>49182611</v>
      </c>
      <c r="K27" s="12"/>
      <c r="L27" s="94">
        <f>SUM(L25:L26)</f>
        <v>111174815</v>
      </c>
    </row>
    <row r="28" spans="2:12" ht="15.75" customHeight="1">
      <c r="B28" s="3"/>
      <c r="C28" s="15"/>
      <c r="D28" s="20"/>
      <c r="E28" s="3"/>
      <c r="F28" s="20"/>
      <c r="G28" s="3"/>
      <c r="H28" s="3"/>
      <c r="I28" s="3"/>
      <c r="J28" s="5"/>
      <c r="K28" s="3"/>
      <c r="L28" s="5"/>
    </row>
    <row r="29" spans="2:12" s="15" customFormat="1" ht="15">
      <c r="B29" s="12"/>
      <c r="C29" s="15" t="s">
        <v>198</v>
      </c>
      <c r="D29" s="33">
        <v>0</v>
      </c>
      <c r="E29" s="12"/>
      <c r="F29" s="35">
        <v>0</v>
      </c>
      <c r="G29" s="12"/>
      <c r="H29" s="33">
        <v>0</v>
      </c>
      <c r="I29" s="12"/>
      <c r="J29" s="14">
        <v>3860054.234499996</v>
      </c>
      <c r="K29" s="12"/>
      <c r="L29" s="35">
        <f>SUM(D29:K29)</f>
        <v>3860054.234499996</v>
      </c>
    </row>
    <row r="30" spans="2:12" s="15" customFormat="1" ht="15">
      <c r="B30" s="12"/>
      <c r="C30" s="15" t="s">
        <v>201</v>
      </c>
      <c r="D30" s="21">
        <f>SUM(D27:D29)</f>
        <v>46301000</v>
      </c>
      <c r="E30" s="12"/>
      <c r="F30" s="21">
        <f>SUM(F27:F29)</f>
        <v>8688317</v>
      </c>
      <c r="G30" s="12"/>
      <c r="H30" s="21">
        <f>SUM(H27:H29)</f>
        <v>7002887</v>
      </c>
      <c r="I30" s="12"/>
      <c r="J30" s="21">
        <f>SUM(J27:J29)</f>
        <v>53042665.2345</v>
      </c>
      <c r="K30" s="12"/>
      <c r="L30" s="21">
        <f>SUM(L27:L29)</f>
        <v>115034869.23449999</v>
      </c>
    </row>
    <row r="31" spans="2:13" s="15" customFormat="1" ht="15">
      <c r="B31" s="12"/>
      <c r="D31" s="120"/>
      <c r="E31" s="72"/>
      <c r="F31" s="120"/>
      <c r="G31" s="72"/>
      <c r="H31" s="120"/>
      <c r="I31" s="72"/>
      <c r="J31" s="120"/>
      <c r="K31" s="72"/>
      <c r="L31" s="120"/>
      <c r="M31" s="118"/>
    </row>
    <row r="32" spans="2:11" s="15" customFormat="1" ht="15">
      <c r="B32" s="12"/>
      <c r="C32" s="12" t="s">
        <v>180</v>
      </c>
      <c r="D32" s="14"/>
      <c r="E32" s="12"/>
      <c r="F32" s="14"/>
      <c r="G32" s="12"/>
      <c r="H32" s="12"/>
      <c r="I32" s="12"/>
      <c r="J32" s="14"/>
      <c r="K32" s="12"/>
    </row>
    <row r="33" spans="2:11" s="15" customFormat="1" ht="15">
      <c r="B33" s="12"/>
      <c r="C33" s="15" t="s">
        <v>181</v>
      </c>
      <c r="D33" s="14"/>
      <c r="E33" s="12"/>
      <c r="F33" s="14"/>
      <c r="G33" s="12"/>
      <c r="H33" s="12"/>
      <c r="I33" s="12"/>
      <c r="J33" s="14"/>
      <c r="K33" s="12"/>
    </row>
    <row r="34" spans="2:11" s="15" customFormat="1" ht="15">
      <c r="B34" s="12"/>
      <c r="C34" s="15" t="s">
        <v>174</v>
      </c>
      <c r="D34" s="14"/>
      <c r="E34" s="12"/>
      <c r="F34" s="14"/>
      <c r="G34" s="12"/>
      <c r="H34" s="12"/>
      <c r="I34" s="12"/>
      <c r="J34" s="14"/>
      <c r="K34" s="12"/>
    </row>
    <row r="35" spans="2:12" s="15" customFormat="1" ht="15">
      <c r="B35" s="12"/>
      <c r="D35" s="37"/>
      <c r="E35" s="12"/>
      <c r="F35" s="37"/>
      <c r="G35" s="12"/>
      <c r="H35" s="12"/>
      <c r="I35" s="12"/>
      <c r="J35" s="37"/>
      <c r="K35" s="12"/>
      <c r="L35" s="37"/>
    </row>
    <row r="36" spans="2:12" s="15" customFormat="1" ht="15">
      <c r="B36" s="12"/>
      <c r="C36" s="2" t="s">
        <v>46</v>
      </c>
      <c r="D36" s="37"/>
      <c r="E36" s="12"/>
      <c r="F36" s="37"/>
      <c r="G36" s="12"/>
      <c r="H36" s="12"/>
      <c r="I36" s="12"/>
      <c r="J36" s="37"/>
      <c r="K36" s="12"/>
      <c r="L36" s="37"/>
    </row>
    <row r="37" spans="2:12" s="15" customFormat="1" ht="15">
      <c r="B37" s="12"/>
      <c r="C37" s="2" t="s">
        <v>197</v>
      </c>
      <c r="D37" s="37"/>
      <c r="E37" s="12"/>
      <c r="F37" s="37"/>
      <c r="G37" s="12"/>
      <c r="H37" s="12"/>
      <c r="I37" s="12"/>
      <c r="J37" s="37"/>
      <c r="K37" s="12"/>
      <c r="L37" s="37"/>
    </row>
    <row r="38" spans="2:12" s="15" customFormat="1" ht="15">
      <c r="B38" s="12"/>
      <c r="D38" s="37"/>
      <c r="E38" s="12"/>
      <c r="F38" s="37"/>
      <c r="G38" s="12"/>
      <c r="H38" s="12"/>
      <c r="I38" s="12"/>
      <c r="J38" s="37"/>
      <c r="K38" s="12"/>
      <c r="L38" s="37"/>
    </row>
    <row r="39" spans="2:12" s="15" customFormat="1" ht="15">
      <c r="B39" s="12"/>
      <c r="D39" s="37"/>
      <c r="E39" s="12"/>
      <c r="F39" s="37"/>
      <c r="G39" s="12"/>
      <c r="H39" s="12"/>
      <c r="I39" s="12"/>
      <c r="J39" s="37"/>
      <c r="K39" s="12"/>
      <c r="L39" s="37"/>
    </row>
    <row r="40" spans="2:12" s="15" customFormat="1" ht="15">
      <c r="B40" s="12"/>
      <c r="D40" s="37"/>
      <c r="E40" s="12"/>
      <c r="F40" s="37"/>
      <c r="G40" s="12"/>
      <c r="H40" s="12"/>
      <c r="I40" s="12"/>
      <c r="J40" s="37"/>
      <c r="K40" s="12"/>
      <c r="L40" s="37"/>
    </row>
    <row r="41" spans="2:12" s="15" customFormat="1" ht="15">
      <c r="B41" s="12"/>
      <c r="D41" s="37"/>
      <c r="E41" s="12"/>
      <c r="F41" s="37"/>
      <c r="G41" s="12"/>
      <c r="H41" s="12"/>
      <c r="I41" s="12"/>
      <c r="J41" s="37"/>
      <c r="K41" s="12"/>
      <c r="L41" s="37"/>
    </row>
    <row r="42" spans="2:12" s="15" customFormat="1" ht="15">
      <c r="B42" s="12"/>
      <c r="D42" s="37"/>
      <c r="E42" s="12"/>
      <c r="F42" s="37"/>
      <c r="G42" s="12"/>
      <c r="H42" s="12"/>
      <c r="I42" s="12"/>
      <c r="J42" s="37"/>
      <c r="K42" s="12"/>
      <c r="L42" s="37"/>
    </row>
    <row r="43" spans="2:12" s="15" customFormat="1" ht="15">
      <c r="B43" s="12"/>
      <c r="D43" s="37"/>
      <c r="E43" s="12"/>
      <c r="F43" s="37"/>
      <c r="G43" s="12"/>
      <c r="H43" s="12"/>
      <c r="I43" s="12"/>
      <c r="J43" s="37"/>
      <c r="K43" s="12"/>
      <c r="L43" s="37"/>
    </row>
    <row r="44" spans="2:12" s="15" customFormat="1" ht="15">
      <c r="B44" s="12"/>
      <c r="D44" s="37"/>
      <c r="E44" s="12"/>
      <c r="F44" s="37"/>
      <c r="G44" s="12"/>
      <c r="H44" s="12"/>
      <c r="I44" s="12"/>
      <c r="J44" s="37"/>
      <c r="K44" s="12"/>
      <c r="L44" s="37"/>
    </row>
    <row r="45" spans="2:12" s="15" customFormat="1" ht="15">
      <c r="B45" s="12"/>
      <c r="D45" s="37"/>
      <c r="E45" s="12"/>
      <c r="F45" s="37"/>
      <c r="G45" s="12"/>
      <c r="H45" s="12"/>
      <c r="I45" s="12"/>
      <c r="J45" s="37"/>
      <c r="K45" s="12"/>
      <c r="L45" s="37"/>
    </row>
    <row r="46" spans="2:12" s="15" customFormat="1" ht="15">
      <c r="B46" s="12"/>
      <c r="D46" s="37"/>
      <c r="E46" s="12"/>
      <c r="F46" s="37"/>
      <c r="G46" s="12"/>
      <c r="H46" s="12"/>
      <c r="I46" s="12"/>
      <c r="J46" s="37"/>
      <c r="K46" s="12"/>
      <c r="L46" s="37"/>
    </row>
    <row r="47" spans="2:12" s="15" customFormat="1" ht="15">
      <c r="B47" s="12"/>
      <c r="D47" s="37"/>
      <c r="E47" s="12"/>
      <c r="F47" s="37"/>
      <c r="G47" s="12"/>
      <c r="H47" s="12"/>
      <c r="I47" s="12"/>
      <c r="J47" s="37"/>
      <c r="K47" s="12"/>
      <c r="L47" s="20"/>
    </row>
    <row r="48" spans="2:12" ht="15.75" hidden="1">
      <c r="B48" s="3"/>
      <c r="D48" s="4" t="s">
        <v>37</v>
      </c>
      <c r="E48" s="3"/>
      <c r="F48" s="4" t="s">
        <v>37</v>
      </c>
      <c r="G48" s="3"/>
      <c r="H48" s="4" t="s">
        <v>159</v>
      </c>
      <c r="I48" s="3"/>
      <c r="J48" s="4" t="s">
        <v>40</v>
      </c>
      <c r="K48" s="3"/>
      <c r="L48" s="4" t="s">
        <v>42</v>
      </c>
    </row>
    <row r="49" spans="2:12" ht="15.75" hidden="1">
      <c r="B49" s="3"/>
      <c r="C49" s="13" t="s">
        <v>156</v>
      </c>
      <c r="D49" s="18" t="s">
        <v>38</v>
      </c>
      <c r="E49" s="3"/>
      <c r="F49" s="18" t="s">
        <v>39</v>
      </c>
      <c r="G49" s="3"/>
      <c r="H49" s="18" t="s">
        <v>160</v>
      </c>
      <c r="I49" s="3"/>
      <c r="J49" s="4" t="s">
        <v>41</v>
      </c>
      <c r="K49" s="3"/>
      <c r="L49" s="4" t="s">
        <v>43</v>
      </c>
    </row>
    <row r="50" spans="2:12" ht="15.75" hidden="1">
      <c r="B50" s="3"/>
      <c r="D50" s="4"/>
      <c r="E50" s="3"/>
      <c r="F50" s="4"/>
      <c r="G50" s="3"/>
      <c r="H50" s="3"/>
      <c r="I50" s="3"/>
      <c r="J50" s="4"/>
      <c r="K50" s="3"/>
      <c r="L50" s="4" t="s">
        <v>44</v>
      </c>
    </row>
    <row r="51" spans="2:12" ht="15.75" hidden="1">
      <c r="B51" s="3"/>
      <c r="D51" s="4"/>
      <c r="E51" s="3"/>
      <c r="F51" s="4"/>
      <c r="G51" s="3"/>
      <c r="H51" s="3"/>
      <c r="I51" s="3"/>
      <c r="J51" s="4"/>
      <c r="K51" s="3"/>
      <c r="L51" s="4"/>
    </row>
    <row r="52" spans="2:12" ht="15" hidden="1">
      <c r="B52" s="3"/>
      <c r="C52" s="12" t="s">
        <v>45</v>
      </c>
      <c r="D52" s="35">
        <v>30000000</v>
      </c>
      <c r="E52" s="12"/>
      <c r="F52" s="35">
        <v>4688749</v>
      </c>
      <c r="G52" s="12"/>
      <c r="H52" s="33">
        <v>0</v>
      </c>
      <c r="I52" s="12"/>
      <c r="J52" s="35">
        <f>38219163</f>
        <v>38219163</v>
      </c>
      <c r="K52" s="12"/>
      <c r="L52" s="36">
        <f>SUM(D52:K52)</f>
        <v>72907912</v>
      </c>
    </row>
    <row r="53" spans="2:12" ht="15.75" customHeight="1" hidden="1">
      <c r="B53" s="3"/>
      <c r="C53" s="15"/>
      <c r="D53" s="20"/>
      <c r="E53" s="3"/>
      <c r="F53" s="20"/>
      <c r="G53" s="3"/>
      <c r="H53" s="97"/>
      <c r="I53" s="3"/>
      <c r="J53" s="5"/>
      <c r="K53" s="3"/>
      <c r="L53" s="5"/>
    </row>
    <row r="54" spans="2:12" s="15" customFormat="1" ht="15" hidden="1">
      <c r="B54" s="12"/>
      <c r="C54" s="15" t="s">
        <v>152</v>
      </c>
      <c r="D54" s="14"/>
      <c r="E54" s="12"/>
      <c r="F54" s="14"/>
      <c r="G54" s="12"/>
      <c r="H54" s="33"/>
      <c r="I54" s="12"/>
      <c r="J54" s="14"/>
      <c r="K54" s="12"/>
      <c r="L54" s="14"/>
    </row>
    <row r="55" spans="2:12" s="15" customFormat="1" ht="15" hidden="1">
      <c r="B55" s="12"/>
      <c r="C55" s="15" t="s">
        <v>149</v>
      </c>
      <c r="D55" s="33">
        <v>0</v>
      </c>
      <c r="E55" s="12"/>
      <c r="F55" s="33">
        <v>0</v>
      </c>
      <c r="G55" s="12"/>
      <c r="H55" s="33">
        <v>0</v>
      </c>
      <c r="I55" s="12"/>
      <c r="J55" s="33">
        <v>0</v>
      </c>
      <c r="K55" s="12"/>
      <c r="L55" s="35">
        <f>SUM(D55:K55)</f>
        <v>0</v>
      </c>
    </row>
    <row r="56" spans="2:12" s="15" customFormat="1" ht="15" hidden="1">
      <c r="B56" s="12"/>
      <c r="C56" s="15" t="s">
        <v>153</v>
      </c>
      <c r="D56" s="33">
        <v>0</v>
      </c>
      <c r="E56" s="12"/>
      <c r="F56" s="33">
        <v>0</v>
      </c>
      <c r="G56" s="12"/>
      <c r="H56" s="33">
        <v>0</v>
      </c>
      <c r="I56" s="12"/>
      <c r="J56" s="14">
        <v>11479252</v>
      </c>
      <c r="K56" s="12"/>
      <c r="L56" s="35">
        <f>SUM(D56:K56)</f>
        <v>11479252</v>
      </c>
    </row>
    <row r="57" spans="2:8" s="15" customFormat="1" ht="15" hidden="1">
      <c r="B57" s="12"/>
      <c r="C57" s="15" t="s">
        <v>157</v>
      </c>
      <c r="H57" s="96"/>
    </row>
    <row r="58" spans="2:12" s="15" customFormat="1" ht="15" hidden="1">
      <c r="B58" s="12"/>
      <c r="C58" s="15" t="s">
        <v>158</v>
      </c>
      <c r="D58" s="33">
        <v>0</v>
      </c>
      <c r="E58" s="12"/>
      <c r="F58" s="33">
        <v>0</v>
      </c>
      <c r="G58" s="12"/>
      <c r="H58" s="33">
        <v>0</v>
      </c>
      <c r="I58" s="12"/>
      <c r="J58" s="35">
        <f>-3240000</f>
        <v>-3240000</v>
      </c>
      <c r="K58" s="12"/>
      <c r="L58" s="35">
        <f>SUM(D58:K58)</f>
        <v>-3240000</v>
      </c>
    </row>
    <row r="59" spans="2:12" s="15" customFormat="1" ht="15" hidden="1">
      <c r="B59" s="12"/>
      <c r="C59" s="15" t="s">
        <v>147</v>
      </c>
      <c r="D59" s="21">
        <f>SUM(D52:D58)</f>
        <v>30000000</v>
      </c>
      <c r="E59" s="12"/>
      <c r="F59" s="21">
        <f>SUM(F52:F58)</f>
        <v>4688749</v>
      </c>
      <c r="G59" s="12"/>
      <c r="H59" s="93">
        <f>SUM(H52:H58)</f>
        <v>0</v>
      </c>
      <c r="I59" s="12"/>
      <c r="J59" s="21">
        <f>SUM(J52:J58)</f>
        <v>46458415</v>
      </c>
      <c r="K59" s="12"/>
      <c r="L59" s="21">
        <f>SUM(L52:L58)</f>
        <v>81147164</v>
      </c>
    </row>
    <row r="60" spans="2:11" s="15" customFormat="1" ht="15" hidden="1">
      <c r="B60" s="12"/>
      <c r="D60" s="37"/>
      <c r="E60" s="12"/>
      <c r="F60" s="37"/>
      <c r="G60" s="12"/>
      <c r="H60" s="12"/>
      <c r="I60" s="12"/>
      <c r="J60" s="37"/>
      <c r="K60" s="12"/>
    </row>
    <row r="61" spans="2:11" s="15" customFormat="1" ht="15">
      <c r="B61" s="12"/>
      <c r="D61" s="37"/>
      <c r="E61" s="12"/>
      <c r="F61" s="37"/>
      <c r="G61" s="12"/>
      <c r="H61" s="12"/>
      <c r="I61" s="12"/>
      <c r="J61" s="37"/>
      <c r="K61" s="12"/>
    </row>
    <row r="62" spans="2:11" s="15" customFormat="1" ht="15">
      <c r="B62" s="12"/>
      <c r="D62" s="14"/>
      <c r="E62" s="12"/>
      <c r="F62" s="14"/>
      <c r="G62" s="12"/>
      <c r="H62" s="12"/>
      <c r="I62" s="12"/>
      <c r="J62" s="14"/>
      <c r="K62" s="12"/>
    </row>
    <row r="63" spans="2:11" s="15" customFormat="1" ht="15">
      <c r="B63" s="12"/>
      <c r="D63" s="14"/>
      <c r="E63" s="12"/>
      <c r="F63" s="14"/>
      <c r="G63" s="12"/>
      <c r="H63" s="12"/>
      <c r="I63" s="12"/>
      <c r="J63" s="14"/>
      <c r="K63" s="12"/>
    </row>
    <row r="64" spans="2:11" s="15" customFormat="1" ht="15">
      <c r="B64" s="12"/>
      <c r="D64" s="14"/>
      <c r="E64" s="12"/>
      <c r="F64" s="14"/>
      <c r="G64" s="12"/>
      <c r="H64" s="12"/>
      <c r="I64" s="12"/>
      <c r="J64" s="14"/>
      <c r="K64" s="12"/>
    </row>
    <row r="65" spans="2:11" s="15" customFormat="1" ht="15" hidden="1">
      <c r="B65" s="12"/>
      <c r="C65" s="15" t="s">
        <v>144</v>
      </c>
      <c r="D65" s="14"/>
      <c r="E65" s="12"/>
      <c r="F65" s="14"/>
      <c r="G65" s="12"/>
      <c r="H65" s="12"/>
      <c r="I65" s="12"/>
      <c r="J65" s="14"/>
      <c r="K65" s="12"/>
    </row>
    <row r="66" spans="2:11" s="15" customFormat="1" ht="15" hidden="1">
      <c r="B66" s="12"/>
      <c r="C66" s="15" t="s">
        <v>145</v>
      </c>
      <c r="D66" s="14"/>
      <c r="E66" s="12"/>
      <c r="F66" s="14"/>
      <c r="G66" s="12"/>
      <c r="H66" s="12"/>
      <c r="I66" s="12"/>
      <c r="J66" s="14"/>
      <c r="K66" s="12"/>
    </row>
    <row r="67" spans="2:11" s="15" customFormat="1" ht="15">
      <c r="B67" s="12"/>
      <c r="D67" s="37"/>
      <c r="E67" s="37"/>
      <c r="F67" s="37"/>
      <c r="G67" s="14"/>
      <c r="H67" s="14"/>
      <c r="I67" s="14"/>
      <c r="J67" s="14"/>
      <c r="K67" s="14"/>
    </row>
    <row r="68" spans="2:11" s="15" customFormat="1" ht="15">
      <c r="B68" s="12"/>
      <c r="D68" s="37"/>
      <c r="E68" s="38"/>
      <c r="F68" s="37"/>
      <c r="G68" s="12"/>
      <c r="H68" s="12"/>
      <c r="I68" s="12"/>
      <c r="J68" s="14"/>
      <c r="K68" s="12"/>
    </row>
    <row r="69" spans="2:11" s="15" customFormat="1" ht="15">
      <c r="B69" s="12"/>
      <c r="D69" s="37"/>
      <c r="E69" s="38"/>
      <c r="F69" s="37"/>
      <c r="G69" s="12"/>
      <c r="H69" s="12"/>
      <c r="I69" s="12"/>
      <c r="J69" s="14"/>
      <c r="K69" s="12"/>
    </row>
    <row r="70" spans="2:11" s="15" customFormat="1" ht="15">
      <c r="B70" s="12"/>
      <c r="D70" s="37"/>
      <c r="E70" s="38"/>
      <c r="F70" s="37"/>
      <c r="G70" s="12"/>
      <c r="H70" s="12"/>
      <c r="I70" s="12"/>
      <c r="J70" s="14"/>
      <c r="K70" s="12"/>
    </row>
    <row r="71" spans="2:11" s="15" customFormat="1" ht="15">
      <c r="B71" s="12"/>
      <c r="D71" s="37"/>
      <c r="E71" s="38"/>
      <c r="F71" s="37"/>
      <c r="G71" s="12"/>
      <c r="H71" s="12"/>
      <c r="I71" s="12"/>
      <c r="J71" s="14"/>
      <c r="K71" s="12"/>
    </row>
    <row r="72" spans="2:11" s="15" customFormat="1" ht="15">
      <c r="B72" s="12"/>
      <c r="D72" s="37"/>
      <c r="E72" s="38"/>
      <c r="F72" s="37"/>
      <c r="G72" s="12"/>
      <c r="H72" s="12"/>
      <c r="I72" s="12"/>
      <c r="J72" s="14"/>
      <c r="K72" s="12"/>
    </row>
    <row r="73" spans="2:11" s="15" customFormat="1" ht="15">
      <c r="B73" s="12"/>
      <c r="D73" s="37"/>
      <c r="E73" s="38"/>
      <c r="F73" s="37"/>
      <c r="G73" s="12"/>
      <c r="H73" s="12"/>
      <c r="I73" s="12"/>
      <c r="J73" s="14"/>
      <c r="K73" s="12"/>
    </row>
    <row r="74" spans="2:11" s="15" customFormat="1" ht="15">
      <c r="B74" s="12"/>
      <c r="D74" s="37"/>
      <c r="E74" s="38"/>
      <c r="F74" s="37"/>
      <c r="G74" s="12"/>
      <c r="H74" s="12"/>
      <c r="I74" s="12"/>
      <c r="J74" s="14"/>
      <c r="K74" s="12"/>
    </row>
    <row r="75" spans="2:11" s="15" customFormat="1" ht="16.5" customHeight="1">
      <c r="B75" s="12"/>
      <c r="D75" s="37"/>
      <c r="E75" s="38"/>
      <c r="F75" s="39"/>
      <c r="G75" s="12"/>
      <c r="H75" s="12"/>
      <c r="I75" s="12"/>
      <c r="J75" s="14"/>
      <c r="K75" s="12"/>
    </row>
    <row r="76" spans="2:11" s="15" customFormat="1" ht="15">
      <c r="B76" s="12"/>
      <c r="D76" s="37"/>
      <c r="E76" s="38"/>
      <c r="F76" s="37"/>
      <c r="G76" s="12"/>
      <c r="H76" s="12"/>
      <c r="I76" s="12"/>
      <c r="J76" s="14"/>
      <c r="K76" s="12"/>
    </row>
    <row r="77" spans="2:11" s="15" customFormat="1" ht="15">
      <c r="B77" s="12"/>
      <c r="D77" s="37"/>
      <c r="E77" s="38"/>
      <c r="F77" s="37"/>
      <c r="G77" s="12"/>
      <c r="H77" s="12"/>
      <c r="I77" s="12"/>
      <c r="J77" s="14"/>
      <c r="K77" s="12"/>
    </row>
    <row r="78" spans="2:11" s="15" customFormat="1" ht="15">
      <c r="B78" s="12"/>
      <c r="D78" s="37"/>
      <c r="E78" s="38"/>
      <c r="F78" s="37"/>
      <c r="G78" s="12"/>
      <c r="H78" s="12"/>
      <c r="I78" s="12"/>
      <c r="J78" s="14"/>
      <c r="K78" s="12"/>
    </row>
    <row r="79" spans="2:11" s="15" customFormat="1" ht="15">
      <c r="B79" s="12"/>
      <c r="D79" s="37"/>
      <c r="E79" s="38"/>
      <c r="F79" s="37"/>
      <c r="G79" s="12"/>
      <c r="H79" s="12"/>
      <c r="I79" s="12"/>
      <c r="J79" s="14"/>
      <c r="K79" s="12"/>
    </row>
    <row r="80" spans="2:11" s="15" customFormat="1" ht="15">
      <c r="B80" s="12"/>
      <c r="D80" s="37"/>
      <c r="E80" s="38"/>
      <c r="F80" s="37"/>
      <c r="G80" s="12"/>
      <c r="H80" s="12"/>
      <c r="I80" s="12"/>
      <c r="J80" s="14"/>
      <c r="K80" s="12"/>
    </row>
    <row r="81" spans="2:11" s="15" customFormat="1" ht="15">
      <c r="B81" s="12"/>
      <c r="D81" s="40"/>
      <c r="E81" s="38"/>
      <c r="F81" s="40"/>
      <c r="G81" s="12"/>
      <c r="H81" s="12"/>
      <c r="I81" s="12"/>
      <c r="J81" s="16"/>
      <c r="K81" s="12"/>
    </row>
    <row r="82" spans="2:11" s="15" customFormat="1" ht="15">
      <c r="B82" s="12"/>
      <c r="D82" s="37"/>
      <c r="E82" s="38"/>
      <c r="F82" s="37"/>
      <c r="G82" s="12"/>
      <c r="H82" s="12"/>
      <c r="I82" s="12"/>
      <c r="J82" s="17"/>
      <c r="K82" s="12"/>
    </row>
    <row r="83" spans="2:11" ht="15">
      <c r="B83" s="3"/>
      <c r="D83" s="37"/>
      <c r="E83" s="41"/>
      <c r="F83" s="37"/>
      <c r="G83" s="3"/>
      <c r="H83" s="3"/>
      <c r="I83" s="3"/>
      <c r="J83" s="6"/>
      <c r="K83" s="3"/>
    </row>
    <row r="84" spans="2:10" ht="15">
      <c r="B84" s="3"/>
      <c r="C84" s="12"/>
      <c r="D84" s="37"/>
      <c r="E84" s="42"/>
      <c r="F84" s="37"/>
      <c r="J84" s="6"/>
    </row>
    <row r="85" spans="3:10" ht="15">
      <c r="C85" s="15"/>
      <c r="D85" s="37"/>
      <c r="E85" s="42"/>
      <c r="F85" s="43"/>
      <c r="J85" s="6"/>
    </row>
    <row r="86" spans="3:10" ht="15">
      <c r="C86" s="15"/>
      <c r="D86" s="37"/>
      <c r="E86" s="42"/>
      <c r="F86" s="37"/>
      <c r="J86" s="6"/>
    </row>
    <row r="87" spans="3:10" ht="15">
      <c r="C87" s="15"/>
      <c r="D87" s="37"/>
      <c r="E87" s="42"/>
      <c r="F87" s="43"/>
      <c r="J87" s="6"/>
    </row>
    <row r="88" spans="2:4" s="8" customFormat="1" ht="15.75">
      <c r="B88" s="7"/>
      <c r="C88" s="23"/>
      <c r="D88" s="23"/>
    </row>
    <row r="89" spans="2:6" s="8" customFormat="1" ht="15.75">
      <c r="B89" s="7"/>
      <c r="C89" s="15"/>
      <c r="D89" s="30"/>
      <c r="F89" s="34"/>
    </row>
    <row r="90" spans="3:6" s="8" customFormat="1" ht="15">
      <c r="C90" s="15"/>
      <c r="D90" s="30"/>
      <c r="F90" s="34"/>
    </row>
    <row r="91" spans="2:10" s="8" customFormat="1" ht="15.75">
      <c r="B91" s="9"/>
      <c r="C91" s="24"/>
      <c r="D91" s="44"/>
      <c r="F91" s="44"/>
      <c r="J91" s="10"/>
    </row>
    <row r="92" spans="2:10" s="8" customFormat="1" ht="15.75">
      <c r="B92" s="9"/>
      <c r="C92" s="23"/>
      <c r="D92" s="25"/>
      <c r="F92" s="10"/>
      <c r="J92" s="10"/>
    </row>
    <row r="93" spans="2:10" s="8" customFormat="1" ht="15.75">
      <c r="B93" s="9"/>
      <c r="C93" s="23"/>
      <c r="D93" s="32"/>
      <c r="F93" s="10"/>
      <c r="J93" s="10"/>
    </row>
    <row r="94" spans="2:10" s="8" customFormat="1" ht="15.75">
      <c r="B94" s="9"/>
      <c r="C94" s="2"/>
      <c r="D94" s="25"/>
      <c r="F94" s="10"/>
      <c r="J94" s="10"/>
    </row>
    <row r="95" spans="2:10" s="8" customFormat="1" ht="15">
      <c r="B95" s="9"/>
      <c r="C95" s="2"/>
      <c r="D95" s="24"/>
      <c r="F95" s="9"/>
      <c r="J95" s="9"/>
    </row>
    <row r="96" spans="2:10" s="8" customFormat="1" ht="15.75">
      <c r="B96" s="9"/>
      <c r="C96" s="26"/>
      <c r="D96" s="27"/>
      <c r="F96" s="11"/>
      <c r="J96" s="11"/>
    </row>
    <row r="97" spans="2:10" s="8" customFormat="1" ht="15.75">
      <c r="B97" s="9"/>
      <c r="C97" s="26"/>
      <c r="D97" s="27"/>
      <c r="F97" s="11"/>
      <c r="J97" s="11"/>
    </row>
    <row r="98" spans="2:10" s="8" customFormat="1" ht="15.75">
      <c r="B98" s="9"/>
      <c r="C98" s="7"/>
      <c r="D98" s="11"/>
      <c r="F98" s="11"/>
      <c r="J98" s="11"/>
    </row>
    <row r="99" spans="2:10" s="8" customFormat="1" ht="15.75">
      <c r="B99" s="9"/>
      <c r="C99" s="7"/>
      <c r="D99" s="11"/>
      <c r="F99" s="11"/>
      <c r="J99" s="11"/>
    </row>
    <row r="100" spans="2:10" s="8" customFormat="1" ht="15.75">
      <c r="B100" s="9"/>
      <c r="C100" s="7"/>
      <c r="D100" s="11"/>
      <c r="F100" s="11"/>
      <c r="J100" s="11"/>
    </row>
    <row r="101" spans="2:10" s="8" customFormat="1" ht="15.75">
      <c r="B101" s="9"/>
      <c r="C101" s="7"/>
      <c r="D101" s="11"/>
      <c r="F101" s="11"/>
      <c r="J101" s="11"/>
    </row>
    <row r="102" spans="2:10" s="8" customFormat="1" ht="15.75">
      <c r="B102" s="9"/>
      <c r="C102" s="7"/>
      <c r="D102" s="11"/>
      <c r="F102" s="11"/>
      <c r="J102" s="11"/>
    </row>
    <row r="103" spans="2:10" s="8" customFormat="1" ht="15.75">
      <c r="B103" s="9"/>
      <c r="C103" s="7"/>
      <c r="D103" s="11"/>
      <c r="F103" s="11"/>
      <c r="J103" s="11"/>
    </row>
    <row r="104" spans="2:10" s="8" customFormat="1" ht="15.75">
      <c r="B104" s="9"/>
      <c r="C104" s="7"/>
      <c r="D104" s="11"/>
      <c r="F104" s="11"/>
      <c r="J104" s="11"/>
    </row>
    <row r="105" spans="2:10" s="8" customFormat="1" ht="15.75">
      <c r="B105" s="9"/>
      <c r="C105" s="7"/>
      <c r="D105" s="11"/>
      <c r="F105" s="11"/>
      <c r="J105" s="11"/>
    </row>
    <row r="106" spans="2:10" s="8" customFormat="1" ht="15.75">
      <c r="B106" s="9"/>
      <c r="C106" s="7"/>
      <c r="D106" s="11"/>
      <c r="F106" s="11"/>
      <c r="J106" s="11"/>
    </row>
    <row r="107" spans="2:10" s="8" customFormat="1" ht="15.75">
      <c r="B107" s="9"/>
      <c r="C107" s="7"/>
      <c r="D107" s="11"/>
      <c r="F107" s="11"/>
      <c r="J107" s="11"/>
    </row>
    <row r="108" spans="2:10" s="8" customFormat="1" ht="15.75">
      <c r="B108" s="9"/>
      <c r="C108" s="7"/>
      <c r="D108" s="11"/>
      <c r="F108" s="11"/>
      <c r="J108" s="11"/>
    </row>
    <row r="109" spans="2:10" s="8" customFormat="1" ht="15.75">
      <c r="B109" s="9"/>
      <c r="C109" s="7"/>
      <c r="D109" s="11"/>
      <c r="F109" s="11"/>
      <c r="J109" s="11"/>
    </row>
    <row r="110" spans="2:10" s="8" customFormat="1" ht="15.75">
      <c r="B110" s="9"/>
      <c r="C110" s="7"/>
      <c r="D110" s="11"/>
      <c r="F110" s="11"/>
      <c r="J110" s="11"/>
    </row>
    <row r="111" spans="2:10" s="8" customFormat="1" ht="15.75">
      <c r="B111" s="9"/>
      <c r="C111" s="7"/>
      <c r="D111" s="11"/>
      <c r="F111" s="11"/>
      <c r="J111" s="11"/>
    </row>
    <row r="112" spans="2:10" s="8" customFormat="1" ht="15.75">
      <c r="B112" s="9"/>
      <c r="C112" s="7"/>
      <c r="D112" s="11"/>
      <c r="F112" s="11"/>
      <c r="J112" s="11"/>
    </row>
    <row r="113" spans="2:10" s="8" customFormat="1" ht="15.75">
      <c r="B113" s="9"/>
      <c r="C113" s="7"/>
      <c r="D113" s="11"/>
      <c r="F113" s="11"/>
      <c r="J113" s="11"/>
    </row>
    <row r="114" spans="2:10" s="8" customFormat="1" ht="15.75">
      <c r="B114" s="9"/>
      <c r="C114" s="7"/>
      <c r="D114" s="11"/>
      <c r="F114" s="11"/>
      <c r="J114" s="11"/>
    </row>
    <row r="115" spans="2:10" s="8" customFormat="1" ht="15.75">
      <c r="B115" s="9"/>
      <c r="C115" s="7"/>
      <c r="D115" s="11"/>
      <c r="F115" s="11"/>
      <c r="J115" s="11"/>
    </row>
    <row r="116" spans="2:10" s="8" customFormat="1" ht="15.75">
      <c r="B116" s="9"/>
      <c r="C116" s="7"/>
      <c r="D116" s="11"/>
      <c r="F116" s="11"/>
      <c r="J116" s="11"/>
    </row>
    <row r="117" spans="2:10" s="8" customFormat="1" ht="15">
      <c r="B117" s="9"/>
      <c r="D117" s="11"/>
      <c r="F117" s="11"/>
      <c r="J117" s="11"/>
    </row>
    <row r="118" spans="2:10" s="8" customFormat="1" ht="15">
      <c r="B118" s="9"/>
      <c r="D118" s="11"/>
      <c r="F118" s="11"/>
      <c r="J118" s="11"/>
    </row>
    <row r="119" spans="2:10" s="8" customFormat="1" ht="15">
      <c r="B119" s="9"/>
      <c r="D119" s="11"/>
      <c r="F119" s="11"/>
      <c r="J119" s="11"/>
    </row>
    <row r="120" spans="2:10" s="8" customFormat="1" ht="15.75">
      <c r="B120" s="9"/>
      <c r="C120" s="7"/>
      <c r="D120" s="11"/>
      <c r="F120" s="11"/>
      <c r="J120" s="11"/>
    </row>
    <row r="121" spans="2:10" s="8" customFormat="1" ht="15.75">
      <c r="B121" s="9"/>
      <c r="C121" s="7"/>
      <c r="D121" s="11"/>
      <c r="F121" s="11"/>
      <c r="J121" s="11"/>
    </row>
    <row r="122" spans="2:10" s="8" customFormat="1" ht="15.75">
      <c r="B122" s="9"/>
      <c r="C122" s="7"/>
      <c r="D122" s="11"/>
      <c r="F122" s="11"/>
      <c r="J122" s="11"/>
    </row>
    <row r="123" spans="2:10" s="8" customFormat="1" ht="15.75">
      <c r="B123" s="9"/>
      <c r="C123" s="7"/>
      <c r="D123" s="11"/>
      <c r="F123" s="11"/>
      <c r="J123" s="11"/>
    </row>
    <row r="124" spans="2:10" s="8" customFormat="1" ht="15.75">
      <c r="B124" s="9"/>
      <c r="C124" s="7"/>
      <c r="D124" s="11"/>
      <c r="F124" s="11"/>
      <c r="J124" s="11"/>
    </row>
    <row r="125" spans="2:10" s="8" customFormat="1" ht="15.75">
      <c r="B125" s="9"/>
      <c r="C125" s="7"/>
      <c r="D125" s="11"/>
      <c r="F125" s="11"/>
      <c r="J125" s="11"/>
    </row>
    <row r="126" spans="2:10" s="8" customFormat="1" ht="15.75">
      <c r="B126" s="9"/>
      <c r="C126" s="7"/>
      <c r="D126" s="11"/>
      <c r="F126" s="11"/>
      <c r="J126" s="11"/>
    </row>
    <row r="127" spans="2:10" s="8" customFormat="1" ht="15.75">
      <c r="B127" s="9"/>
      <c r="C127" s="7"/>
      <c r="D127" s="11"/>
      <c r="F127" s="11"/>
      <c r="J127" s="11"/>
    </row>
    <row r="128" spans="2:10" s="8" customFormat="1" ht="15.75">
      <c r="B128" s="9"/>
      <c r="C128" s="7"/>
      <c r="D128" s="11"/>
      <c r="F128" s="11"/>
      <c r="J128" s="11"/>
    </row>
    <row r="129" spans="2:10" s="8" customFormat="1" ht="15.75">
      <c r="B129" s="9"/>
      <c r="C129" s="7"/>
      <c r="D129" s="11"/>
      <c r="F129" s="11"/>
      <c r="J129" s="11"/>
    </row>
    <row r="130" spans="2:10" s="8" customFormat="1" ht="15.75">
      <c r="B130" s="9"/>
      <c r="C130" s="7"/>
      <c r="D130" s="11"/>
      <c r="F130" s="11"/>
      <c r="J130" s="11"/>
    </row>
    <row r="131" spans="2:10" s="8" customFormat="1" ht="15.75">
      <c r="B131" s="9"/>
      <c r="C131" s="7"/>
      <c r="D131" s="11"/>
      <c r="F131" s="11"/>
      <c r="J131" s="11"/>
    </row>
    <row r="132" spans="2:10" s="8" customFormat="1" ht="15.75">
      <c r="B132" s="9"/>
      <c r="C132" s="7"/>
      <c r="D132" s="11"/>
      <c r="F132" s="11"/>
      <c r="J132" s="11"/>
    </row>
    <row r="133" spans="2:10" s="8" customFormat="1" ht="15.75">
      <c r="B133" s="9"/>
      <c r="C133" s="7"/>
      <c r="D133" s="11"/>
      <c r="F133" s="11"/>
      <c r="J133" s="11"/>
    </row>
    <row r="134" spans="2:10" s="8" customFormat="1" ht="15.75">
      <c r="B134" s="9"/>
      <c r="C134" s="7"/>
      <c r="D134" s="11"/>
      <c r="F134" s="11"/>
      <c r="J134" s="11"/>
    </row>
    <row r="135" spans="2:10" s="8" customFormat="1" ht="15.75">
      <c r="B135" s="9"/>
      <c r="C135" s="7"/>
      <c r="D135" s="11"/>
      <c r="F135" s="11"/>
      <c r="J135" s="11"/>
    </row>
    <row r="136" spans="2:10" s="8" customFormat="1" ht="15.75">
      <c r="B136" s="9"/>
      <c r="C136" s="7"/>
      <c r="D136" s="11"/>
      <c r="F136" s="11"/>
      <c r="J136" s="11"/>
    </row>
    <row r="137" spans="2:10" s="8" customFormat="1" ht="15.75">
      <c r="B137" s="9"/>
      <c r="C137" s="7"/>
      <c r="D137" s="11"/>
      <c r="F137" s="11"/>
      <c r="J137" s="11"/>
    </row>
    <row r="138" spans="2:10" s="8" customFormat="1" ht="15.75">
      <c r="B138" s="9"/>
      <c r="C138" s="7"/>
      <c r="D138" s="11"/>
      <c r="F138" s="11"/>
      <c r="J138" s="11"/>
    </row>
    <row r="139" spans="2:10" s="8" customFormat="1" ht="15.75">
      <c r="B139" s="9"/>
      <c r="C139" s="7"/>
      <c r="D139" s="11"/>
      <c r="F139" s="11"/>
      <c r="J139" s="11"/>
    </row>
    <row r="140" spans="2:10" s="8" customFormat="1" ht="15.75">
      <c r="B140" s="9"/>
      <c r="C140" s="7"/>
      <c r="D140" s="11"/>
      <c r="F140" s="11"/>
      <c r="J140" s="11"/>
    </row>
    <row r="141" spans="2:10" s="8" customFormat="1" ht="15.75">
      <c r="B141" s="9"/>
      <c r="C141" s="7"/>
      <c r="D141" s="11"/>
      <c r="F141" s="11"/>
      <c r="J141" s="11"/>
    </row>
    <row r="142" spans="2:10" s="8" customFormat="1" ht="15.75">
      <c r="B142" s="9"/>
      <c r="C142" s="7"/>
      <c r="D142" s="11"/>
      <c r="F142" s="11"/>
      <c r="J142" s="11"/>
    </row>
    <row r="143" spans="2:10" s="8" customFormat="1" ht="15">
      <c r="B143" s="9"/>
      <c r="C143" s="9"/>
      <c r="D143" s="11"/>
      <c r="F143" s="11"/>
      <c r="J143" s="11"/>
    </row>
    <row r="144" spans="2:10" s="8" customFormat="1" ht="15">
      <c r="B144" s="9"/>
      <c r="D144" s="11"/>
      <c r="F144" s="11"/>
      <c r="J144" s="11"/>
    </row>
    <row r="145" spans="2:10" s="8" customFormat="1" ht="15">
      <c r="B145" s="9"/>
      <c r="C145" s="9"/>
      <c r="D145" s="11"/>
      <c r="F145" s="11"/>
      <c r="J145" s="11"/>
    </row>
    <row r="146" spans="4:10" s="8" customFormat="1" ht="15">
      <c r="D146" s="11"/>
      <c r="F146" s="11"/>
      <c r="J146" s="11"/>
    </row>
    <row r="147" spans="4:10" s="8" customFormat="1" ht="15">
      <c r="D147" s="11"/>
      <c r="F147" s="11"/>
      <c r="J147" s="11"/>
    </row>
    <row r="148" spans="4:10" s="8" customFormat="1" ht="15">
      <c r="D148" s="11"/>
      <c r="F148" s="11"/>
      <c r="J148" s="11"/>
    </row>
    <row r="149" spans="4:10" ht="15">
      <c r="D149" s="6"/>
      <c r="F149" s="6"/>
      <c r="J149" s="6"/>
    </row>
    <row r="150" spans="4:10" ht="15">
      <c r="D150" s="6"/>
      <c r="F150" s="6"/>
      <c r="J150" s="6"/>
    </row>
    <row r="151" spans="4:10" ht="15">
      <c r="D151" s="6"/>
      <c r="F151" s="6"/>
      <c r="J151" s="6"/>
    </row>
    <row r="152" spans="4:10" ht="15">
      <c r="D152" s="6"/>
      <c r="F152" s="6"/>
      <c r="J152" s="6"/>
    </row>
    <row r="153" spans="4:10" ht="15">
      <c r="D153" s="6"/>
      <c r="F153" s="6"/>
      <c r="J153" s="6"/>
    </row>
    <row r="154" spans="4:10" ht="15">
      <c r="D154" s="6"/>
      <c r="F154" s="6"/>
      <c r="J154" s="6"/>
    </row>
    <row r="155" spans="4:10" ht="15">
      <c r="D155" s="6"/>
      <c r="F155" s="6"/>
      <c r="J155" s="6"/>
    </row>
    <row r="156" spans="4:10" ht="15">
      <c r="D156" s="6"/>
      <c r="F156" s="6"/>
      <c r="J156" s="6"/>
    </row>
    <row r="157" spans="4:10" ht="15">
      <c r="D157" s="6"/>
      <c r="F157" s="6"/>
      <c r="J157" s="6"/>
    </row>
    <row r="158" spans="4:10" ht="15">
      <c r="D158" s="6"/>
      <c r="F158" s="6"/>
      <c r="J158" s="6"/>
    </row>
    <row r="159" spans="4:10" ht="15">
      <c r="D159" s="6"/>
      <c r="F159" s="6"/>
      <c r="J159" s="6"/>
    </row>
    <row r="160" spans="4:10" ht="15">
      <c r="D160" s="6"/>
      <c r="F160" s="6"/>
      <c r="J160" s="6"/>
    </row>
    <row r="161" spans="4:10" ht="15">
      <c r="D161" s="6"/>
      <c r="F161" s="6"/>
      <c r="J161" s="6"/>
    </row>
    <row r="162" spans="4:10" ht="15">
      <c r="D162" s="6"/>
      <c r="F162" s="6"/>
      <c r="J162" s="6"/>
    </row>
    <row r="163" spans="4:10" ht="15">
      <c r="D163" s="6"/>
      <c r="F163" s="6"/>
      <c r="J163" s="6"/>
    </row>
    <row r="164" spans="4:10" ht="15">
      <c r="D164" s="6"/>
      <c r="F164" s="6"/>
      <c r="J164" s="6"/>
    </row>
    <row r="165" spans="4:10" ht="15">
      <c r="D165" s="6"/>
      <c r="F165" s="6"/>
      <c r="J165" s="6"/>
    </row>
    <row r="166" spans="4:10" ht="15">
      <c r="D166" s="6"/>
      <c r="F166" s="6"/>
      <c r="J166" s="6"/>
    </row>
    <row r="167" spans="4:10" ht="15">
      <c r="D167" s="6"/>
      <c r="F167" s="6"/>
      <c r="J167" s="6"/>
    </row>
    <row r="168" spans="4:10" ht="15">
      <c r="D168" s="6"/>
      <c r="F168" s="6"/>
      <c r="J168" s="6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0"/>
  <sheetViews>
    <sheetView tabSelected="1" zoomScale="75" zoomScaleNormal="75" workbookViewId="0" topLeftCell="A6">
      <selection activeCell="G12" sqref="G12"/>
    </sheetView>
  </sheetViews>
  <sheetFormatPr defaultColWidth="9.140625" defaultRowHeight="12.75"/>
  <cols>
    <col min="1" max="1" width="2.28125" style="71" customWidth="1"/>
    <col min="2" max="2" width="12.7109375" style="71" customWidth="1"/>
    <col min="3" max="3" width="13.421875" style="71" customWidth="1"/>
    <col min="4" max="6" width="14.7109375" style="71" customWidth="1"/>
    <col min="7" max="7" width="18.28125" style="71" customWidth="1"/>
    <col min="8" max="8" width="1.7109375" style="0" customWidth="1"/>
    <col min="9" max="9" width="15.28125" style="71" hidden="1" customWidth="1"/>
    <col min="10" max="10" width="15.28125" style="0" customWidth="1"/>
  </cols>
  <sheetData>
    <row r="2" ht="15.75">
      <c r="A2" s="70" t="s">
        <v>0</v>
      </c>
    </row>
    <row r="4" ht="15.75">
      <c r="A4" s="70" t="s">
        <v>96</v>
      </c>
    </row>
    <row r="5" spans="1:2" ht="15.75">
      <c r="A5" s="70"/>
      <c r="B5" s="70" t="s">
        <v>202</v>
      </c>
    </row>
    <row r="6" spans="1:10" ht="15.75">
      <c r="A6" s="70"/>
      <c r="B6" s="90" t="s">
        <v>143</v>
      </c>
      <c r="G6" s="4">
        <v>2004</v>
      </c>
      <c r="I6" s="4">
        <v>2002</v>
      </c>
      <c r="J6" s="4">
        <v>2003</v>
      </c>
    </row>
    <row r="7" spans="7:10" ht="15.75">
      <c r="G7" s="4" t="s">
        <v>188</v>
      </c>
      <c r="I7" s="4" t="s">
        <v>146</v>
      </c>
      <c r="J7" s="4" t="s">
        <v>188</v>
      </c>
    </row>
    <row r="8" spans="7:10" ht="15.75">
      <c r="G8" s="4" t="s">
        <v>47</v>
      </c>
      <c r="I8" s="4" t="s">
        <v>47</v>
      </c>
      <c r="J8" s="4" t="s">
        <v>47</v>
      </c>
    </row>
    <row r="9" spans="7:10" ht="15.75">
      <c r="G9" s="45" t="s">
        <v>203</v>
      </c>
      <c r="I9" s="45" t="s">
        <v>148</v>
      </c>
      <c r="J9" s="45" t="s">
        <v>203</v>
      </c>
    </row>
    <row r="10" spans="1:10" ht="15.75">
      <c r="A10" s="70" t="s">
        <v>97</v>
      </c>
      <c r="B10" s="70"/>
      <c r="C10" s="70"/>
      <c r="D10" s="70"/>
      <c r="E10" s="70"/>
      <c r="F10" s="92"/>
      <c r="G10" s="4" t="s">
        <v>48</v>
      </c>
      <c r="I10" s="4" t="s">
        <v>48</v>
      </c>
      <c r="J10" s="4" t="s">
        <v>48</v>
      </c>
    </row>
    <row r="11" ht="6" customHeight="1"/>
    <row r="12" spans="1:10" ht="15">
      <c r="A12" s="71" t="s">
        <v>98</v>
      </c>
      <c r="G12" s="72">
        <v>3021684.867499991</v>
      </c>
      <c r="I12" s="72">
        <v>17153357</v>
      </c>
      <c r="J12" s="107">
        <v>5523916.982500004</v>
      </c>
    </row>
    <row r="13" spans="1:10" ht="15">
      <c r="A13" s="71" t="s">
        <v>99</v>
      </c>
      <c r="J13" s="107"/>
    </row>
    <row r="14" spans="2:10" ht="15">
      <c r="B14" s="71" t="s">
        <v>100</v>
      </c>
      <c r="G14" s="72">
        <v>118341.075</v>
      </c>
      <c r="I14" s="72">
        <v>91529</v>
      </c>
      <c r="J14" s="107">
        <v>21875</v>
      </c>
    </row>
    <row r="15" spans="2:10" ht="15">
      <c r="B15" s="71" t="s">
        <v>101</v>
      </c>
      <c r="G15" s="72">
        <v>787862.88</v>
      </c>
      <c r="I15" s="72">
        <v>3118243</v>
      </c>
      <c r="J15" s="107">
        <v>642753.43</v>
      </c>
    </row>
    <row r="16" spans="2:10" ht="15">
      <c r="B16" s="71" t="s">
        <v>102</v>
      </c>
      <c r="G16" s="72">
        <v>248932.03</v>
      </c>
      <c r="I16" s="72">
        <v>898655</v>
      </c>
      <c r="J16" s="107">
        <v>340938.89</v>
      </c>
    </row>
    <row r="17" spans="2:10" ht="15">
      <c r="B17" s="71" t="s">
        <v>103</v>
      </c>
      <c r="G17" s="72">
        <v>-496079.11</v>
      </c>
      <c r="I17" s="72">
        <v>-1428798</v>
      </c>
      <c r="J17" s="107">
        <v>-345937.81</v>
      </c>
    </row>
    <row r="18" spans="2:10" ht="15">
      <c r="B18" s="71" t="s">
        <v>104</v>
      </c>
      <c r="G18" s="72">
        <v>-213547.65</v>
      </c>
      <c r="I18" s="72">
        <v>-18491</v>
      </c>
      <c r="J18" s="107">
        <v>-282795.26</v>
      </c>
    </row>
    <row r="19" spans="2:10" ht="15">
      <c r="B19" s="71" t="s">
        <v>131</v>
      </c>
      <c r="G19" s="72">
        <v>488.5</v>
      </c>
      <c r="I19" s="72">
        <v>195878</v>
      </c>
      <c r="J19" s="107">
        <v>3076560.84</v>
      </c>
    </row>
    <row r="20" spans="2:10" ht="15">
      <c r="B20" s="71" t="s">
        <v>132</v>
      </c>
      <c r="G20" s="72">
        <v>1363.2275</v>
      </c>
      <c r="I20" s="72">
        <v>-1292</v>
      </c>
      <c r="J20" s="107">
        <v>4778.6575</v>
      </c>
    </row>
    <row r="21" spans="7:10" ht="5.25" customHeight="1">
      <c r="G21" s="75"/>
      <c r="I21" s="75"/>
      <c r="J21" s="108"/>
    </row>
    <row r="22" spans="1:10" ht="15">
      <c r="A22" s="71" t="s">
        <v>105</v>
      </c>
      <c r="G22" s="72">
        <f>SUM(G12:G21)</f>
        <v>3469045.819999991</v>
      </c>
      <c r="I22" s="72">
        <f>SUM(I12:I21)</f>
        <v>20009081</v>
      </c>
      <c r="J22" s="72">
        <f>SUM(J12:J21)</f>
        <v>8982090.730000004</v>
      </c>
    </row>
    <row r="23" spans="2:10" ht="15">
      <c r="B23" s="71" t="s">
        <v>125</v>
      </c>
      <c r="G23" s="72">
        <v>338967.82</v>
      </c>
      <c r="I23" s="72">
        <v>-16812</v>
      </c>
      <c r="J23" s="107">
        <v>1736545.93</v>
      </c>
    </row>
    <row r="24" spans="2:10" ht="15">
      <c r="B24" s="71" t="s">
        <v>163</v>
      </c>
      <c r="G24" s="72">
        <v>-7930209.549999997</v>
      </c>
      <c r="I24" s="72">
        <v>-4686153</v>
      </c>
      <c r="J24" s="107">
        <v>5696000.119999997</v>
      </c>
    </row>
    <row r="25" spans="2:10" ht="15">
      <c r="B25" s="71" t="s">
        <v>164</v>
      </c>
      <c r="G25" s="72">
        <v>6539.770000000019</v>
      </c>
      <c r="I25" s="72">
        <v>-2171614</v>
      </c>
      <c r="J25" s="107">
        <v>51542.38000000082</v>
      </c>
    </row>
    <row r="26" spans="2:10" ht="15">
      <c r="B26" s="71" t="s">
        <v>165</v>
      </c>
      <c r="G26" s="72">
        <v>-10377555.519999996</v>
      </c>
      <c r="I26" s="72">
        <v>16617178</v>
      </c>
      <c r="J26" s="107">
        <v>7006667.59</v>
      </c>
    </row>
    <row r="27" spans="2:10" ht="15">
      <c r="B27" s="71" t="s">
        <v>166</v>
      </c>
      <c r="G27" s="72">
        <v>-1695928.7200000072</v>
      </c>
      <c r="I27" s="72">
        <v>-16943350</v>
      </c>
      <c r="J27" s="107">
        <v>-2779591.53</v>
      </c>
    </row>
    <row r="28" spans="2:10" ht="15">
      <c r="B28" s="71" t="s">
        <v>126</v>
      </c>
      <c r="G28" s="72">
        <v>4286161.62</v>
      </c>
      <c r="I28" s="72">
        <v>10884775</v>
      </c>
      <c r="J28" s="107">
        <v>-26614608.889999986</v>
      </c>
    </row>
    <row r="29" spans="7:10" ht="3.75" customHeight="1">
      <c r="G29" s="75"/>
      <c r="I29" s="75"/>
      <c r="J29" s="108"/>
    </row>
    <row r="30" spans="1:10" ht="15">
      <c r="A30" s="71" t="s">
        <v>167</v>
      </c>
      <c r="G30" s="72">
        <f>SUM(G22:G29)</f>
        <v>-11902978.76000001</v>
      </c>
      <c r="I30" s="72">
        <f>SUM(I22:I29)</f>
        <v>23693105</v>
      </c>
      <c r="J30" s="72">
        <f>SUM(J22:J29)</f>
        <v>-5921353.669999987</v>
      </c>
    </row>
    <row r="31" spans="2:10" ht="15">
      <c r="B31" s="71" t="s">
        <v>106</v>
      </c>
      <c r="G31" s="72">
        <v>-1851701.05</v>
      </c>
      <c r="I31" s="72">
        <v>-5835890</v>
      </c>
      <c r="J31" s="107">
        <v>-2481970.05</v>
      </c>
    </row>
    <row r="32" spans="2:10" ht="15">
      <c r="B32" s="71" t="s">
        <v>107</v>
      </c>
      <c r="G32" s="72">
        <v>-248932.03</v>
      </c>
      <c r="I32" s="72">
        <v>-911102</v>
      </c>
      <c r="J32" s="107">
        <v>-340938.89</v>
      </c>
    </row>
    <row r="33" spans="2:10" ht="15">
      <c r="B33" s="71" t="s">
        <v>108</v>
      </c>
      <c r="G33" s="72">
        <v>496079.11</v>
      </c>
      <c r="I33" s="72">
        <v>1336830</v>
      </c>
      <c r="J33" s="107">
        <v>345937.81</v>
      </c>
    </row>
    <row r="34" spans="7:10" ht="5.25" customHeight="1">
      <c r="G34" s="75"/>
      <c r="I34" s="75"/>
      <c r="J34" s="107"/>
    </row>
    <row r="35" spans="1:10" ht="15">
      <c r="A35" s="71" t="s">
        <v>214</v>
      </c>
      <c r="G35" s="74">
        <f>SUM(G30:G34)</f>
        <v>-13507532.73000001</v>
      </c>
      <c r="I35" s="74">
        <f>SUM(I30:I34)</f>
        <v>18282943</v>
      </c>
      <c r="J35" s="74">
        <f>SUM(J30:J34)</f>
        <v>-8398324.799999988</v>
      </c>
    </row>
    <row r="36" ht="15" customHeight="1">
      <c r="J36" s="107"/>
    </row>
    <row r="37" spans="1:10" ht="15.75">
      <c r="A37" s="70" t="s">
        <v>109</v>
      </c>
      <c r="B37" s="70"/>
      <c r="C37" s="70"/>
      <c r="D37" s="70"/>
      <c r="E37" s="70"/>
      <c r="F37" s="70"/>
      <c r="J37" s="107"/>
    </row>
    <row r="38" ht="5.25" customHeight="1">
      <c r="J38" s="107"/>
    </row>
    <row r="39" spans="2:10" ht="15">
      <c r="B39" s="71" t="s">
        <v>110</v>
      </c>
      <c r="G39" s="35">
        <v>0</v>
      </c>
      <c r="I39" s="72">
        <v>5500000</v>
      </c>
      <c r="J39" s="107">
        <v>249999.93</v>
      </c>
    </row>
    <row r="40" spans="2:10" ht="15">
      <c r="B40" s="71" t="s">
        <v>154</v>
      </c>
      <c r="G40" s="33">
        <v>0</v>
      </c>
      <c r="I40" s="72">
        <v>0</v>
      </c>
      <c r="J40" s="107">
        <v>1000000</v>
      </c>
    </row>
    <row r="41" spans="2:10" ht="15">
      <c r="B41" s="71" t="s">
        <v>111</v>
      </c>
      <c r="G41" s="72">
        <v>-440587</v>
      </c>
      <c r="I41" s="72">
        <v>-3579075</v>
      </c>
      <c r="J41" s="107">
        <v>-5726656</v>
      </c>
    </row>
    <row r="42" spans="2:10" ht="15">
      <c r="B42" s="71" t="s">
        <v>112</v>
      </c>
      <c r="G42" s="72">
        <v>324000</v>
      </c>
      <c r="I42" s="72">
        <v>19162</v>
      </c>
      <c r="J42" s="107">
        <v>290712.99</v>
      </c>
    </row>
    <row r="43" ht="5.25" customHeight="1">
      <c r="J43" s="107"/>
    </row>
    <row r="44" spans="1:10" ht="15">
      <c r="A44" s="71" t="s">
        <v>215</v>
      </c>
      <c r="G44" s="74">
        <f>SUM(G39:G43)</f>
        <v>-116587</v>
      </c>
      <c r="I44" s="74">
        <f>SUM(I39:I43)</f>
        <v>1940087</v>
      </c>
      <c r="J44" s="74">
        <f>SUM(J39:J43)</f>
        <v>-4185943.08</v>
      </c>
    </row>
    <row r="45" ht="15">
      <c r="J45" s="107"/>
    </row>
    <row r="46" spans="1:10" ht="15.75">
      <c r="A46" s="70" t="s">
        <v>113</v>
      </c>
      <c r="B46" s="70"/>
      <c r="C46" s="70"/>
      <c r="D46" s="70"/>
      <c r="E46" s="70"/>
      <c r="F46" s="70"/>
      <c r="J46" s="107"/>
    </row>
    <row r="47" ht="5.25" customHeight="1">
      <c r="J47" s="107"/>
    </row>
    <row r="48" spans="2:10" ht="15" hidden="1">
      <c r="B48" s="71" t="s">
        <v>114</v>
      </c>
      <c r="G48" s="72" t="e">
        <f>#REF!</f>
        <v>#REF!</v>
      </c>
      <c r="I48" s="72">
        <f>-3240000</f>
        <v>-3240000</v>
      </c>
      <c r="J48" s="107">
        <v>0</v>
      </c>
    </row>
    <row r="49" spans="2:10" ht="15">
      <c r="B49" s="71" t="s">
        <v>155</v>
      </c>
      <c r="G49" s="72">
        <v>400569.74999999703</v>
      </c>
      <c r="I49" s="72">
        <v>0</v>
      </c>
      <c r="J49" s="107">
        <v>0</v>
      </c>
    </row>
    <row r="50" spans="2:10" ht="15">
      <c r="B50" s="71" t="s">
        <v>172</v>
      </c>
      <c r="G50" s="72">
        <v>68257.09</v>
      </c>
      <c r="I50" s="72"/>
      <c r="J50" s="107">
        <v>19907</v>
      </c>
    </row>
    <row r="51" spans="2:10" ht="15">
      <c r="B51" s="71" t="s">
        <v>115</v>
      </c>
      <c r="G51" s="72">
        <v>680705.99</v>
      </c>
      <c r="I51" s="72">
        <v>337876</v>
      </c>
      <c r="J51" s="107">
        <v>722144.7</v>
      </c>
    </row>
    <row r="52" spans="2:10" ht="15">
      <c r="B52" s="71" t="s">
        <v>116</v>
      </c>
      <c r="G52" s="33">
        <v>0</v>
      </c>
      <c r="I52" s="72">
        <v>-378015</v>
      </c>
      <c r="J52" s="107">
        <v>-1625478</v>
      </c>
    </row>
    <row r="53" spans="2:10" ht="15">
      <c r="B53" s="71" t="s">
        <v>117</v>
      </c>
      <c r="G53" s="72">
        <v>-436723.94</v>
      </c>
      <c r="I53" s="72">
        <v>-1441873</v>
      </c>
      <c r="J53" s="107">
        <v>-515876</v>
      </c>
    </row>
    <row r="54" spans="2:10" ht="15">
      <c r="B54" s="71" t="s">
        <v>168</v>
      </c>
      <c r="G54" s="33">
        <v>0</v>
      </c>
      <c r="I54" s="72"/>
      <c r="J54" s="107">
        <v>3300000</v>
      </c>
    </row>
    <row r="55" spans="2:10" ht="15">
      <c r="B55" s="71" t="s">
        <v>118</v>
      </c>
      <c r="G55" s="72">
        <v>-185333.25</v>
      </c>
      <c r="I55" s="72">
        <v>-59490</v>
      </c>
      <c r="J55" s="107">
        <v>-24378</v>
      </c>
    </row>
    <row r="56" ht="5.25" customHeight="1">
      <c r="J56" s="107"/>
    </row>
    <row r="57" spans="1:10" ht="15">
      <c r="A57" s="71" t="s">
        <v>216</v>
      </c>
      <c r="G57" s="74">
        <f>SUM(G49:G56)</f>
        <v>527475.6399999971</v>
      </c>
      <c r="I57" s="74">
        <f>SUM(I48:I56)</f>
        <v>-4781502</v>
      </c>
      <c r="J57" s="74">
        <f>SUM(J48:J56)</f>
        <v>1876319.7</v>
      </c>
    </row>
    <row r="58" ht="6" customHeight="1">
      <c r="J58" s="107"/>
    </row>
    <row r="59" spans="1:10" ht="15">
      <c r="A59" s="71" t="s">
        <v>169</v>
      </c>
      <c r="G59" s="72">
        <f>G35+G44+G57</f>
        <v>-13096644.090000013</v>
      </c>
      <c r="I59" s="72">
        <f>I35+I44+I57</f>
        <v>15441528</v>
      </c>
      <c r="J59" s="72">
        <f>J35+J44+J57</f>
        <v>-10707948.179999989</v>
      </c>
    </row>
    <row r="60" spans="1:10" ht="15">
      <c r="A60" s="71" t="s">
        <v>119</v>
      </c>
      <c r="G60" s="72">
        <v>98981078</v>
      </c>
      <c r="I60" s="72">
        <v>38925973</v>
      </c>
      <c r="J60" s="107">
        <v>63489970</v>
      </c>
    </row>
    <row r="61" ht="5.25" customHeight="1">
      <c r="J61" s="107"/>
    </row>
    <row r="62" spans="1:10" ht="15">
      <c r="A62" s="71" t="s">
        <v>179</v>
      </c>
      <c r="G62" s="74">
        <f>SUM(G59:G61)</f>
        <v>85884433.90999998</v>
      </c>
      <c r="I62" s="74">
        <f>SUM(I59:I61)</f>
        <v>54367501</v>
      </c>
      <c r="J62" s="74">
        <f>SUM(J59:J61)</f>
        <v>52782021.82000001</v>
      </c>
    </row>
    <row r="63" ht="9" customHeight="1">
      <c r="J63" s="107"/>
    </row>
    <row r="64" spans="1:10" ht="15">
      <c r="A64" s="71" t="s">
        <v>120</v>
      </c>
      <c r="J64" s="107"/>
    </row>
    <row r="65" spans="1:10" ht="15">
      <c r="A65" s="71" t="s">
        <v>121</v>
      </c>
      <c r="J65" s="107"/>
    </row>
    <row r="66" ht="5.25" customHeight="1">
      <c r="J66" s="107"/>
    </row>
    <row r="67" spans="2:10" ht="15">
      <c r="B67" s="71" t="s">
        <v>122</v>
      </c>
      <c r="G67" s="72">
        <v>19581179.49</v>
      </c>
      <c r="I67" s="72">
        <v>9020582</v>
      </c>
      <c r="J67" s="107">
        <v>6159281.8</v>
      </c>
    </row>
    <row r="68" spans="2:10" ht="15">
      <c r="B68" s="71" t="s">
        <v>123</v>
      </c>
      <c r="G68" s="72">
        <v>79360332.42</v>
      </c>
      <c r="I68" s="72">
        <v>48296300</v>
      </c>
      <c r="J68" s="107">
        <v>65611487.84</v>
      </c>
    </row>
    <row r="69" spans="2:10" ht="15">
      <c r="B69" s="71" t="s">
        <v>124</v>
      </c>
      <c r="G69" s="72">
        <v>-13057077.45</v>
      </c>
      <c r="I69" s="72">
        <v>-2834893</v>
      </c>
      <c r="J69" s="107">
        <v>-18988747.69</v>
      </c>
    </row>
    <row r="70" ht="5.25" customHeight="1">
      <c r="J70" s="107"/>
    </row>
    <row r="71" spans="7:10" ht="15">
      <c r="G71" s="74">
        <f>SUM(G67:G70)</f>
        <v>85884434.46</v>
      </c>
      <c r="I71" s="74">
        <f>SUM(I67:I70)</f>
        <v>54481989</v>
      </c>
      <c r="J71" s="74">
        <f>SUM(J67:J70)</f>
        <v>52782021.95</v>
      </c>
    </row>
    <row r="73" ht="15">
      <c r="A73" s="2" t="s">
        <v>150</v>
      </c>
    </row>
    <row r="74" ht="15">
      <c r="A74" s="2" t="s">
        <v>204</v>
      </c>
    </row>
    <row r="76" spans="1:9" s="112" customFormat="1" ht="15.75">
      <c r="A76" s="110"/>
      <c r="B76" s="111"/>
      <c r="C76" s="111"/>
      <c r="D76" s="111"/>
      <c r="E76" s="111"/>
      <c r="F76" s="111"/>
      <c r="G76" s="111"/>
      <c r="I76" s="111"/>
    </row>
    <row r="77" spans="1:9" s="112" customFormat="1" ht="15">
      <c r="A77" s="111"/>
      <c r="B77" s="111"/>
      <c r="C77" s="111"/>
      <c r="D77" s="111"/>
      <c r="E77" s="111"/>
      <c r="F77" s="111"/>
      <c r="G77" s="111"/>
      <c r="I77" s="111"/>
    </row>
    <row r="78" spans="1:9" s="112" customFormat="1" ht="15">
      <c r="A78" s="111"/>
      <c r="B78" s="111"/>
      <c r="C78" s="111"/>
      <c r="D78" s="111"/>
      <c r="E78" s="111"/>
      <c r="F78" s="111"/>
      <c r="G78" s="111"/>
      <c r="I78" s="111"/>
    </row>
    <row r="79" spans="1:9" s="112" customFormat="1" ht="15">
      <c r="A79" s="111"/>
      <c r="B79" s="111"/>
      <c r="C79" s="111"/>
      <c r="D79" s="111"/>
      <c r="E79" s="111"/>
      <c r="F79" s="111"/>
      <c r="G79" s="111"/>
      <c r="I79" s="111"/>
    </row>
    <row r="80" spans="1:9" s="112" customFormat="1" ht="15">
      <c r="A80" s="111"/>
      <c r="B80" s="111"/>
      <c r="C80" s="111"/>
      <c r="D80" s="111"/>
      <c r="E80" s="111"/>
      <c r="F80" s="111"/>
      <c r="G80" s="111"/>
      <c r="I80" s="111"/>
    </row>
    <row r="81" spans="1:9" s="112" customFormat="1" ht="15">
      <c r="A81" s="111"/>
      <c r="B81" s="111"/>
      <c r="C81" s="111"/>
      <c r="D81" s="111"/>
      <c r="E81" s="111"/>
      <c r="F81" s="111"/>
      <c r="G81" s="111"/>
      <c r="I81" s="111"/>
    </row>
    <row r="82" spans="1:9" s="112" customFormat="1" ht="15">
      <c r="A82" s="111"/>
      <c r="B82" s="111"/>
      <c r="C82" s="111"/>
      <c r="D82" s="111"/>
      <c r="E82" s="111"/>
      <c r="F82" s="111"/>
      <c r="G82" s="113"/>
      <c r="I82" s="111"/>
    </row>
    <row r="83" spans="1:9" s="112" customFormat="1" ht="15">
      <c r="A83" s="111"/>
      <c r="B83" s="111"/>
      <c r="C83" s="111"/>
      <c r="D83" s="111"/>
      <c r="E83" s="111"/>
      <c r="F83" s="111"/>
      <c r="G83" s="94"/>
      <c r="I83" s="111"/>
    </row>
    <row r="84" spans="1:9" s="112" customFormat="1" ht="15">
      <c r="A84" s="111"/>
      <c r="B84" s="111"/>
      <c r="C84" s="111"/>
      <c r="D84" s="111"/>
      <c r="E84" s="111"/>
      <c r="F84" s="111"/>
      <c r="G84" s="94"/>
      <c r="I84" s="111"/>
    </row>
    <row r="85" spans="1:9" s="112" customFormat="1" ht="15">
      <c r="A85" s="111"/>
      <c r="B85" s="111"/>
      <c r="C85" s="111"/>
      <c r="D85" s="111"/>
      <c r="E85" s="111"/>
      <c r="F85" s="111"/>
      <c r="G85" s="94"/>
      <c r="I85" s="111"/>
    </row>
    <row r="86" spans="1:9" s="112" customFormat="1" ht="15">
      <c r="A86" s="111"/>
      <c r="B86" s="111"/>
      <c r="C86" s="111"/>
      <c r="D86" s="111"/>
      <c r="E86" s="111"/>
      <c r="F86" s="111"/>
      <c r="G86" s="94"/>
      <c r="I86" s="111"/>
    </row>
    <row r="87" spans="1:9" s="112" customFormat="1" ht="15">
      <c r="A87" s="111"/>
      <c r="B87" s="111"/>
      <c r="C87" s="111"/>
      <c r="D87" s="111"/>
      <c r="E87" s="111"/>
      <c r="F87" s="111"/>
      <c r="G87" s="94"/>
      <c r="I87" s="111"/>
    </row>
    <row r="88" spans="1:9" s="112" customFormat="1" ht="15">
      <c r="A88" s="111"/>
      <c r="B88" s="111"/>
      <c r="C88" s="111"/>
      <c r="D88" s="111"/>
      <c r="E88" s="111"/>
      <c r="F88" s="111"/>
      <c r="G88" s="94"/>
      <c r="I88" s="111"/>
    </row>
    <row r="89" spans="1:9" s="112" customFormat="1" ht="15">
      <c r="A89" s="111"/>
      <c r="B89" s="111"/>
      <c r="C89" s="111"/>
      <c r="D89" s="111"/>
      <c r="E89" s="111"/>
      <c r="F89" s="111"/>
      <c r="G89" s="94"/>
      <c r="I89" s="111"/>
    </row>
    <row r="90" spans="1:9" s="112" customFormat="1" ht="15">
      <c r="A90" s="111"/>
      <c r="B90" s="111"/>
      <c r="C90" s="111"/>
      <c r="D90" s="111"/>
      <c r="E90" s="111"/>
      <c r="F90" s="111"/>
      <c r="G90" s="94"/>
      <c r="I90" s="111"/>
    </row>
    <row r="91" spans="1:9" s="112" customFormat="1" ht="15">
      <c r="A91" s="111"/>
      <c r="B91" s="111"/>
      <c r="C91" s="111"/>
      <c r="D91" s="111"/>
      <c r="E91" s="111"/>
      <c r="F91" s="111"/>
      <c r="G91" s="94"/>
      <c r="I91" s="111"/>
    </row>
    <row r="92" spans="1:9" s="112" customFormat="1" ht="15" hidden="1">
      <c r="A92" s="111"/>
      <c r="B92" s="111"/>
      <c r="C92" s="111"/>
      <c r="D92" s="111"/>
      <c r="E92" s="111"/>
      <c r="F92" s="111"/>
      <c r="G92" s="94"/>
      <c r="I92" s="111"/>
    </row>
    <row r="93" spans="1:9" s="112" customFormat="1" ht="15" hidden="1">
      <c r="A93" s="111"/>
      <c r="B93" s="111"/>
      <c r="C93" s="111"/>
      <c r="D93" s="111"/>
      <c r="E93" s="111"/>
      <c r="F93" s="111"/>
      <c r="G93" s="94"/>
      <c r="I93" s="111"/>
    </row>
    <row r="94" spans="1:9" s="112" customFormat="1" ht="15" hidden="1">
      <c r="A94" s="111"/>
      <c r="B94" s="111"/>
      <c r="C94" s="111"/>
      <c r="D94" s="111"/>
      <c r="E94" s="111"/>
      <c r="F94" s="111"/>
      <c r="G94" s="94"/>
      <c r="I94" s="111"/>
    </row>
    <row r="95" spans="1:9" s="112" customFormat="1" ht="15.75">
      <c r="A95" s="111"/>
      <c r="B95" s="111"/>
      <c r="C95" s="111"/>
      <c r="D95" s="111"/>
      <c r="E95" s="111"/>
      <c r="F95" s="111"/>
      <c r="G95" s="95"/>
      <c r="I95" s="111"/>
    </row>
    <row r="96" ht="15">
      <c r="G96" s="35"/>
    </row>
    <row r="97" ht="15">
      <c r="G97" s="35"/>
    </row>
    <row r="98" ht="15">
      <c r="G98" s="35"/>
    </row>
    <row r="99" ht="15">
      <c r="G99" s="35"/>
    </row>
    <row r="100" ht="15">
      <c r="G100" s="33"/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2004-05-18T09:48:05Z</cp:lastPrinted>
  <dcterms:created xsi:type="dcterms:W3CDTF">2002-09-24T08:40:55Z</dcterms:created>
  <dcterms:modified xsi:type="dcterms:W3CDTF">2004-05-19T10:40:38Z</dcterms:modified>
  <cp:category/>
  <cp:version/>
  <cp:contentType/>
  <cp:contentStatus/>
</cp:coreProperties>
</file>