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40" windowHeight="6285" activeTab="3"/>
  </bookViews>
  <sheets>
    <sheet name="IS" sheetId="1" r:id="rId1"/>
    <sheet name="BS" sheetId="2" r:id="rId2"/>
    <sheet name="SOCE" sheetId="3" r:id="rId3"/>
    <sheet name="CFLOW" sheetId="4" r:id="rId4"/>
  </sheets>
  <definedNames>
    <definedName name="_xlnm.Print_Area" localSheetId="1">'BS'!$B$1:$H$97</definedName>
    <definedName name="_xlnm.Print_Area" localSheetId="0">'IS'!$B$1:$M$124</definedName>
    <definedName name="_xlnm.Print_Titles" localSheetId="1">'BS'!$2:$4</definedName>
    <definedName name="_xlnm.Print_Titles" localSheetId="0">'IS'!$2:$4</definedName>
  </definedNames>
  <calcPr fullCalcOnLoad="1"/>
</workbook>
</file>

<file path=xl/sharedStrings.xml><?xml version="1.0" encoding="utf-8"?>
<sst xmlns="http://schemas.openxmlformats.org/spreadsheetml/2006/main" count="243" uniqueCount="211">
  <si>
    <t>AHMAD ZAKI RESOURCES BERHAD</t>
  </si>
  <si>
    <t xml:space="preserve">Current </t>
  </si>
  <si>
    <t>Comparative</t>
  </si>
  <si>
    <t>9 month</t>
  </si>
  <si>
    <t>quarter</t>
  </si>
  <si>
    <t>cumulative</t>
  </si>
  <si>
    <t>Note</t>
  </si>
  <si>
    <t>ended 30 Sep</t>
  </si>
  <si>
    <t>to date</t>
  </si>
  <si>
    <t>REVENUE</t>
  </si>
  <si>
    <t>OPERATING EXPENSES</t>
  </si>
  <si>
    <t>OTHER OPERATING INCOME</t>
  </si>
  <si>
    <t>PROFIT FROM OPERATIONS</t>
  </si>
  <si>
    <t>FINANCE COSTS</t>
  </si>
  <si>
    <t>INVESTING RESULTS</t>
  </si>
  <si>
    <t>PROFIT BEFORE TAXATION</t>
  </si>
  <si>
    <t xml:space="preserve">TAXATION </t>
  </si>
  <si>
    <t>PROFIT AFTER TAXATION</t>
  </si>
  <si>
    <t>LESS: MINORITY INTEREST</t>
  </si>
  <si>
    <t>NET PROFIT FOR THE PERIOD</t>
  </si>
  <si>
    <t>EPS - Basic (sen)</t>
  </si>
  <si>
    <t>EPS - Diluted (sen)</t>
  </si>
  <si>
    <t>The Condensed Consolidated Income Statements should be read in conjunction with the Annual Financial Report for the year</t>
  </si>
  <si>
    <t>ended 31st December 2001.</t>
  </si>
  <si>
    <t>Note 1 - Operating Expenses</t>
  </si>
  <si>
    <t>Operating expenses represents the followings:-</t>
  </si>
  <si>
    <t xml:space="preserve">   Cost of sales</t>
  </si>
  <si>
    <t xml:space="preserve">   Other operating expenses</t>
  </si>
  <si>
    <t>Note 2 - Investing Results</t>
  </si>
  <si>
    <t>Investing results represents the followings:-</t>
  </si>
  <si>
    <t xml:space="preserve">   Share of profit/(losses) from associated companies</t>
  </si>
  <si>
    <t xml:space="preserve">   Share of profit/(losses) from joint ventures</t>
  </si>
  <si>
    <t>Note 3 - EPS - Basic &amp; Diluted (sen)</t>
  </si>
  <si>
    <t xml:space="preserve">The earnings per share has been calculated based on the consolidated profit after taxation and minority interests of </t>
  </si>
  <si>
    <t xml:space="preserve">RM9,475,830 (2001: RM7,801,158) and on the weighted average number of ordinary shares in issue during the period of  </t>
  </si>
  <si>
    <t xml:space="preserve">42,466,667 (2001 :42,000,000)resulting from private placement exercise of 4,200,000 share. </t>
  </si>
  <si>
    <t xml:space="preserve">The fully diluted earnings per share for the period has been calculated using an enlarged weighted average number of shares </t>
  </si>
  <si>
    <t xml:space="preserve">of shares of 42,807,563 (2001: 42,000,000) after the inclusion of the number of unexercised options outstanding as at 30 </t>
  </si>
  <si>
    <t xml:space="preserve">September 2002 of 4,099,000 shares (2001: nil). </t>
  </si>
  <si>
    <t>The share options were calculated based on the number of shares which could have been acquired at the market price ( the</t>
  </si>
  <si>
    <t xml:space="preserve">average nine months price of the Company’s share) based on the monetary value of the subscription rights attached to the </t>
  </si>
  <si>
    <t xml:space="preserve">outstanding share options.  No adjustment is made to the net profit attributable to the shareholders for the share options </t>
  </si>
  <si>
    <t>calculations.</t>
  </si>
  <si>
    <t>No. of Shares of RM1.00 each</t>
  </si>
  <si>
    <t>Weighted average number of shares as at 30/09/2002</t>
  </si>
  <si>
    <t>Add : Dilutive ESOS</t>
  </si>
  <si>
    <t>Adjusted weighted average number of shares</t>
  </si>
  <si>
    <t>The basic and diluted earnings per share for the corresponding quarter of preceding financial year have been restated to</t>
  </si>
  <si>
    <t xml:space="preserve">account for the effect of  the bonus issue of 2 for 5.  </t>
  </si>
  <si>
    <t>Note 4 - Recurrent Related Party Transactions</t>
  </si>
  <si>
    <t xml:space="preserve">The significant transactions with the Directors, parties connected to the Directors and companies in which the Directors have </t>
  </si>
  <si>
    <t>substantial financial interest are as follows:</t>
  </si>
  <si>
    <t>Trade</t>
  </si>
  <si>
    <t>Purchases from following subsidiaries of Chuan Huat Resources Berhad, a company</t>
  </si>
  <si>
    <t>in which Dato' Haji Wan Zaki bin Haji Wan Muda has substantial financial interest and</t>
  </si>
  <si>
    <t>is also a director :-</t>
  </si>
  <si>
    <t>- Chuan Huat Industrial Marketing Sdn Bhd</t>
  </si>
  <si>
    <t>- Chuan Huat Hardware Sdn Bhd</t>
  </si>
  <si>
    <t>Purchases from QMC Sdn Bhd, a company in which Dato' Haji Wan Zaki has substantial</t>
  </si>
  <si>
    <t>financial interest and is also a director</t>
  </si>
  <si>
    <t>Sub-contracts works paid and payable to Duta Technic Sdn Bhd, a company in which</t>
  </si>
  <si>
    <t>Dato' Haji Wan Zaki bin Haji Wan Muda, Dato' Hamzah bin Hasan, Dato' Wan Zakariah bin Haji</t>
  </si>
  <si>
    <t xml:space="preserve">Wan Muda, Haji Mustaffa bin Mohamad and W Zulkifli bin Haji W Muda have substantial financial </t>
  </si>
  <si>
    <t>interest and are also directors xcept for W Zulkifli bin Haji W Muda who is not a director</t>
  </si>
  <si>
    <t>Non-Trade</t>
  </si>
  <si>
    <t>Administrative service charged by Zaki Holdings (M) Sdn Bhd</t>
  </si>
  <si>
    <t>Rental paid and payable to Zaki Holdings (M) Sdn Bhd</t>
  </si>
  <si>
    <t>Insurance premium paid to Zaki Holdings (M) Sdn Bhd</t>
  </si>
  <si>
    <t>Management fee paid to Aztec Corporation Sdn Bhd, a company in which Dato' Haji Wan</t>
  </si>
  <si>
    <t xml:space="preserve">Zaki bin Haji Wan Muda, Dato' Hamzah bin Hasan, Dato' Wan Zakariah bin Haji Wan Muda, </t>
  </si>
  <si>
    <t xml:space="preserve">Haji Mustaffa bin Mohamad and W Zulkifli bin Haji W Muda have substantial financial interest </t>
  </si>
  <si>
    <t>and are also directors except for W Zulkifli bin Haji W Muda who is not a director</t>
  </si>
  <si>
    <t>CONDENSED CONSOLIDATED BALANCE SHEETS AS AT 30 SEPTEMBER 2002</t>
  </si>
  <si>
    <t>As at</t>
  </si>
  <si>
    <t>30 Sep 2002</t>
  </si>
  <si>
    <t>31 Dec 2001</t>
  </si>
  <si>
    <t>Property, Plant &amp; Equipment</t>
  </si>
  <si>
    <t>Intangible Assets</t>
  </si>
  <si>
    <t>Investments in Associates and Joint Ventures</t>
  </si>
  <si>
    <t>Investment Properties</t>
  </si>
  <si>
    <t>Other Investments</t>
  </si>
  <si>
    <t>Current Assets</t>
  </si>
  <si>
    <t xml:space="preserve">   Inventories </t>
  </si>
  <si>
    <t xml:space="preserve">   Amount Due From Customers For Contract Work </t>
  </si>
  <si>
    <t xml:space="preserve">   Property Development Expenditure</t>
  </si>
  <si>
    <t xml:space="preserve">   Debtors And Other Deposits And Prepayments</t>
  </si>
  <si>
    <t xml:space="preserve">   Cash &amp; Cash Equivalents</t>
  </si>
  <si>
    <t>Current Liabilities</t>
  </si>
  <si>
    <t xml:space="preserve">   Amount Due To Customers For Contract Work </t>
  </si>
  <si>
    <t xml:space="preserve">   Trade &amp; Other Creditors</t>
  </si>
  <si>
    <t xml:space="preserve">   Bank Borrowings</t>
  </si>
  <si>
    <t xml:space="preserve">   Hire Purchase Creditors</t>
  </si>
  <si>
    <t xml:space="preserve">   Taxation</t>
  </si>
  <si>
    <t>Net Current Assets</t>
  </si>
  <si>
    <t>Share Capital</t>
  </si>
  <si>
    <t>Reserves</t>
  </si>
  <si>
    <t>Shareholders' Fund</t>
  </si>
  <si>
    <t>Minority Interest</t>
  </si>
  <si>
    <t>Long Term Liabilities</t>
  </si>
  <si>
    <t xml:space="preserve">   Borrowings</t>
  </si>
  <si>
    <t xml:space="preserve">   Other Deferred Liabilities</t>
  </si>
  <si>
    <t xml:space="preserve">The Condensed Consolidated Balance Sheets should be read in conjunction with the Annual  </t>
  </si>
  <si>
    <t>Financial Statements for the year ended 31st December 2001.</t>
  </si>
  <si>
    <t>(Figures have not been audited)</t>
  </si>
  <si>
    <t>CONDENSED CONSOLIDATED INCOME STATEMENTS FOR THE QUARTER ENDED 30 SEPTEMBER 2002</t>
  </si>
  <si>
    <t>Note 1 - Property, Plant &amp; Equipment</t>
  </si>
  <si>
    <t>Furniture,</t>
  </si>
  <si>
    <t>Long Term</t>
  </si>
  <si>
    <t xml:space="preserve">Freehold </t>
  </si>
  <si>
    <t>Buildings &amp;</t>
  </si>
  <si>
    <t>Plant &amp;</t>
  </si>
  <si>
    <t>Motor</t>
  </si>
  <si>
    <t>Fittings &amp; Off</t>
  </si>
  <si>
    <t>Leasehold</t>
  </si>
  <si>
    <t>Land</t>
  </si>
  <si>
    <t>Renovation</t>
  </si>
  <si>
    <t>Machinery</t>
  </si>
  <si>
    <t>Vehicles</t>
  </si>
  <si>
    <t>Equipment</t>
  </si>
  <si>
    <t>TOTAL</t>
  </si>
  <si>
    <t>RM</t>
  </si>
  <si>
    <t>COST</t>
  </si>
  <si>
    <t>As at 01.01.02</t>
  </si>
  <si>
    <t>Additions</t>
  </si>
  <si>
    <t>Disposals</t>
  </si>
  <si>
    <t>Written off</t>
  </si>
  <si>
    <t>As at 30.09.02</t>
  </si>
  <si>
    <t>ACCUMULATED DEPRECIATION</t>
  </si>
  <si>
    <t>Charge for the period</t>
  </si>
  <si>
    <t>NET BOOK VALUE</t>
  </si>
  <si>
    <t>At 30.09.02</t>
  </si>
  <si>
    <t>At 31.12.01</t>
  </si>
  <si>
    <t>The total additions of assets financed by hire purchase was RM1,910,020.</t>
  </si>
  <si>
    <t>Note 2 - Capital Commitment</t>
  </si>
  <si>
    <t>Approved and contracted but not provided for</t>
  </si>
  <si>
    <t>This is in respect of commitment to purchase of landed property from third party.</t>
  </si>
  <si>
    <t>CONDENSED CONSOLIDATED STATEMENTS OF CHANGES IN EQUITY FOR THE QUARTER ENDED 30 SEPTEMBER 2002</t>
  </si>
  <si>
    <t xml:space="preserve">Share </t>
  </si>
  <si>
    <t>Retained</t>
  </si>
  <si>
    <t>Total</t>
  </si>
  <si>
    <t>Capital</t>
  </si>
  <si>
    <t>Premium</t>
  </si>
  <si>
    <t>Profits</t>
  </si>
  <si>
    <t>Shareholders</t>
  </si>
  <si>
    <t>Equity</t>
  </si>
  <si>
    <t>Balance at the beginning of the year</t>
  </si>
  <si>
    <t>Movements during the period</t>
  </si>
  <si>
    <t xml:space="preserve">   Bonus issue shares</t>
  </si>
  <si>
    <t xml:space="preserve">   Issue of shares </t>
  </si>
  <si>
    <t xml:space="preserve">   Premium from issue of shares</t>
  </si>
  <si>
    <t xml:space="preserve">   Net profit for the period</t>
  </si>
  <si>
    <t xml:space="preserve">   First &amp; final dividend paid</t>
  </si>
  <si>
    <t>Balance at the end of the period</t>
  </si>
  <si>
    <t xml:space="preserve">The Condensed Consolidated Statements of Changes in Equity should be read in conjunction with the Annual Financial Report </t>
  </si>
  <si>
    <t>for the year ended 31st December 2001.</t>
  </si>
  <si>
    <t>Note : There are no comparative figures as this is the first interim financial report prepared in accordance with MASB 26 on</t>
  </si>
  <si>
    <t xml:space="preserve">            Interim Financial Reporting.</t>
  </si>
  <si>
    <t>CONDENSED CONSOLIDATED CASH FLOW STATEMENT</t>
  </si>
  <si>
    <t>FOR THE QUARTER ENDED 30 SEPTEMBER 2002</t>
  </si>
  <si>
    <t>ended</t>
  </si>
  <si>
    <t>30 Sept</t>
  </si>
  <si>
    <t>CASH FLOW FROM OPERATING ACTIVITIES</t>
  </si>
  <si>
    <t>Net profit before taxation</t>
  </si>
  <si>
    <t>Adjustments for:-</t>
  </si>
  <si>
    <t>Amortisation of goodwill on consolidation</t>
  </si>
  <si>
    <t>Depreciation of property, plant &amp; equipment</t>
  </si>
  <si>
    <t>Property, plant &amp; equipment written off</t>
  </si>
  <si>
    <t>Interest expenses</t>
  </si>
  <si>
    <t>Interest revenue</t>
  </si>
  <si>
    <t>Gain on disposal of property, plant &amp; equipment</t>
  </si>
  <si>
    <t>Provision for diminution in the value of investment</t>
  </si>
  <si>
    <t>Share of loss of joint ventures</t>
  </si>
  <si>
    <t>Share of loss of associated companies</t>
  </si>
  <si>
    <t>Operating profit before working capital changes</t>
  </si>
  <si>
    <t>Decrease in inventories</t>
  </si>
  <si>
    <t>Increase in amount due from customers for contract work</t>
  </si>
  <si>
    <t>Increase in property development expenditure</t>
  </si>
  <si>
    <t>Increase in trade and other receivables</t>
  </si>
  <si>
    <t>Increase in trade and other payables</t>
  </si>
  <si>
    <t>Cash generated from operations</t>
  </si>
  <si>
    <t>Tax paid</t>
  </si>
  <si>
    <t>Interest paid</t>
  </si>
  <si>
    <t>Interest received</t>
  </si>
  <si>
    <t xml:space="preserve">Net cash generated from/(used in) operating activities </t>
  </si>
  <si>
    <t>CASH FLOWS FROM INVESTING ACTIVITIES</t>
  </si>
  <si>
    <t>Distribution received from a joint venture</t>
  </si>
  <si>
    <t xml:space="preserve">Acquisition of investment in unquoted shares </t>
  </si>
  <si>
    <t>Purchase of property, plant &amp; equipment</t>
  </si>
  <si>
    <t xml:space="preserve">Proceeds from disposal of property, plant &amp; equipment </t>
  </si>
  <si>
    <t xml:space="preserve">Net cash generated from/(used in) investing activities </t>
  </si>
  <si>
    <t>CASH FLOWS FROM FINANCING ACTIVITIES</t>
  </si>
  <si>
    <t>Dividend paid</t>
  </si>
  <si>
    <t>Net proceeds from issuance of share capital by private placement</t>
  </si>
  <si>
    <t>Proceeds from trust receipt</t>
  </si>
  <si>
    <t>Repayment of trust receipts</t>
  </si>
  <si>
    <t xml:space="preserve">Payment to hire purchase creditors </t>
  </si>
  <si>
    <t>Repayment of term loan</t>
  </si>
  <si>
    <t xml:space="preserve">Net cash generated from/(used in) financing activities </t>
  </si>
  <si>
    <t>Net increase in cash and cash equivalents</t>
  </si>
  <si>
    <t>Cash and cash equivalents at beginning of the year</t>
  </si>
  <si>
    <t>Cash and cash equivalents at end of the period</t>
  </si>
  <si>
    <t>Cash and cash equivalents included in the condensed cash flows statements</t>
  </si>
  <si>
    <t>comprise the following amounts :-</t>
  </si>
  <si>
    <t>Cash and bank balances</t>
  </si>
  <si>
    <t>Cash deposits with licensed banks</t>
  </si>
  <si>
    <t>Bank overdrafts</t>
  </si>
  <si>
    <t>The Condensed Consolidated Balance Sheets should be read in conjunction</t>
  </si>
  <si>
    <t>with the Annual Financial Statements for the year ended 31st December 2001.</t>
  </si>
  <si>
    <t xml:space="preserve">Note : There are no comparative figures as this is the first interim financial report </t>
  </si>
  <si>
    <t xml:space="preserve">            prepared in accordance with MASB 26 on Interim Financial Reporting.</t>
  </si>
  <si>
    <t>Decrease in amount due to customers for contract work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</si>
</sst>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_(* #,##0.0_);_(* \(#,##0.0\);_(* &quot;-&quot;??_);_(@_)"/>
    <numFmt numFmtId="167" formatCode="_(* #,##0.0_);_(* \(#,##0.0\);_(* &quot;-&quot;?_);_(@_)"/>
    <numFmt numFmtId="168" formatCode="#,##0.0_);\(#,##0.0\)"/>
  </numFmts>
  <fonts count="6">
    <font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12"/>
      <name val="Times New Roman"/>
      <family val="1"/>
    </font>
    <font>
      <sz val="11.5"/>
      <name val="Arial"/>
      <family val="2"/>
    </font>
    <font>
      <b/>
      <i/>
      <sz val="12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3" fontId="2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 horizontal="center"/>
    </xf>
    <xf numFmtId="164" fontId="1" fillId="0" borderId="0" xfId="15" applyNumberFormat="1" applyFont="1" applyAlignment="1">
      <alignment/>
    </xf>
    <xf numFmtId="164" fontId="1" fillId="0" borderId="0" xfId="15" applyNumberFormat="1" applyFont="1" applyAlignment="1">
      <alignment/>
    </xf>
    <xf numFmtId="3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1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1" fillId="0" borderId="0" xfId="0" applyNumberFormat="1" applyFont="1" applyBorder="1" applyAlignment="1">
      <alignment/>
    </xf>
    <xf numFmtId="164" fontId="1" fillId="0" borderId="0" xfId="15" applyNumberFormat="1" applyFont="1" applyBorder="1" applyAlignment="1">
      <alignment horizontal="center"/>
    </xf>
    <xf numFmtId="0" fontId="1" fillId="0" borderId="0" xfId="0" applyNumberFormat="1" applyFont="1" applyBorder="1" applyAlignment="1">
      <alignment/>
    </xf>
    <xf numFmtId="164" fontId="1" fillId="0" borderId="2" xfId="0" applyNumberFormat="1" applyFont="1" applyBorder="1" applyAlignment="1">
      <alignment horizontal="center"/>
    </xf>
    <xf numFmtId="164" fontId="1" fillId="0" borderId="2" xfId="15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164" fontId="1" fillId="0" borderId="0" xfId="15" applyNumberFormat="1" applyFont="1" applyBorder="1" applyAlignment="1">
      <alignment/>
    </xf>
    <xf numFmtId="164" fontId="1" fillId="0" borderId="2" xfId="15" applyNumberFormat="1" applyFont="1" applyBorder="1" applyAlignment="1">
      <alignment/>
    </xf>
    <xf numFmtId="0" fontId="1" fillId="0" borderId="0" xfId="0" applyFont="1" applyAlignment="1">
      <alignment/>
    </xf>
    <xf numFmtId="0" fontId="2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0" fontId="3" fillId="0" borderId="3" xfId="0" applyFont="1" applyBorder="1" applyAlignment="1">
      <alignment horizontal="justify" vertical="top" wrapText="1"/>
    </xf>
    <xf numFmtId="0" fontId="3" fillId="0" borderId="2" xfId="0" applyFont="1" applyBorder="1" applyAlignment="1">
      <alignment horizontal="justify" vertical="top" wrapText="1"/>
    </xf>
    <xf numFmtId="0" fontId="1" fillId="0" borderId="4" xfId="0" applyNumberFormat="1" applyFont="1" applyBorder="1" applyAlignment="1">
      <alignment/>
    </xf>
    <xf numFmtId="0" fontId="1" fillId="0" borderId="5" xfId="0" applyNumberFormat="1" applyFont="1" applyBorder="1" applyAlignment="1">
      <alignment/>
    </xf>
    <xf numFmtId="0" fontId="1" fillId="0" borderId="6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3" fontId="3" fillId="0" borderId="7" xfId="0" applyNumberFormat="1" applyFont="1" applyBorder="1" applyAlignment="1">
      <alignment horizontal="right" vertical="top" wrapText="1"/>
    </xf>
    <xf numFmtId="0" fontId="1" fillId="0" borderId="7" xfId="0" applyNumberFormat="1" applyFont="1" applyBorder="1" applyAlignment="1">
      <alignment/>
    </xf>
    <xf numFmtId="3" fontId="3" fillId="0" borderId="8" xfId="0" applyNumberFormat="1" applyFont="1" applyBorder="1" applyAlignment="1">
      <alignment horizontal="right" vertical="top" wrapText="1"/>
    </xf>
    <xf numFmtId="3" fontId="1" fillId="0" borderId="9" xfId="0" applyNumberFormat="1" applyFont="1" applyBorder="1" applyAlignment="1">
      <alignment/>
    </xf>
    <xf numFmtId="0" fontId="1" fillId="0" borderId="8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1" fillId="0" borderId="0" xfId="0" applyNumberFormat="1" applyFont="1" applyBorder="1" applyAlignment="1" quotePrefix="1">
      <alignment/>
    </xf>
    <xf numFmtId="3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NumberFormat="1" applyAlignment="1">
      <alignment horizontal="center"/>
    </xf>
    <xf numFmtId="15" fontId="2" fillId="0" borderId="0" xfId="0" applyNumberFormat="1" applyFont="1" applyAlignment="1" quotePrefix="1">
      <alignment horizont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43" fontId="1" fillId="0" borderId="0" xfId="15" applyFont="1" applyAlignment="1">
      <alignment/>
    </xf>
    <xf numFmtId="3" fontId="1" fillId="0" borderId="10" xfId="0" applyNumberFormat="1" applyFont="1" applyBorder="1" applyAlignment="1">
      <alignment/>
    </xf>
    <xf numFmtId="0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164" fontId="1" fillId="0" borderId="0" xfId="15" applyNumberFormat="1" applyFont="1" applyBorder="1" applyAlignment="1">
      <alignment/>
    </xf>
    <xf numFmtId="3" fontId="1" fillId="0" borderId="1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5" fillId="0" borderId="0" xfId="0" applyNumberFormat="1" applyFont="1" applyAlignment="1">
      <alignment/>
    </xf>
    <xf numFmtId="0" fontId="1" fillId="0" borderId="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1" fillId="0" borderId="0" xfId="0" applyNumberFormat="1" applyFont="1" applyBorder="1" applyAlignment="1">
      <alignment/>
    </xf>
    <xf numFmtId="43" fontId="1" fillId="0" borderId="0" xfId="15" applyFont="1" applyBorder="1" applyAlignment="1">
      <alignment/>
    </xf>
    <xf numFmtId="2" fontId="1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1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0" fontId="1" fillId="0" borderId="0" xfId="0" applyNumberFormat="1" applyFont="1" applyBorder="1" applyAlignment="1">
      <alignment horizontal="right"/>
    </xf>
    <xf numFmtId="164" fontId="1" fillId="0" borderId="12" xfId="15" applyNumberFormat="1" applyFont="1" applyBorder="1" applyAlignment="1">
      <alignment/>
    </xf>
    <xf numFmtId="15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/>
    </xf>
    <xf numFmtId="0" fontId="2" fillId="0" borderId="0" xfId="0" applyFont="1" applyAlignment="1">
      <alignment/>
    </xf>
    <xf numFmtId="16" fontId="2" fillId="0" borderId="0" xfId="0" applyNumberFormat="1" applyFont="1" applyAlignment="1" quotePrefix="1">
      <alignment horizontal="center"/>
    </xf>
    <xf numFmtId="37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37" fontId="1" fillId="0" borderId="2" xfId="0" applyNumberFormat="1" applyFont="1" applyBorder="1" applyAlignment="1">
      <alignment/>
    </xf>
    <xf numFmtId="0" fontId="1" fillId="0" borderId="0" xfId="0" applyFont="1" applyAlignment="1">
      <alignment horizontal="justify"/>
    </xf>
    <xf numFmtId="0" fontId="0" fillId="0" borderId="0" xfId="0" applyAlignment="1">
      <alignment/>
    </xf>
    <xf numFmtId="0" fontId="4" fillId="0" borderId="3" xfId="0" applyFont="1" applyBorder="1" applyAlignment="1">
      <alignment horizontal="center" vertical="top" wrapText="1"/>
    </xf>
    <xf numFmtId="0" fontId="0" fillId="0" borderId="4" xfId="0" applyBorder="1" applyAlignment="1">
      <alignment/>
    </xf>
    <xf numFmtId="0" fontId="4" fillId="0" borderId="6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4" fillId="0" borderId="7" xfId="0" applyFont="1" applyBorder="1" applyAlignment="1">
      <alignment vertical="top" wrapText="1"/>
    </xf>
    <xf numFmtId="0" fontId="1" fillId="0" borderId="9" xfId="0" applyFont="1" applyBorder="1" applyAlignment="1">
      <alignment horizontal="justify" vertical="top" wrapText="1"/>
    </xf>
    <xf numFmtId="0" fontId="0" fillId="0" borderId="1" xfId="0" applyBorder="1" applyAlignment="1">
      <alignment horizontal="justify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44"/>
  <sheetViews>
    <sheetView zoomScale="75" zoomScaleNormal="75" workbookViewId="0" topLeftCell="A54">
      <selection activeCell="E71" sqref="E71"/>
    </sheetView>
  </sheetViews>
  <sheetFormatPr defaultColWidth="9.140625" defaultRowHeight="12.75"/>
  <cols>
    <col min="1" max="1" width="4.7109375" style="1" customWidth="1"/>
    <col min="2" max="2" width="3.421875" style="1" customWidth="1"/>
    <col min="3" max="3" width="45.57421875" style="1" customWidth="1"/>
    <col min="4" max="4" width="10.28125" style="1" customWidth="1"/>
    <col min="5" max="5" width="1.7109375" style="1" customWidth="1"/>
    <col min="6" max="6" width="16.28125" style="1" customWidth="1"/>
    <col min="7" max="7" width="3.57421875" style="1" customWidth="1"/>
    <col min="8" max="8" width="16.28125" style="1" customWidth="1"/>
    <col min="9" max="9" width="3.57421875" style="1" customWidth="1"/>
    <col min="10" max="10" width="16.28125" style="1" customWidth="1"/>
    <col min="11" max="11" width="3.57421875" style="1" customWidth="1"/>
    <col min="12" max="12" width="16.28125" style="1" customWidth="1"/>
    <col min="13" max="13" width="3.57421875" style="1" customWidth="1"/>
    <col min="14" max="16384" width="12.421875" style="1" customWidth="1"/>
  </cols>
  <sheetData>
    <row r="2" ht="15.75">
      <c r="B2" s="2" t="s">
        <v>0</v>
      </c>
    </row>
    <row r="3" ht="15.75">
      <c r="B3" s="2" t="s">
        <v>104</v>
      </c>
    </row>
    <row r="4" ht="15">
      <c r="B4" s="69" t="s">
        <v>103</v>
      </c>
    </row>
    <row r="5" spans="2:13" ht="15.75">
      <c r="B5" s="3"/>
      <c r="C5" s="3"/>
      <c r="D5" s="3"/>
      <c r="E5" s="3"/>
      <c r="F5" s="4"/>
      <c r="G5" s="3"/>
      <c r="H5" s="4"/>
      <c r="I5" s="3"/>
      <c r="J5" s="4"/>
      <c r="K5" s="3"/>
      <c r="L5" s="4"/>
      <c r="M5" s="3"/>
    </row>
    <row r="6" spans="2:13" ht="15.75">
      <c r="B6" s="3"/>
      <c r="F6" s="4">
        <v>2002</v>
      </c>
      <c r="G6" s="3"/>
      <c r="H6" s="4">
        <v>2001</v>
      </c>
      <c r="I6" s="3"/>
      <c r="J6" s="4">
        <v>2002</v>
      </c>
      <c r="K6" s="3"/>
      <c r="L6" s="4">
        <v>2001</v>
      </c>
      <c r="M6" s="3"/>
    </row>
    <row r="7" spans="2:13" ht="15.75">
      <c r="B7" s="3"/>
      <c r="F7" s="4" t="s">
        <v>1</v>
      </c>
      <c r="G7" s="3"/>
      <c r="H7" s="4" t="s">
        <v>2</v>
      </c>
      <c r="I7" s="3"/>
      <c r="J7" s="4" t="s">
        <v>3</v>
      </c>
      <c r="K7" s="3"/>
      <c r="L7" s="4" t="s">
        <v>3</v>
      </c>
      <c r="M7" s="3"/>
    </row>
    <row r="8" spans="2:13" ht="15.75">
      <c r="B8" s="3"/>
      <c r="F8" s="4" t="s">
        <v>4</v>
      </c>
      <c r="G8" s="3"/>
      <c r="H8" s="4" t="s">
        <v>4</v>
      </c>
      <c r="I8" s="3"/>
      <c r="J8" s="4" t="s">
        <v>5</v>
      </c>
      <c r="K8" s="3"/>
      <c r="L8" s="4" t="s">
        <v>5</v>
      </c>
      <c r="M8" s="3"/>
    </row>
    <row r="9" spans="2:13" ht="15.75">
      <c r="B9" s="3"/>
      <c r="D9" s="5" t="s">
        <v>6</v>
      </c>
      <c r="F9" s="4" t="s">
        <v>7</v>
      </c>
      <c r="G9" s="3"/>
      <c r="H9" s="4" t="s">
        <v>7</v>
      </c>
      <c r="I9" s="3"/>
      <c r="J9" s="4" t="s">
        <v>8</v>
      </c>
      <c r="K9" s="3"/>
      <c r="L9" s="4" t="s">
        <v>8</v>
      </c>
      <c r="M9" s="3"/>
    </row>
    <row r="10" spans="2:13" ht="15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2:13" ht="15.75" customHeight="1">
      <c r="B11" s="3"/>
      <c r="C11" s="2" t="s">
        <v>9</v>
      </c>
      <c r="D11" s="2"/>
      <c r="E11" s="2"/>
      <c r="F11" s="6">
        <v>135879792.26000008</v>
      </c>
      <c r="G11" s="3"/>
      <c r="H11" s="6">
        <v>63355602.269999996</v>
      </c>
      <c r="I11" s="7"/>
      <c r="J11" s="6">
        <v>336924843.18000007</v>
      </c>
      <c r="K11" s="3"/>
      <c r="L11" s="6">
        <v>161467354</v>
      </c>
      <c r="M11" s="3"/>
    </row>
    <row r="12" spans="2:13" s="8" customFormat="1" ht="15.75">
      <c r="B12" s="7"/>
      <c r="C12" s="9"/>
      <c r="D12" s="9"/>
      <c r="E12" s="9"/>
      <c r="F12" s="10"/>
      <c r="G12" s="7"/>
      <c r="H12" s="10"/>
      <c r="I12" s="7"/>
      <c r="J12" s="10"/>
      <c r="K12" s="7"/>
      <c r="L12" s="10"/>
      <c r="M12" s="7"/>
    </row>
    <row r="13" spans="2:13" s="8" customFormat="1" ht="15.75">
      <c r="B13" s="7"/>
      <c r="C13" s="9" t="s">
        <v>10</v>
      </c>
      <c r="D13" s="11">
        <v>1</v>
      </c>
      <c r="E13" s="9"/>
      <c r="F13" s="12">
        <v>-131764099.56999996</v>
      </c>
      <c r="G13" s="7"/>
      <c r="H13" s="13">
        <v>-58905880.56000001</v>
      </c>
      <c r="I13" s="7"/>
      <c r="J13" s="12">
        <v>-323783734.16999996</v>
      </c>
      <c r="K13" s="7"/>
      <c r="L13" s="12">
        <v>-151183667.08</v>
      </c>
      <c r="M13" s="7"/>
    </row>
    <row r="14" spans="2:13" s="8" customFormat="1" ht="15.75">
      <c r="B14" s="7"/>
      <c r="C14" s="9"/>
      <c r="D14" s="9"/>
      <c r="E14" s="9"/>
      <c r="F14" s="10"/>
      <c r="G14" s="7"/>
      <c r="H14" s="10"/>
      <c r="I14" s="7"/>
      <c r="J14" s="10"/>
      <c r="K14" s="7"/>
      <c r="L14" s="10"/>
      <c r="M14" s="7"/>
    </row>
    <row r="15" spans="2:13" s="8" customFormat="1" ht="15.75">
      <c r="B15" s="7"/>
      <c r="C15" s="9" t="s">
        <v>11</v>
      </c>
      <c r="D15" s="9"/>
      <c r="E15" s="9"/>
      <c r="F15" s="10">
        <v>578669.5</v>
      </c>
      <c r="G15" s="7"/>
      <c r="H15" s="14">
        <v>562553</v>
      </c>
      <c r="I15" s="7"/>
      <c r="J15" s="10">
        <v>2177401.56</v>
      </c>
      <c r="K15" s="7"/>
      <c r="L15" s="10">
        <v>1392474</v>
      </c>
      <c r="M15" s="7"/>
    </row>
    <row r="16" spans="2:13" s="8" customFormat="1" ht="15.75">
      <c r="B16" s="7"/>
      <c r="C16" s="9"/>
      <c r="D16" s="9"/>
      <c r="E16" s="9"/>
      <c r="F16" s="15"/>
      <c r="G16" s="7"/>
      <c r="H16" s="15"/>
      <c r="I16" s="7"/>
      <c r="J16" s="15"/>
      <c r="K16" s="7"/>
      <c r="L16" s="15"/>
      <c r="M16" s="7"/>
    </row>
    <row r="17" spans="2:13" s="8" customFormat="1" ht="15.75">
      <c r="B17" s="7"/>
      <c r="C17" s="9" t="s">
        <v>12</v>
      </c>
      <c r="D17" s="9"/>
      <c r="E17" s="9"/>
      <c r="F17" s="10">
        <f>SUM(F11:F16)</f>
        <v>4694362.190000117</v>
      </c>
      <c r="G17" s="7"/>
      <c r="H17" s="12">
        <f>SUM(H11:H16)</f>
        <v>5012274.709999986</v>
      </c>
      <c r="I17" s="7"/>
      <c r="J17" s="10">
        <f>SUM(J11:J16)</f>
        <v>15318510.57000011</v>
      </c>
      <c r="K17" s="7"/>
      <c r="L17" s="10">
        <f>SUM(L11:L16)</f>
        <v>11676160.919999987</v>
      </c>
      <c r="M17" s="7"/>
    </row>
    <row r="18" spans="2:13" s="8" customFormat="1" ht="15.75">
      <c r="B18" s="7"/>
      <c r="C18" s="9"/>
      <c r="D18" s="9"/>
      <c r="E18" s="9"/>
      <c r="F18" s="10"/>
      <c r="G18" s="7"/>
      <c r="H18" s="10"/>
      <c r="I18" s="7"/>
      <c r="J18" s="10"/>
      <c r="K18" s="7"/>
      <c r="L18" s="10"/>
      <c r="M18" s="7"/>
    </row>
    <row r="19" spans="2:13" s="8" customFormat="1" ht="15.75">
      <c r="B19" s="7"/>
      <c r="C19" s="9" t="s">
        <v>13</v>
      </c>
      <c r="D19" s="9"/>
      <c r="E19" s="9"/>
      <c r="F19" s="12">
        <v>-340893.9</v>
      </c>
      <c r="G19" s="7"/>
      <c r="H19" s="13">
        <v>-100509</v>
      </c>
      <c r="I19" s="7"/>
      <c r="J19" s="12">
        <v>-1071907.32</v>
      </c>
      <c r="K19" s="7"/>
      <c r="L19" s="12">
        <v>-503419</v>
      </c>
      <c r="M19" s="7"/>
    </row>
    <row r="20" spans="2:13" s="8" customFormat="1" ht="15.75">
      <c r="B20" s="7"/>
      <c r="C20" s="9"/>
      <c r="D20" s="9"/>
      <c r="E20" s="9"/>
      <c r="F20" s="10"/>
      <c r="G20" s="7"/>
      <c r="H20" s="10"/>
      <c r="I20" s="7"/>
      <c r="J20" s="10"/>
      <c r="K20" s="7"/>
      <c r="L20" s="10"/>
      <c r="M20" s="7"/>
    </row>
    <row r="21" spans="2:13" s="8" customFormat="1" ht="15.75">
      <c r="B21" s="7"/>
      <c r="C21" s="9" t="s">
        <v>14</v>
      </c>
      <c r="D21" s="11">
        <v>2</v>
      </c>
      <c r="E21" s="9"/>
      <c r="F21" s="12">
        <f>-540523.8325</f>
        <v>-540523.8325</v>
      </c>
      <c r="G21" s="7"/>
      <c r="H21" s="13">
        <v>-354023.79</v>
      </c>
      <c r="I21" s="7"/>
      <c r="J21" s="12">
        <f>-370946.8875+0.14</f>
        <v>-370946.7475</v>
      </c>
      <c r="K21" s="7"/>
      <c r="L21" s="12">
        <v>-213794.49</v>
      </c>
      <c r="M21" s="7"/>
    </row>
    <row r="22" spans="2:13" s="8" customFormat="1" ht="15.75">
      <c r="B22" s="7"/>
      <c r="C22" s="9"/>
      <c r="D22" s="9"/>
      <c r="E22" s="9"/>
      <c r="F22" s="15"/>
      <c r="G22" s="7"/>
      <c r="H22" s="15"/>
      <c r="I22" s="7"/>
      <c r="J22" s="15"/>
      <c r="K22" s="7"/>
      <c r="L22" s="15"/>
      <c r="M22" s="7"/>
    </row>
    <row r="23" spans="2:13" s="8" customFormat="1" ht="15.75">
      <c r="B23" s="7"/>
      <c r="C23" s="9" t="s">
        <v>15</v>
      </c>
      <c r="D23" s="9"/>
      <c r="E23" s="9"/>
      <c r="F23" s="10">
        <f>SUM(F17:F22)</f>
        <v>3812944.4575001164</v>
      </c>
      <c r="G23" s="10"/>
      <c r="H23" s="10">
        <f>SUM(H17:H22)</f>
        <v>4557741.919999986</v>
      </c>
      <c r="I23" s="10"/>
      <c r="J23" s="10">
        <f>SUM(J17:J22)</f>
        <v>13875656.50250011</v>
      </c>
      <c r="K23" s="10"/>
      <c r="L23" s="10">
        <f>SUM(L17:L22)</f>
        <v>10958947.429999987</v>
      </c>
      <c r="M23" s="10"/>
    </row>
    <row r="24" spans="2:13" s="8" customFormat="1" ht="15.75">
      <c r="B24" s="7"/>
      <c r="C24" s="9"/>
      <c r="D24" s="9"/>
      <c r="E24" s="9"/>
      <c r="F24" s="10"/>
      <c r="G24" s="7"/>
      <c r="H24" s="10"/>
      <c r="I24" s="7"/>
      <c r="J24" s="10"/>
      <c r="K24" s="7"/>
      <c r="L24" s="10"/>
      <c r="M24" s="7"/>
    </row>
    <row r="25" spans="2:13" s="8" customFormat="1" ht="15.75">
      <c r="B25" s="7"/>
      <c r="C25" s="9" t="s">
        <v>16</v>
      </c>
      <c r="D25" s="9"/>
      <c r="E25" s="9"/>
      <c r="F25" s="12">
        <f>-1175498.6656+0.2</f>
        <v>-1175498.4656</v>
      </c>
      <c r="G25" s="7"/>
      <c r="H25" s="12">
        <v>-1320340</v>
      </c>
      <c r="I25" s="7"/>
      <c r="J25" s="12">
        <v>-4250597.730399996</v>
      </c>
      <c r="K25" s="7"/>
      <c r="L25" s="12">
        <v>-3209236.49</v>
      </c>
      <c r="M25" s="7"/>
    </row>
    <row r="26" spans="2:13" s="8" customFormat="1" ht="15.75">
      <c r="B26" s="7"/>
      <c r="C26" s="9"/>
      <c r="D26" s="9"/>
      <c r="E26" s="9"/>
      <c r="F26" s="15"/>
      <c r="G26" s="7"/>
      <c r="H26" s="15"/>
      <c r="I26" s="7"/>
      <c r="J26" s="15"/>
      <c r="K26" s="7"/>
      <c r="L26" s="15"/>
      <c r="M26" s="7"/>
    </row>
    <row r="27" spans="2:13" s="8" customFormat="1" ht="16.5" customHeight="1">
      <c r="B27" s="7"/>
      <c r="C27" s="9" t="s">
        <v>17</v>
      </c>
      <c r="D27" s="9"/>
      <c r="E27" s="9"/>
      <c r="F27" s="10">
        <f>SUM(F23:F26)</f>
        <v>2637445.991900116</v>
      </c>
      <c r="G27" s="7"/>
      <c r="H27" s="10">
        <f>SUM(H23:H26)</f>
        <v>3237401.919999986</v>
      </c>
      <c r="I27" s="7"/>
      <c r="J27" s="10">
        <f>SUM(J23:J26)</f>
        <v>9625058.772100113</v>
      </c>
      <c r="K27" s="7"/>
      <c r="L27" s="10">
        <f>SUM(L23:L26)</f>
        <v>7749710.939999986</v>
      </c>
      <c r="M27" s="7"/>
    </row>
    <row r="28" spans="2:13" s="8" customFormat="1" ht="15.75">
      <c r="B28" s="7"/>
      <c r="C28" s="9"/>
      <c r="D28" s="9"/>
      <c r="E28" s="9"/>
      <c r="F28" s="10"/>
      <c r="G28" s="7"/>
      <c r="H28" s="10"/>
      <c r="I28" s="7"/>
      <c r="J28" s="10"/>
      <c r="K28" s="7"/>
      <c r="L28" s="10"/>
      <c r="M28" s="7"/>
    </row>
    <row r="29" spans="2:13" s="8" customFormat="1" ht="15.75">
      <c r="B29" s="7"/>
      <c r="C29" s="9" t="s">
        <v>18</v>
      </c>
      <c r="D29" s="9"/>
      <c r="E29" s="9"/>
      <c r="F29" s="12">
        <v>-56072.84800000003</v>
      </c>
      <c r="G29" s="7"/>
      <c r="H29" s="10">
        <v>20295</v>
      </c>
      <c r="I29" s="7"/>
      <c r="J29" s="12">
        <f>-149228.336-0.17</f>
        <v>-149228.50600000002</v>
      </c>
      <c r="K29" s="7"/>
      <c r="L29" s="10">
        <v>51447</v>
      </c>
      <c r="M29" s="7"/>
    </row>
    <row r="30" spans="2:13" s="8" customFormat="1" ht="15.75">
      <c r="B30" s="7"/>
      <c r="C30" s="9"/>
      <c r="D30" s="9"/>
      <c r="E30" s="9"/>
      <c r="F30" s="10"/>
      <c r="G30" s="7"/>
      <c r="H30" s="10"/>
      <c r="I30" s="7"/>
      <c r="J30" s="10"/>
      <c r="K30" s="7"/>
      <c r="L30" s="10"/>
      <c r="M30" s="7"/>
    </row>
    <row r="31" spans="2:13" s="8" customFormat="1" ht="15.75">
      <c r="B31" s="7"/>
      <c r="C31" s="9" t="s">
        <v>19</v>
      </c>
      <c r="D31" s="9"/>
      <c r="E31" s="9"/>
      <c r="F31" s="16">
        <f>SUM(F27:F30)</f>
        <v>2581373.143900116</v>
      </c>
      <c r="G31" s="7"/>
      <c r="H31" s="16">
        <f>SUM(H27:H30)</f>
        <v>3257696.919999986</v>
      </c>
      <c r="I31" s="7"/>
      <c r="J31" s="16">
        <f>SUM(J27:J30)</f>
        <v>9475830.266100114</v>
      </c>
      <c r="K31" s="7"/>
      <c r="L31" s="16">
        <f>SUM(L27:L30)</f>
        <v>7801157.939999986</v>
      </c>
      <c r="M31" s="7"/>
    </row>
    <row r="32" spans="2:13" s="8" customFormat="1" ht="15.75">
      <c r="B32" s="7"/>
      <c r="C32" s="9"/>
      <c r="D32" s="9"/>
      <c r="E32" s="9"/>
      <c r="F32" s="10"/>
      <c r="G32" s="7"/>
      <c r="H32" s="10"/>
      <c r="I32" s="7"/>
      <c r="J32" s="10"/>
      <c r="K32" s="7"/>
      <c r="L32" s="10"/>
      <c r="M32" s="7"/>
    </row>
    <row r="33" spans="2:13" s="8" customFormat="1" ht="15.75">
      <c r="B33" s="7"/>
      <c r="C33" s="9" t="s">
        <v>20</v>
      </c>
      <c r="D33" s="11">
        <v>3</v>
      </c>
      <c r="E33" s="9"/>
      <c r="F33" s="17">
        <f>F31/(((42000000*8)+46200000)/9)*100</f>
        <v>6.078586681083476</v>
      </c>
      <c r="G33" s="7"/>
      <c r="H33" s="17">
        <f>H31/42000000*100</f>
        <v>7.7564212380952045</v>
      </c>
      <c r="I33" s="7"/>
      <c r="J33" s="18">
        <v>22.31357212582447</v>
      </c>
      <c r="K33" s="7"/>
      <c r="L33" s="17">
        <f>L31/42000000*100</f>
        <v>18.57418557142854</v>
      </c>
      <c r="M33" s="7"/>
    </row>
    <row r="34" spans="2:13" s="8" customFormat="1" ht="15.75">
      <c r="B34" s="7"/>
      <c r="C34" s="9" t="s">
        <v>21</v>
      </c>
      <c r="D34" s="11">
        <v>3</v>
      </c>
      <c r="E34" s="9"/>
      <c r="F34" s="17">
        <v>6.030179602822917</v>
      </c>
      <c r="G34" s="7"/>
      <c r="H34" s="17">
        <f>H31/42000000*100</f>
        <v>7.7564212380952045</v>
      </c>
      <c r="I34" s="7"/>
      <c r="J34" s="18">
        <v>22.135878779693797</v>
      </c>
      <c r="K34" s="7"/>
      <c r="L34" s="17">
        <f>L31/42000000*100</f>
        <v>18.57418557142854</v>
      </c>
      <c r="M34" s="7"/>
    </row>
    <row r="35" spans="2:13" ht="15">
      <c r="B35" s="3"/>
      <c r="F35" s="19"/>
      <c r="G35" s="3"/>
      <c r="H35" s="19"/>
      <c r="I35" s="3"/>
      <c r="J35" s="19"/>
      <c r="K35" s="3"/>
      <c r="L35" s="19"/>
      <c r="M35" s="3"/>
    </row>
    <row r="36" spans="2:12" ht="15">
      <c r="B36" s="3"/>
      <c r="C36" s="3"/>
      <c r="D36" s="3"/>
      <c r="E36" s="3"/>
      <c r="F36" s="19"/>
      <c r="H36" s="19"/>
      <c r="J36" s="19"/>
      <c r="L36" s="19"/>
    </row>
    <row r="37" spans="3:12" ht="15">
      <c r="C37" s="1" t="s">
        <v>22</v>
      </c>
      <c r="F37" s="19"/>
      <c r="H37" s="19"/>
      <c r="J37" s="19"/>
      <c r="L37" s="19"/>
    </row>
    <row r="38" spans="3:12" ht="15">
      <c r="C38" s="1" t="s">
        <v>23</v>
      </c>
      <c r="F38" s="19"/>
      <c r="H38" s="19"/>
      <c r="J38" s="19"/>
      <c r="L38" s="19"/>
    </row>
    <row r="39" spans="6:12" ht="15">
      <c r="F39" s="19"/>
      <c r="H39" s="19"/>
      <c r="J39" s="19"/>
      <c r="L39" s="19"/>
    </row>
    <row r="40" s="20" customFormat="1" ht="15.75">
      <c r="B40" s="21"/>
    </row>
    <row r="41" spans="2:3" s="20" customFormat="1" ht="15.75">
      <c r="B41" s="21"/>
      <c r="C41" s="22" t="s">
        <v>24</v>
      </c>
    </row>
    <row r="42" s="20" customFormat="1" ht="15">
      <c r="C42" s="20" t="s">
        <v>25</v>
      </c>
    </row>
    <row r="43" spans="2:12" s="20" customFormat="1" ht="15">
      <c r="B43" s="23"/>
      <c r="C43" s="24" t="s">
        <v>26</v>
      </c>
      <c r="D43" s="23"/>
      <c r="E43" s="23"/>
      <c r="F43" s="25">
        <v>127339541.90999997</v>
      </c>
      <c r="H43" s="25">
        <v>55654603.55</v>
      </c>
      <c r="J43" s="25">
        <v>312587067.42999995</v>
      </c>
      <c r="L43" s="25">
        <v>141490693</v>
      </c>
    </row>
    <row r="44" spans="2:12" s="20" customFormat="1" ht="15">
      <c r="B44" s="23"/>
      <c r="C44" s="26" t="s">
        <v>27</v>
      </c>
      <c r="F44" s="25">
        <v>4424557.66</v>
      </c>
      <c r="H44" s="25">
        <v>3251277.01</v>
      </c>
      <c r="J44" s="25">
        <v>11196666.740000002</v>
      </c>
      <c r="L44" s="25">
        <v>9692974.08</v>
      </c>
    </row>
    <row r="45" spans="2:12" s="20" customFormat="1" ht="15">
      <c r="B45" s="23"/>
      <c r="C45" s="26"/>
      <c r="F45" s="27">
        <f>SUM(F43:F44)</f>
        <v>131764099.56999996</v>
      </c>
      <c r="G45" s="26"/>
      <c r="H45" s="27">
        <f>SUM(H43:H44)</f>
        <v>58905880.559999995</v>
      </c>
      <c r="I45" s="26"/>
      <c r="J45" s="28">
        <f>SUM(J43:J44)</f>
        <v>323783734.16999996</v>
      </c>
      <c r="L45" s="28">
        <f>SUM(L43:L44)</f>
        <v>151183667.08</v>
      </c>
    </row>
    <row r="46" spans="2:12" s="20" customFormat="1" ht="15.75">
      <c r="B46" s="23"/>
      <c r="C46" s="26"/>
      <c r="F46" s="29"/>
      <c r="H46" s="29"/>
      <c r="J46" s="29"/>
      <c r="L46" s="29"/>
    </row>
    <row r="47" spans="2:12" s="20" customFormat="1" ht="15.75">
      <c r="B47" s="23"/>
      <c r="C47" s="30" t="s">
        <v>28</v>
      </c>
      <c r="D47" s="23"/>
      <c r="E47" s="23"/>
      <c r="F47" s="24"/>
      <c r="G47" s="26"/>
      <c r="H47" s="24"/>
      <c r="I47" s="26"/>
      <c r="J47" s="24"/>
      <c r="K47" s="26"/>
      <c r="L47" s="24"/>
    </row>
    <row r="48" spans="2:12" s="20" customFormat="1" ht="15.75">
      <c r="B48" s="23"/>
      <c r="C48" s="26" t="s">
        <v>29</v>
      </c>
      <c r="D48" s="21"/>
      <c r="E48" s="21"/>
      <c r="F48" s="31"/>
      <c r="G48" s="26"/>
      <c r="H48" s="31"/>
      <c r="I48" s="26"/>
      <c r="J48" s="31"/>
      <c r="K48" s="26"/>
      <c r="L48" s="31"/>
    </row>
    <row r="49" spans="2:12" s="20" customFormat="1" ht="15.75">
      <c r="B49" s="23"/>
      <c r="C49" s="26" t="s">
        <v>30</v>
      </c>
      <c r="D49" s="21"/>
      <c r="E49" s="21"/>
      <c r="F49" s="32">
        <v>-536692.7</v>
      </c>
      <c r="G49" s="26"/>
      <c r="H49" s="32">
        <v>-450728.79</v>
      </c>
      <c r="I49" s="26"/>
      <c r="J49" s="32">
        <v>-311491.87</v>
      </c>
      <c r="K49" s="26"/>
      <c r="L49" s="32">
        <v>-248922</v>
      </c>
    </row>
    <row r="50" spans="2:12" s="20" customFormat="1" ht="15.75">
      <c r="B50" s="23"/>
      <c r="C50" s="26" t="s">
        <v>31</v>
      </c>
      <c r="D50" s="21"/>
      <c r="E50" s="21"/>
      <c r="F50" s="32">
        <v>-3831.1324999999997</v>
      </c>
      <c r="G50" s="26"/>
      <c r="H50" s="32">
        <v>96705</v>
      </c>
      <c r="I50" s="26"/>
      <c r="J50" s="32">
        <v>-59455.0175</v>
      </c>
      <c r="K50" s="26"/>
      <c r="L50" s="32">
        <v>35127.51</v>
      </c>
    </row>
    <row r="51" spans="2:12" s="20" customFormat="1" ht="15.75">
      <c r="B51" s="23"/>
      <c r="C51" s="22"/>
      <c r="D51" s="21"/>
      <c r="E51" s="21"/>
      <c r="F51" s="33">
        <f>SUM(F49:F50)</f>
        <v>-540523.8324999999</v>
      </c>
      <c r="G51" s="26"/>
      <c r="H51" s="33">
        <f>SUM(H49:H50)</f>
        <v>-354023.79</v>
      </c>
      <c r="I51" s="26"/>
      <c r="J51" s="33">
        <f>SUM(J49:J50)</f>
        <v>-370946.8875</v>
      </c>
      <c r="K51" s="26"/>
      <c r="L51" s="33">
        <f>SUM(L49:L50)</f>
        <v>-213794.49</v>
      </c>
    </row>
    <row r="52" spans="2:12" s="20" customFormat="1" ht="15.75">
      <c r="B52" s="23"/>
      <c r="C52" s="22"/>
      <c r="D52" s="21"/>
      <c r="E52" s="21"/>
      <c r="F52" s="31"/>
      <c r="G52" s="26"/>
      <c r="H52" s="31"/>
      <c r="I52" s="26"/>
      <c r="J52" s="31"/>
      <c r="K52" s="26"/>
      <c r="L52" s="31"/>
    </row>
    <row r="53" spans="2:12" s="20" customFormat="1" ht="15.75">
      <c r="B53" s="23"/>
      <c r="C53" s="22" t="s">
        <v>32</v>
      </c>
      <c r="D53" s="21"/>
      <c r="E53" s="21"/>
      <c r="F53" s="31"/>
      <c r="G53" s="26"/>
      <c r="H53" s="31"/>
      <c r="I53" s="26"/>
      <c r="J53" s="31"/>
      <c r="K53" s="26"/>
      <c r="L53" s="31"/>
    </row>
    <row r="54" spans="2:12" s="20" customFormat="1" ht="15.75">
      <c r="B54" s="23"/>
      <c r="C54" s="34" t="s">
        <v>33</v>
      </c>
      <c r="D54" s="35"/>
      <c r="E54" s="35"/>
      <c r="F54" s="36"/>
      <c r="G54" s="37"/>
      <c r="H54" s="36"/>
      <c r="I54" s="37"/>
      <c r="J54" s="36"/>
      <c r="K54" s="37"/>
      <c r="L54" s="36"/>
    </row>
    <row r="55" spans="2:12" s="20" customFormat="1" ht="15.75">
      <c r="B55" s="23"/>
      <c r="C55" s="34" t="s">
        <v>34</v>
      </c>
      <c r="D55" s="35"/>
      <c r="E55" s="35"/>
      <c r="F55" s="36"/>
      <c r="G55" s="37"/>
      <c r="H55" s="36"/>
      <c r="I55" s="37"/>
      <c r="J55" s="36"/>
      <c r="K55" s="37"/>
      <c r="L55" s="36"/>
    </row>
    <row r="56" spans="2:12" s="20" customFormat="1" ht="15.75">
      <c r="B56" s="23"/>
      <c r="C56" s="34" t="s">
        <v>35</v>
      </c>
      <c r="D56" s="35"/>
      <c r="E56" s="35"/>
      <c r="F56" s="36"/>
      <c r="G56" s="37"/>
      <c r="H56" s="36"/>
      <c r="I56" s="37"/>
      <c r="J56" s="36"/>
      <c r="K56" s="37"/>
      <c r="L56" s="36"/>
    </row>
    <row r="57" spans="2:12" s="20" customFormat="1" ht="15.75">
      <c r="B57" s="23"/>
      <c r="C57" s="38"/>
      <c r="D57" s="35"/>
      <c r="E57" s="35"/>
      <c r="F57" s="36"/>
      <c r="G57" s="37"/>
      <c r="H57" s="36"/>
      <c r="I57" s="37"/>
      <c r="J57" s="36"/>
      <c r="K57" s="37"/>
      <c r="L57" s="36"/>
    </row>
    <row r="58" spans="2:12" s="20" customFormat="1" ht="15">
      <c r="B58" s="23"/>
      <c r="C58" s="95" t="s">
        <v>36</v>
      </c>
      <c r="D58" s="96"/>
      <c r="E58" s="96"/>
      <c r="F58" s="96"/>
      <c r="G58" s="96"/>
      <c r="H58" s="96"/>
      <c r="I58" s="96"/>
      <c r="J58" s="96"/>
      <c r="K58" s="96"/>
      <c r="L58" s="96"/>
    </row>
    <row r="59" spans="2:12" s="20" customFormat="1" ht="15.75">
      <c r="B59" s="23"/>
      <c r="C59" s="34" t="s">
        <v>37</v>
      </c>
      <c r="D59" s="21"/>
      <c r="E59" s="21"/>
      <c r="F59" s="31"/>
      <c r="G59" s="26"/>
      <c r="H59" s="31"/>
      <c r="I59" s="26"/>
      <c r="J59" s="31"/>
      <c r="K59" s="26"/>
      <c r="L59" s="31"/>
    </row>
    <row r="60" spans="2:12" s="20" customFormat="1" ht="15.75">
      <c r="B60" s="23"/>
      <c r="C60" s="34" t="s">
        <v>38</v>
      </c>
      <c r="D60" s="21"/>
      <c r="E60" s="21"/>
      <c r="F60" s="31"/>
      <c r="G60" s="26"/>
      <c r="H60" s="31"/>
      <c r="I60" s="26"/>
      <c r="J60" s="31"/>
      <c r="K60" s="26"/>
      <c r="L60" s="31"/>
    </row>
    <row r="61" spans="2:12" s="20" customFormat="1" ht="15.75">
      <c r="B61" s="23"/>
      <c r="C61" s="34"/>
      <c r="D61" s="21"/>
      <c r="E61" s="21"/>
      <c r="F61" s="31"/>
      <c r="G61" s="26"/>
      <c r="H61" s="31"/>
      <c r="I61" s="26"/>
      <c r="J61" s="31"/>
      <c r="K61" s="26"/>
      <c r="L61" s="31"/>
    </row>
    <row r="62" spans="2:12" s="20" customFormat="1" ht="15.75">
      <c r="B62" s="23"/>
      <c r="C62" s="34" t="s">
        <v>39</v>
      </c>
      <c r="D62" s="21"/>
      <c r="E62" s="21"/>
      <c r="F62" s="31"/>
      <c r="G62" s="26"/>
      <c r="H62" s="31"/>
      <c r="I62" s="26"/>
      <c r="J62" s="31"/>
      <c r="K62" s="26"/>
      <c r="L62" s="31"/>
    </row>
    <row r="63" spans="2:12" s="20" customFormat="1" ht="15.75">
      <c r="B63" s="23"/>
      <c r="C63" s="34" t="s">
        <v>40</v>
      </c>
      <c r="D63" s="21"/>
      <c r="E63" s="21"/>
      <c r="F63" s="31"/>
      <c r="G63" s="26"/>
      <c r="H63" s="31"/>
      <c r="I63" s="26"/>
      <c r="J63" s="31"/>
      <c r="K63" s="26"/>
      <c r="L63" s="31"/>
    </row>
    <row r="64" spans="2:12" s="20" customFormat="1" ht="15.75">
      <c r="B64" s="23"/>
      <c r="C64" s="34" t="s">
        <v>41</v>
      </c>
      <c r="D64" s="21"/>
      <c r="E64" s="21"/>
      <c r="F64" s="31"/>
      <c r="G64" s="26"/>
      <c r="H64" s="31"/>
      <c r="I64" s="26"/>
      <c r="J64" s="31"/>
      <c r="K64" s="26"/>
      <c r="L64" s="31"/>
    </row>
    <row r="65" spans="2:12" s="20" customFormat="1" ht="15.75">
      <c r="B65" s="23"/>
      <c r="C65" s="26" t="s">
        <v>42</v>
      </c>
      <c r="D65" s="21"/>
      <c r="E65" s="21"/>
      <c r="F65" s="31"/>
      <c r="G65" s="26"/>
      <c r="H65" s="31"/>
      <c r="I65" s="26"/>
      <c r="J65" s="31"/>
      <c r="K65" s="26"/>
      <c r="L65" s="31"/>
    </row>
    <row r="66" spans="2:12" s="20" customFormat="1" ht="15.75">
      <c r="B66" s="23"/>
      <c r="C66" s="34"/>
      <c r="D66" s="21"/>
      <c r="E66" s="21"/>
      <c r="F66" s="31"/>
      <c r="G66" s="26"/>
      <c r="H66" s="31"/>
      <c r="I66" s="26"/>
      <c r="J66" s="31"/>
      <c r="K66" s="26"/>
      <c r="L66" s="31"/>
    </row>
    <row r="67" spans="2:12" s="20" customFormat="1" ht="28.5" customHeight="1">
      <c r="B67" s="23"/>
      <c r="C67" s="39"/>
      <c r="D67" s="40"/>
      <c r="E67" s="41"/>
      <c r="F67" s="97" t="s">
        <v>43</v>
      </c>
      <c r="G67" s="98"/>
      <c r="H67" s="31"/>
      <c r="I67" s="26"/>
      <c r="J67" s="31"/>
      <c r="K67" s="26"/>
      <c r="L67" s="31"/>
    </row>
    <row r="68" spans="2:12" s="20" customFormat="1" ht="15">
      <c r="B68" s="23"/>
      <c r="C68" s="99" t="s">
        <v>44</v>
      </c>
      <c r="D68" s="100"/>
      <c r="E68" s="101"/>
      <c r="F68" s="10">
        <v>42466667</v>
      </c>
      <c r="G68" s="42"/>
      <c r="H68" s="31"/>
      <c r="I68" s="26"/>
      <c r="J68" s="31"/>
      <c r="K68" s="26"/>
      <c r="L68" s="31"/>
    </row>
    <row r="69" spans="2:12" s="20" customFormat="1" ht="15.75">
      <c r="B69" s="23"/>
      <c r="C69" s="43" t="s">
        <v>45</v>
      </c>
      <c r="D69" s="44"/>
      <c r="E69" s="45"/>
      <c r="F69" s="10">
        <v>340896</v>
      </c>
      <c r="G69" s="46"/>
      <c r="H69" s="31"/>
      <c r="I69" s="26"/>
      <c r="J69" s="31"/>
      <c r="K69" s="26"/>
      <c r="L69" s="31"/>
    </row>
    <row r="70" spans="2:12" s="20" customFormat="1" ht="15.75">
      <c r="B70" s="23"/>
      <c r="C70" s="102" t="s">
        <v>46</v>
      </c>
      <c r="D70" s="103"/>
      <c r="E70" s="47"/>
      <c r="F70" s="48">
        <v>42807563</v>
      </c>
      <c r="G70" s="49"/>
      <c r="H70" s="31"/>
      <c r="I70" s="26"/>
      <c r="J70" s="31"/>
      <c r="K70" s="26"/>
      <c r="L70" s="31"/>
    </row>
    <row r="71" spans="2:12" s="20" customFormat="1" ht="15.75">
      <c r="B71" s="23"/>
      <c r="C71" s="34"/>
      <c r="D71" s="21"/>
      <c r="E71" s="21"/>
      <c r="F71" s="31"/>
      <c r="G71" s="26"/>
      <c r="H71" s="31"/>
      <c r="I71" s="26"/>
      <c r="J71" s="31"/>
      <c r="K71" s="26"/>
      <c r="L71" s="31"/>
    </row>
    <row r="72" spans="2:12" s="20" customFormat="1" ht="15.75">
      <c r="B72" s="23"/>
      <c r="C72" s="34" t="s">
        <v>47</v>
      </c>
      <c r="D72" s="21"/>
      <c r="E72" s="21"/>
      <c r="F72" s="31"/>
      <c r="G72" s="26"/>
      <c r="H72" s="31"/>
      <c r="I72" s="26"/>
      <c r="J72" s="31"/>
      <c r="K72" s="26"/>
      <c r="L72" s="31"/>
    </row>
    <row r="73" spans="2:12" s="20" customFormat="1" ht="18" customHeight="1">
      <c r="B73" s="23"/>
      <c r="C73" s="34" t="s">
        <v>48</v>
      </c>
      <c r="D73" s="21"/>
      <c r="E73" s="21"/>
      <c r="F73" s="31"/>
      <c r="G73" s="26"/>
      <c r="H73" s="31"/>
      <c r="I73" s="26"/>
      <c r="J73" s="31"/>
      <c r="K73" s="26"/>
      <c r="L73" s="31"/>
    </row>
    <row r="74" spans="2:12" s="20" customFormat="1" ht="18" customHeight="1">
      <c r="B74" s="23"/>
      <c r="C74" s="34"/>
      <c r="D74" s="21"/>
      <c r="E74" s="21"/>
      <c r="F74" s="31"/>
      <c r="G74" s="26"/>
      <c r="H74" s="31"/>
      <c r="I74" s="26"/>
      <c r="J74" s="31"/>
      <c r="K74" s="26"/>
      <c r="L74" s="31"/>
    </row>
    <row r="75" spans="2:12" s="20" customFormat="1" ht="15.75">
      <c r="B75" s="23"/>
      <c r="C75" s="26"/>
      <c r="D75" s="21"/>
      <c r="E75" s="21"/>
      <c r="F75" s="31"/>
      <c r="G75" s="26"/>
      <c r="H75" s="31"/>
      <c r="I75" s="26"/>
      <c r="J75" s="31"/>
      <c r="K75" s="26"/>
      <c r="L75" s="31"/>
    </row>
    <row r="76" spans="2:12" s="20" customFormat="1" ht="15.75">
      <c r="B76" s="23"/>
      <c r="C76" s="21" t="s">
        <v>49</v>
      </c>
      <c r="D76" s="21"/>
      <c r="E76" s="21"/>
      <c r="F76" s="31"/>
      <c r="G76" s="26"/>
      <c r="H76" s="31"/>
      <c r="I76" s="26"/>
      <c r="J76" s="31"/>
      <c r="K76" s="26"/>
      <c r="L76" s="31"/>
    </row>
    <row r="77" spans="2:12" s="20" customFormat="1" ht="15.75">
      <c r="B77" s="23"/>
      <c r="C77" s="26" t="s">
        <v>50</v>
      </c>
      <c r="D77" s="21"/>
      <c r="E77" s="21"/>
      <c r="F77" s="31"/>
      <c r="G77" s="26"/>
      <c r="H77" s="31"/>
      <c r="I77" s="26"/>
      <c r="J77" s="31"/>
      <c r="K77" s="26"/>
      <c r="L77" s="31"/>
    </row>
    <row r="78" spans="2:12" s="20" customFormat="1" ht="15.75">
      <c r="B78" s="23"/>
      <c r="C78" s="26" t="s">
        <v>51</v>
      </c>
      <c r="D78" s="21"/>
      <c r="E78" s="21"/>
      <c r="F78" s="31"/>
      <c r="G78" s="26"/>
      <c r="H78" s="31"/>
      <c r="I78" s="26"/>
      <c r="J78" s="4">
        <v>2002</v>
      </c>
      <c r="K78" s="26"/>
      <c r="L78" s="31"/>
    </row>
    <row r="79" spans="2:12" s="20" customFormat="1" ht="15.75">
      <c r="B79" s="23"/>
      <c r="C79" s="21"/>
      <c r="D79" s="21"/>
      <c r="E79" s="21"/>
      <c r="F79" s="31"/>
      <c r="G79" s="26"/>
      <c r="H79" s="31"/>
      <c r="I79" s="26"/>
      <c r="J79" s="4" t="s">
        <v>3</v>
      </c>
      <c r="K79" s="26"/>
      <c r="L79" s="31"/>
    </row>
    <row r="80" spans="2:12" s="20" customFormat="1" ht="15.75">
      <c r="B80" s="23"/>
      <c r="D80" s="21"/>
      <c r="E80" s="21"/>
      <c r="F80" s="31"/>
      <c r="G80" s="26"/>
      <c r="H80" s="31"/>
      <c r="I80" s="26"/>
      <c r="J80" s="4" t="s">
        <v>5</v>
      </c>
      <c r="K80" s="26"/>
      <c r="L80" s="31"/>
    </row>
    <row r="81" spans="2:12" s="20" customFormat="1" ht="15.75">
      <c r="B81" s="23"/>
      <c r="D81" s="21"/>
      <c r="E81" s="21"/>
      <c r="F81" s="31"/>
      <c r="G81" s="26"/>
      <c r="H81" s="31"/>
      <c r="I81" s="26"/>
      <c r="J81" s="4" t="s">
        <v>8</v>
      </c>
      <c r="K81" s="26"/>
      <c r="L81" s="31"/>
    </row>
    <row r="82" spans="2:12" s="20" customFormat="1" ht="15.75">
      <c r="B82" s="23"/>
      <c r="C82" s="26" t="s">
        <v>52</v>
      </c>
      <c r="D82" s="21"/>
      <c r="E82" s="21"/>
      <c r="F82" s="31"/>
      <c r="G82" s="26"/>
      <c r="H82" s="31"/>
      <c r="I82" s="26"/>
      <c r="J82" s="31"/>
      <c r="K82" s="26"/>
      <c r="L82" s="31"/>
    </row>
    <row r="83" spans="2:12" s="20" customFormat="1" ht="15.75">
      <c r="B83" s="23"/>
      <c r="C83" s="26" t="s">
        <v>53</v>
      </c>
      <c r="D83" s="21"/>
      <c r="E83" s="21"/>
      <c r="F83" s="31"/>
      <c r="G83" s="26"/>
      <c r="H83" s="31"/>
      <c r="I83" s="26"/>
      <c r="J83" s="31"/>
      <c r="K83" s="26"/>
      <c r="L83" s="31"/>
    </row>
    <row r="84" spans="2:12" s="20" customFormat="1" ht="15.75">
      <c r="B84" s="23"/>
      <c r="C84" s="26" t="s">
        <v>54</v>
      </c>
      <c r="D84" s="21"/>
      <c r="E84" s="21"/>
      <c r="F84" s="31"/>
      <c r="G84" s="26"/>
      <c r="H84" s="31"/>
      <c r="I84" s="26"/>
      <c r="J84" s="31"/>
      <c r="K84" s="26"/>
      <c r="L84" s="31"/>
    </row>
    <row r="85" spans="2:12" s="20" customFormat="1" ht="15.75">
      <c r="B85" s="23"/>
      <c r="C85" s="26" t="s">
        <v>55</v>
      </c>
      <c r="D85" s="21"/>
      <c r="E85" s="21"/>
      <c r="F85" s="50"/>
      <c r="H85" s="50"/>
      <c r="J85" s="31"/>
      <c r="K85" s="26"/>
      <c r="L85" s="31"/>
    </row>
    <row r="86" spans="2:12" s="20" customFormat="1" ht="15.75">
      <c r="B86" s="23"/>
      <c r="C86" s="51" t="s">
        <v>56</v>
      </c>
      <c r="D86" s="21"/>
      <c r="E86" s="21"/>
      <c r="F86" s="50"/>
      <c r="H86" s="50"/>
      <c r="J86" s="31">
        <f>8816920+2556512</f>
        <v>11373432</v>
      </c>
      <c r="K86" s="26"/>
      <c r="L86" s="31"/>
    </row>
    <row r="87" spans="2:12" s="20" customFormat="1" ht="15">
      <c r="B87" s="23"/>
      <c r="C87" s="51" t="s">
        <v>57</v>
      </c>
      <c r="F87" s="50"/>
      <c r="H87" s="50"/>
      <c r="J87" s="31">
        <f>553986+201471</f>
        <v>755457</v>
      </c>
      <c r="K87" s="26"/>
      <c r="L87" s="31"/>
    </row>
    <row r="88" spans="2:12" s="20" customFormat="1" ht="15.75">
      <c r="B88" s="23"/>
      <c r="C88" s="21"/>
      <c r="F88" s="50"/>
      <c r="H88" s="50"/>
      <c r="J88" s="31"/>
      <c r="K88" s="26"/>
      <c r="L88" s="31"/>
    </row>
    <row r="89" spans="2:12" s="20" customFormat="1" ht="15">
      <c r="B89" s="23"/>
      <c r="C89" s="20" t="s">
        <v>58</v>
      </c>
      <c r="F89" s="50"/>
      <c r="H89" s="50"/>
      <c r="J89" s="31"/>
      <c r="K89" s="26"/>
      <c r="L89" s="31"/>
    </row>
    <row r="90" spans="2:12" s="20" customFormat="1" ht="15.75">
      <c r="B90" s="23"/>
      <c r="C90" s="20" t="s">
        <v>59</v>
      </c>
      <c r="D90" s="21"/>
      <c r="E90" s="21"/>
      <c r="F90" s="50"/>
      <c r="H90" s="50"/>
      <c r="J90" s="31">
        <f>81497+74065</f>
        <v>155562</v>
      </c>
      <c r="K90" s="26"/>
      <c r="L90" s="31"/>
    </row>
    <row r="91" spans="2:12" s="20" customFormat="1" ht="15.75">
      <c r="B91" s="23"/>
      <c r="C91" s="21"/>
      <c r="D91" s="21"/>
      <c r="E91" s="21"/>
      <c r="F91" s="50"/>
      <c r="H91" s="50"/>
      <c r="J91" s="31"/>
      <c r="K91" s="26"/>
      <c r="L91" s="31"/>
    </row>
    <row r="92" spans="2:12" s="20" customFormat="1" ht="15.75">
      <c r="B92" s="23"/>
      <c r="C92" s="26" t="s">
        <v>60</v>
      </c>
      <c r="D92" s="21"/>
      <c r="E92" s="21"/>
      <c r="F92" s="50"/>
      <c r="H92" s="50"/>
      <c r="J92" s="31"/>
      <c r="K92" s="26"/>
      <c r="L92" s="31"/>
    </row>
    <row r="93" spans="2:12" s="20" customFormat="1" ht="15.75">
      <c r="B93" s="23"/>
      <c r="C93" s="26" t="s">
        <v>61</v>
      </c>
      <c r="D93" s="21"/>
      <c r="E93" s="21"/>
      <c r="F93" s="50"/>
      <c r="H93" s="50"/>
      <c r="J93" s="31"/>
      <c r="K93" s="26"/>
      <c r="L93" s="31"/>
    </row>
    <row r="94" spans="2:12" s="20" customFormat="1" ht="15.75">
      <c r="B94" s="23"/>
      <c r="C94" s="26" t="s">
        <v>62</v>
      </c>
      <c r="D94" s="21"/>
      <c r="E94" s="21"/>
      <c r="F94" s="50"/>
      <c r="H94" s="50"/>
      <c r="J94" s="31"/>
      <c r="K94" s="26"/>
      <c r="L94" s="31"/>
    </row>
    <row r="95" spans="2:12" s="20" customFormat="1" ht="15.75">
      <c r="B95" s="23"/>
      <c r="C95" s="26" t="s">
        <v>63</v>
      </c>
      <c r="D95" s="21"/>
      <c r="E95" s="21"/>
      <c r="F95" s="50"/>
      <c r="H95" s="50"/>
      <c r="J95" s="31">
        <f>1394182+256643</f>
        <v>1650825</v>
      </c>
      <c r="K95" s="26"/>
      <c r="L95" s="31"/>
    </row>
    <row r="96" spans="2:12" s="20" customFormat="1" ht="15.75">
      <c r="B96" s="23"/>
      <c r="C96" s="21"/>
      <c r="D96" s="21"/>
      <c r="E96" s="21"/>
      <c r="F96" s="50"/>
      <c r="H96" s="50"/>
      <c r="J96" s="31"/>
      <c r="K96" s="26"/>
      <c r="L96" s="31"/>
    </row>
    <row r="97" spans="2:12" s="20" customFormat="1" ht="15.75">
      <c r="B97" s="23"/>
      <c r="C97" s="26" t="s">
        <v>64</v>
      </c>
      <c r="D97" s="21"/>
      <c r="E97" s="21"/>
      <c r="F97" s="50"/>
      <c r="H97" s="50"/>
      <c r="J97" s="31"/>
      <c r="K97" s="26"/>
      <c r="L97" s="31"/>
    </row>
    <row r="98" spans="2:12" s="20" customFormat="1" ht="15.75">
      <c r="B98" s="23"/>
      <c r="C98" s="26" t="s">
        <v>65</v>
      </c>
      <c r="D98" s="21"/>
      <c r="E98" s="21"/>
      <c r="F98" s="50"/>
      <c r="H98" s="50"/>
      <c r="J98" s="31">
        <f>61200+10250</f>
        <v>71450</v>
      </c>
      <c r="K98" s="26"/>
      <c r="L98" s="31"/>
    </row>
    <row r="99" spans="2:12" s="20" customFormat="1" ht="15.75">
      <c r="B99" s="23"/>
      <c r="C99" s="26"/>
      <c r="D99" s="21"/>
      <c r="E99" s="21"/>
      <c r="F99" s="50"/>
      <c r="H99" s="50"/>
      <c r="J99" s="31"/>
      <c r="K99" s="26"/>
      <c r="L99" s="31"/>
    </row>
    <row r="100" spans="2:12" s="20" customFormat="1" ht="15.75">
      <c r="B100" s="23"/>
      <c r="C100" s="26" t="s">
        <v>66</v>
      </c>
      <c r="D100" s="21"/>
      <c r="E100" s="21"/>
      <c r="F100" s="50"/>
      <c r="H100" s="50"/>
      <c r="J100" s="31">
        <f>210000+105000</f>
        <v>315000</v>
      </c>
      <c r="K100" s="26"/>
      <c r="L100" s="31"/>
    </row>
    <row r="101" spans="2:12" s="20" customFormat="1" ht="15.75">
      <c r="B101" s="23"/>
      <c r="C101" s="26"/>
      <c r="D101" s="21"/>
      <c r="E101" s="21"/>
      <c r="F101" s="50"/>
      <c r="H101" s="50"/>
      <c r="J101" s="31"/>
      <c r="K101" s="26"/>
      <c r="L101" s="31"/>
    </row>
    <row r="102" spans="2:12" s="20" customFormat="1" ht="15.75">
      <c r="B102" s="23"/>
      <c r="C102" s="26" t="s">
        <v>67</v>
      </c>
      <c r="D102" s="21"/>
      <c r="E102" s="21"/>
      <c r="F102" s="50"/>
      <c r="H102" s="50"/>
      <c r="J102" s="31">
        <f>54630+12065</f>
        <v>66695</v>
      </c>
      <c r="K102" s="26"/>
      <c r="L102" s="31"/>
    </row>
    <row r="103" spans="2:12" s="20" customFormat="1" ht="15.75">
      <c r="B103" s="23"/>
      <c r="C103" s="26"/>
      <c r="D103" s="21"/>
      <c r="E103" s="21"/>
      <c r="F103" s="50"/>
      <c r="H103" s="50"/>
      <c r="J103" s="31"/>
      <c r="K103" s="26"/>
      <c r="L103" s="31"/>
    </row>
    <row r="104" spans="2:12" s="20" customFormat="1" ht="15">
      <c r="B104" s="23"/>
      <c r="C104" s="26" t="s">
        <v>68</v>
      </c>
      <c r="D104" s="26"/>
      <c r="E104" s="26"/>
      <c r="F104" s="52"/>
      <c r="G104" s="26"/>
      <c r="H104" s="52"/>
      <c r="I104" s="26"/>
      <c r="J104" s="31"/>
      <c r="K104" s="26"/>
      <c r="L104" s="31"/>
    </row>
    <row r="105" spans="2:12" s="20" customFormat="1" ht="15">
      <c r="B105" s="23"/>
      <c r="C105" s="26" t="s">
        <v>69</v>
      </c>
      <c r="D105" s="26"/>
      <c r="E105" s="26"/>
      <c r="F105" s="52"/>
      <c r="G105" s="26"/>
      <c r="H105" s="52"/>
      <c r="I105" s="26"/>
      <c r="J105" s="31"/>
      <c r="K105" s="26"/>
      <c r="L105" s="31"/>
    </row>
    <row r="106" spans="2:12" s="20" customFormat="1" ht="15">
      <c r="B106" s="23"/>
      <c r="C106" s="26" t="s">
        <v>70</v>
      </c>
      <c r="D106" s="26"/>
      <c r="E106" s="26"/>
      <c r="F106" s="52"/>
      <c r="G106" s="26"/>
      <c r="H106" s="52"/>
      <c r="I106" s="26"/>
      <c r="J106" s="31"/>
      <c r="K106" s="26"/>
      <c r="L106" s="31"/>
    </row>
    <row r="107" spans="2:12" s="20" customFormat="1" ht="15">
      <c r="B107" s="23"/>
      <c r="C107" s="26" t="s">
        <v>71</v>
      </c>
      <c r="D107" s="26"/>
      <c r="E107" s="26"/>
      <c r="F107" s="52"/>
      <c r="G107" s="26"/>
      <c r="H107" s="52"/>
      <c r="I107" s="26"/>
      <c r="J107" s="31">
        <f>119687</f>
        <v>119687</v>
      </c>
      <c r="K107" s="26"/>
      <c r="L107" s="31"/>
    </row>
    <row r="108" spans="2:12" s="20" customFormat="1" ht="15">
      <c r="B108" s="23"/>
      <c r="C108" s="26"/>
      <c r="D108" s="26"/>
      <c r="E108" s="26"/>
      <c r="F108" s="52"/>
      <c r="G108" s="26"/>
      <c r="H108" s="52"/>
      <c r="I108" s="26"/>
      <c r="J108" s="31"/>
      <c r="K108" s="26"/>
      <c r="L108" s="31"/>
    </row>
    <row r="109" spans="2:12" s="20" customFormat="1" ht="15">
      <c r="B109" s="23"/>
      <c r="C109" s="26"/>
      <c r="D109" s="26"/>
      <c r="E109" s="26"/>
      <c r="F109" s="52"/>
      <c r="G109" s="26"/>
      <c r="H109" s="52"/>
      <c r="I109" s="26"/>
      <c r="J109" s="31"/>
      <c r="K109" s="26"/>
      <c r="L109" s="31"/>
    </row>
    <row r="110" spans="2:12" s="20" customFormat="1" ht="15">
      <c r="B110" s="23"/>
      <c r="C110" s="26"/>
      <c r="D110" s="26"/>
      <c r="E110" s="26"/>
      <c r="F110" s="52"/>
      <c r="G110" s="26"/>
      <c r="H110" s="52"/>
      <c r="I110" s="26"/>
      <c r="J110" s="31"/>
      <c r="K110" s="26"/>
      <c r="L110" s="31"/>
    </row>
    <row r="111" spans="2:12" s="20" customFormat="1" ht="15">
      <c r="B111" s="23"/>
      <c r="C111" s="26"/>
      <c r="D111" s="26"/>
      <c r="E111" s="26"/>
      <c r="F111" s="52"/>
      <c r="G111" s="26"/>
      <c r="H111" s="52"/>
      <c r="I111" s="26"/>
      <c r="J111" s="31"/>
      <c r="K111" s="26"/>
      <c r="L111" s="31"/>
    </row>
    <row r="112" spans="2:12" s="20" customFormat="1" ht="15">
      <c r="B112" s="23"/>
      <c r="C112" s="26"/>
      <c r="D112" s="26"/>
      <c r="E112" s="26"/>
      <c r="F112" s="52"/>
      <c r="G112" s="26"/>
      <c r="H112" s="52"/>
      <c r="I112" s="26"/>
      <c r="J112" s="31"/>
      <c r="K112" s="26"/>
      <c r="L112" s="31"/>
    </row>
    <row r="113" spans="2:12" s="20" customFormat="1" ht="15">
      <c r="B113" s="23"/>
      <c r="C113" s="26"/>
      <c r="D113" s="26"/>
      <c r="E113" s="26"/>
      <c r="F113" s="52"/>
      <c r="G113" s="26"/>
      <c r="H113" s="52"/>
      <c r="I113" s="26"/>
      <c r="J113" s="31"/>
      <c r="K113" s="26"/>
      <c r="L113" s="31"/>
    </row>
    <row r="114" spans="2:12" s="20" customFormat="1" ht="15">
      <c r="B114" s="23"/>
      <c r="C114" s="26"/>
      <c r="D114" s="26"/>
      <c r="E114" s="26"/>
      <c r="F114" s="52"/>
      <c r="G114" s="26"/>
      <c r="H114" s="52"/>
      <c r="I114" s="26"/>
      <c r="J114" s="31"/>
      <c r="K114" s="26"/>
      <c r="L114" s="31"/>
    </row>
    <row r="115" spans="2:12" s="20" customFormat="1" ht="15">
      <c r="B115" s="23"/>
      <c r="C115" s="26"/>
      <c r="D115" s="26"/>
      <c r="E115" s="26"/>
      <c r="F115" s="52"/>
      <c r="G115" s="26"/>
      <c r="H115" s="52"/>
      <c r="I115" s="26"/>
      <c r="J115" s="31"/>
      <c r="K115" s="26"/>
      <c r="L115" s="31"/>
    </row>
    <row r="116" spans="2:12" s="20" customFormat="1" ht="15">
      <c r="B116" s="23"/>
      <c r="C116" s="26"/>
      <c r="D116" s="26"/>
      <c r="E116" s="26"/>
      <c r="F116" s="52"/>
      <c r="G116" s="26"/>
      <c r="H116" s="52"/>
      <c r="I116" s="26"/>
      <c r="J116" s="31"/>
      <c r="K116" s="26"/>
      <c r="L116" s="31"/>
    </row>
    <row r="117" spans="2:12" s="20" customFormat="1" ht="15">
      <c r="B117" s="23"/>
      <c r="C117" s="26"/>
      <c r="D117" s="26"/>
      <c r="E117" s="26"/>
      <c r="F117" s="52"/>
      <c r="G117" s="26"/>
      <c r="H117" s="52"/>
      <c r="I117" s="26"/>
      <c r="J117" s="31"/>
      <c r="K117" s="26"/>
      <c r="L117" s="31"/>
    </row>
    <row r="118" spans="2:12" s="20" customFormat="1" ht="15">
      <c r="B118" s="23"/>
      <c r="C118" s="26"/>
      <c r="D118" s="26"/>
      <c r="E118" s="26"/>
      <c r="F118" s="52"/>
      <c r="G118" s="26"/>
      <c r="H118" s="52"/>
      <c r="I118" s="26"/>
      <c r="J118" s="31"/>
      <c r="K118" s="26"/>
      <c r="L118" s="31"/>
    </row>
    <row r="119" spans="2:12" s="20" customFormat="1" ht="15">
      <c r="B119" s="23"/>
      <c r="C119" s="53"/>
      <c r="D119" s="53"/>
      <c r="E119" s="53"/>
      <c r="F119" s="52"/>
      <c r="G119" s="26"/>
      <c r="H119" s="52"/>
      <c r="I119" s="26"/>
      <c r="J119" s="31"/>
      <c r="K119" s="26"/>
      <c r="L119" s="31"/>
    </row>
    <row r="120" spans="2:12" s="20" customFormat="1" ht="15">
      <c r="B120" s="23"/>
      <c r="C120" s="26"/>
      <c r="D120" s="26"/>
      <c r="E120" s="26"/>
      <c r="F120" s="52"/>
      <c r="G120" s="26"/>
      <c r="H120" s="52"/>
      <c r="I120" s="26"/>
      <c r="J120" s="52"/>
      <c r="K120" s="26"/>
      <c r="L120" s="52"/>
    </row>
    <row r="121" spans="2:12" s="20" customFormat="1" ht="15">
      <c r="B121" s="23"/>
      <c r="C121" s="53"/>
      <c r="D121" s="53"/>
      <c r="E121" s="53"/>
      <c r="F121" s="52"/>
      <c r="G121" s="26"/>
      <c r="H121" s="52"/>
      <c r="I121" s="26"/>
      <c r="J121" s="52"/>
      <c r="K121" s="26"/>
      <c r="L121" s="52"/>
    </row>
    <row r="122" spans="3:12" s="20" customFormat="1" ht="15">
      <c r="C122" s="26"/>
      <c r="D122" s="26"/>
      <c r="E122" s="26"/>
      <c r="F122" s="52"/>
      <c r="G122" s="26"/>
      <c r="H122" s="52"/>
      <c r="I122" s="26"/>
      <c r="J122" s="52"/>
      <c r="K122" s="26"/>
      <c r="L122" s="52"/>
    </row>
    <row r="123" spans="3:12" s="20" customFormat="1" ht="15">
      <c r="C123" s="26"/>
      <c r="D123" s="26"/>
      <c r="E123" s="26"/>
      <c r="F123" s="52"/>
      <c r="G123" s="26"/>
      <c r="H123" s="52"/>
      <c r="I123" s="26"/>
      <c r="J123" s="52"/>
      <c r="K123" s="26"/>
      <c r="L123" s="52"/>
    </row>
    <row r="124" spans="3:12" s="20" customFormat="1" ht="15">
      <c r="C124" s="26"/>
      <c r="D124" s="26"/>
      <c r="E124" s="26"/>
      <c r="F124" s="52"/>
      <c r="G124" s="26"/>
      <c r="H124" s="52"/>
      <c r="I124" s="26"/>
      <c r="J124" s="52"/>
      <c r="K124" s="26"/>
      <c r="L124" s="52"/>
    </row>
    <row r="125" spans="3:12" ht="15">
      <c r="C125" s="8"/>
      <c r="D125" s="8"/>
      <c r="E125" s="8"/>
      <c r="F125" s="54"/>
      <c r="G125" s="8"/>
      <c r="H125" s="54"/>
      <c r="I125" s="8"/>
      <c r="J125" s="54"/>
      <c r="K125" s="8"/>
      <c r="L125" s="54"/>
    </row>
    <row r="126" spans="3:12" ht="15">
      <c r="C126" s="8"/>
      <c r="D126" s="8"/>
      <c r="E126" s="8"/>
      <c r="F126" s="54"/>
      <c r="G126" s="8"/>
      <c r="H126" s="54"/>
      <c r="I126" s="8"/>
      <c r="J126" s="54"/>
      <c r="K126" s="8"/>
      <c r="L126" s="54"/>
    </row>
    <row r="127" spans="3:12" ht="15">
      <c r="C127" s="8"/>
      <c r="D127" s="8"/>
      <c r="E127" s="8"/>
      <c r="F127" s="54"/>
      <c r="G127" s="8"/>
      <c r="H127" s="54"/>
      <c r="I127" s="8"/>
      <c r="J127" s="54"/>
      <c r="K127" s="8"/>
      <c r="L127" s="54"/>
    </row>
    <row r="128" spans="3:12" ht="15">
      <c r="C128" s="8"/>
      <c r="D128" s="8"/>
      <c r="E128" s="8"/>
      <c r="F128" s="54"/>
      <c r="G128" s="8"/>
      <c r="H128" s="54"/>
      <c r="I128" s="8"/>
      <c r="J128" s="54"/>
      <c r="K128" s="8"/>
      <c r="L128" s="54"/>
    </row>
    <row r="129" spans="6:12" ht="15">
      <c r="F129" s="19"/>
      <c r="H129" s="19"/>
      <c r="J129" s="19"/>
      <c r="L129" s="19"/>
    </row>
    <row r="130" spans="6:12" ht="15">
      <c r="F130" s="19"/>
      <c r="H130" s="19"/>
      <c r="J130" s="19"/>
      <c r="L130" s="19"/>
    </row>
    <row r="131" spans="6:12" ht="15">
      <c r="F131" s="19"/>
      <c r="H131" s="19"/>
      <c r="J131" s="19"/>
      <c r="L131" s="19"/>
    </row>
    <row r="132" spans="6:12" ht="15">
      <c r="F132" s="19"/>
      <c r="H132" s="19"/>
      <c r="J132" s="19"/>
      <c r="L132" s="19"/>
    </row>
    <row r="133" spans="6:12" ht="15">
      <c r="F133" s="19"/>
      <c r="H133" s="19"/>
      <c r="J133" s="19"/>
      <c r="L133" s="19"/>
    </row>
    <row r="134" spans="6:12" ht="15">
      <c r="F134" s="19"/>
      <c r="H134" s="19"/>
      <c r="J134" s="19"/>
      <c r="L134" s="19"/>
    </row>
    <row r="135" spans="6:12" ht="15">
      <c r="F135" s="19"/>
      <c r="H135" s="19"/>
      <c r="J135" s="19"/>
      <c r="L135" s="19"/>
    </row>
    <row r="136" spans="6:12" ht="15">
      <c r="F136" s="19"/>
      <c r="H136" s="19"/>
      <c r="J136" s="19"/>
      <c r="L136" s="19"/>
    </row>
    <row r="137" spans="6:12" ht="15">
      <c r="F137" s="19"/>
      <c r="H137" s="19"/>
      <c r="J137" s="19"/>
      <c r="L137" s="19"/>
    </row>
    <row r="138" spans="6:12" ht="15">
      <c r="F138" s="19"/>
      <c r="H138" s="19"/>
      <c r="J138" s="19"/>
      <c r="L138" s="19"/>
    </row>
    <row r="139" spans="6:12" ht="15">
      <c r="F139" s="19"/>
      <c r="H139" s="19"/>
      <c r="J139" s="19"/>
      <c r="L139" s="19"/>
    </row>
    <row r="140" spans="6:12" ht="15">
      <c r="F140" s="19"/>
      <c r="H140" s="19"/>
      <c r="J140" s="19"/>
      <c r="L140" s="19"/>
    </row>
    <row r="141" spans="6:12" ht="15">
      <c r="F141" s="19"/>
      <c r="H141" s="19"/>
      <c r="J141" s="19"/>
      <c r="L141" s="19"/>
    </row>
    <row r="142" spans="6:12" ht="15">
      <c r="F142" s="19"/>
      <c r="H142" s="19"/>
      <c r="J142" s="19"/>
      <c r="L142" s="19"/>
    </row>
    <row r="143" spans="6:12" ht="15">
      <c r="F143" s="19"/>
      <c r="H143" s="19"/>
      <c r="J143" s="19"/>
      <c r="L143" s="19"/>
    </row>
    <row r="144" spans="6:12" ht="15">
      <c r="F144" s="19"/>
      <c r="H144" s="19"/>
      <c r="J144" s="19"/>
      <c r="L144" s="19"/>
    </row>
  </sheetData>
  <mergeCells count="4">
    <mergeCell ref="C58:L58"/>
    <mergeCell ref="F67:G67"/>
    <mergeCell ref="C68:E68"/>
    <mergeCell ref="C70:D70"/>
  </mergeCells>
  <printOptions/>
  <pageMargins left="0.75" right="0.75" top="1" bottom="1" header="0.5" footer="0.5"/>
  <pageSetup horizontalDpi="600" verticalDpi="600" orientation="portrait" scale="62" r:id="rId1"/>
  <rowBreaks count="1" manualBreakCount="1">
    <brk id="51" min="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T129"/>
  <sheetViews>
    <sheetView zoomScale="75" zoomScaleNormal="75" workbookViewId="0" topLeftCell="H41">
      <selection activeCell="V65" sqref="V65"/>
    </sheetView>
  </sheetViews>
  <sheetFormatPr defaultColWidth="9.140625" defaultRowHeight="12.75"/>
  <cols>
    <col min="1" max="1" width="4.7109375" style="1" customWidth="1"/>
    <col min="2" max="2" width="3.421875" style="1" customWidth="1"/>
    <col min="3" max="3" width="55.57421875" style="1" customWidth="1"/>
    <col min="4" max="4" width="8.7109375" style="5" customWidth="1"/>
    <col min="5" max="5" width="16.28125" style="1" customWidth="1"/>
    <col min="6" max="6" width="1.7109375" style="1" customWidth="1"/>
    <col min="7" max="7" width="16.28125" style="1" customWidth="1"/>
    <col min="8" max="8" width="1.7109375" style="1" customWidth="1"/>
    <col min="9" max="9" width="14.00390625" style="1" customWidth="1"/>
    <col min="10" max="10" width="1.7109375" style="1" customWidth="1"/>
    <col min="11" max="11" width="14.00390625" style="1" customWidth="1"/>
    <col min="12" max="12" width="1.7109375" style="1" customWidth="1"/>
    <col min="13" max="13" width="14.140625" style="1" customWidth="1"/>
    <col min="14" max="14" width="1.57421875" style="1" customWidth="1"/>
    <col min="15" max="15" width="14.421875" style="1" customWidth="1"/>
    <col min="16" max="16" width="1.7109375" style="1" customWidth="1"/>
    <col min="17" max="17" width="14.140625" style="1" customWidth="1"/>
    <col min="18" max="18" width="1.7109375" style="1" customWidth="1"/>
    <col min="19" max="16384" width="12.421875" style="1" customWidth="1"/>
  </cols>
  <sheetData>
    <row r="2" ht="15.75">
      <c r="B2" s="2" t="s">
        <v>0</v>
      </c>
    </row>
    <row r="3" ht="15.75">
      <c r="B3" s="2" t="s">
        <v>72</v>
      </c>
    </row>
    <row r="4" ht="15">
      <c r="B4" s="69" t="s">
        <v>103</v>
      </c>
    </row>
    <row r="5" spans="2:12" ht="15.75">
      <c r="B5" s="3"/>
      <c r="C5" s="3"/>
      <c r="D5" s="55"/>
      <c r="E5" s="4"/>
      <c r="F5" s="3"/>
      <c r="G5" s="4"/>
      <c r="H5" s="3"/>
      <c r="I5" s="4"/>
      <c r="J5" s="3"/>
      <c r="K5" s="4"/>
      <c r="L5" s="3"/>
    </row>
    <row r="6" spans="2:12" ht="15.75">
      <c r="B6" s="3"/>
      <c r="E6" s="4" t="s">
        <v>73</v>
      </c>
      <c r="F6" s="3"/>
      <c r="G6" s="4" t="s">
        <v>73</v>
      </c>
      <c r="H6" s="3"/>
      <c r="I6" s="4"/>
      <c r="J6" s="3"/>
      <c r="K6" s="4"/>
      <c r="L6" s="3"/>
    </row>
    <row r="7" spans="2:12" ht="15.75">
      <c r="B7" s="3"/>
      <c r="D7" s="5" t="s">
        <v>6</v>
      </c>
      <c r="E7" s="56" t="s">
        <v>74</v>
      </c>
      <c r="F7" s="3"/>
      <c r="G7" s="56" t="s">
        <v>75</v>
      </c>
      <c r="H7" s="3"/>
      <c r="I7" s="4"/>
      <c r="J7" s="3"/>
      <c r="K7" s="4"/>
      <c r="L7" s="3"/>
    </row>
    <row r="8" spans="2:12" ht="15.75">
      <c r="B8" s="3"/>
      <c r="E8" s="4"/>
      <c r="F8" s="3"/>
      <c r="G8" s="4"/>
      <c r="H8" s="3"/>
      <c r="I8" s="4"/>
      <c r="J8" s="3"/>
      <c r="K8" s="4"/>
      <c r="L8" s="3"/>
    </row>
    <row r="9" spans="2:12" ht="15.75">
      <c r="B9" s="3"/>
      <c r="E9" s="4"/>
      <c r="F9" s="3"/>
      <c r="G9" s="4"/>
      <c r="H9" s="3"/>
      <c r="I9" s="4"/>
      <c r="J9" s="3"/>
      <c r="K9" s="4"/>
      <c r="L9" s="3"/>
    </row>
    <row r="10" spans="2:12" ht="15">
      <c r="B10" s="3"/>
      <c r="C10" s="57"/>
      <c r="D10" s="58"/>
      <c r="E10" s="3"/>
      <c r="F10" s="3"/>
      <c r="G10" s="3"/>
      <c r="H10" s="3"/>
      <c r="I10" s="3"/>
      <c r="J10" s="3"/>
      <c r="K10" s="3"/>
      <c r="L10" s="3"/>
    </row>
    <row r="11" spans="2:12" ht="15.75" customHeight="1">
      <c r="B11" s="3"/>
      <c r="C11" s="8" t="s">
        <v>76</v>
      </c>
      <c r="D11" s="11">
        <v>1</v>
      </c>
      <c r="E11" s="14">
        <v>14199629.15</v>
      </c>
      <c r="F11" s="3"/>
      <c r="G11" s="14">
        <f>13874356</f>
        <v>13874356</v>
      </c>
      <c r="H11" s="3"/>
      <c r="I11" s="6"/>
      <c r="J11" s="3"/>
      <c r="K11" s="6"/>
      <c r="L11" s="3"/>
    </row>
    <row r="12" spans="2:12" s="8" customFormat="1" ht="15">
      <c r="B12" s="7"/>
      <c r="D12" s="11"/>
      <c r="E12" s="10"/>
      <c r="F12" s="7"/>
      <c r="G12" s="10"/>
      <c r="H12" s="7"/>
      <c r="I12" s="10"/>
      <c r="J12" s="7"/>
      <c r="K12" s="10"/>
      <c r="L12" s="7"/>
    </row>
    <row r="13" spans="2:12" s="8" customFormat="1" ht="15">
      <c r="B13" s="7"/>
      <c r="C13" s="8" t="s">
        <v>77</v>
      </c>
      <c r="D13" s="11"/>
      <c r="E13" s="10">
        <v>546875.49</v>
      </c>
      <c r="F13" s="7"/>
      <c r="G13" s="10">
        <f>612500</f>
        <v>612500</v>
      </c>
      <c r="H13" s="7"/>
      <c r="I13" s="10"/>
      <c r="J13" s="7"/>
      <c r="K13" s="10"/>
      <c r="L13" s="7"/>
    </row>
    <row r="14" spans="2:12" s="8" customFormat="1" ht="15">
      <c r="B14" s="7"/>
      <c r="D14" s="11"/>
      <c r="E14" s="10"/>
      <c r="F14" s="7"/>
      <c r="G14" s="10"/>
      <c r="H14" s="7"/>
      <c r="I14" s="10"/>
      <c r="J14" s="7"/>
      <c r="K14" s="10"/>
      <c r="L14" s="7"/>
    </row>
    <row r="15" spans="2:12" s="8" customFormat="1" ht="15">
      <c r="B15" s="7"/>
      <c r="C15" s="8" t="s">
        <v>78</v>
      </c>
      <c r="D15" s="11"/>
      <c r="E15" s="10">
        <v>4723915.1725</v>
      </c>
      <c r="F15" s="7"/>
      <c r="G15" s="10">
        <f>202231+12892631</f>
        <v>13094862</v>
      </c>
      <c r="H15" s="7"/>
      <c r="I15" s="10"/>
      <c r="J15" s="7"/>
      <c r="K15" s="10"/>
      <c r="L15" s="7"/>
    </row>
    <row r="16" spans="2:12" s="8" customFormat="1" ht="15">
      <c r="B16" s="7"/>
      <c r="D16" s="11"/>
      <c r="E16" s="10"/>
      <c r="F16" s="7"/>
      <c r="G16" s="10"/>
      <c r="H16" s="7"/>
      <c r="I16" s="10"/>
      <c r="J16" s="7"/>
      <c r="K16" s="10"/>
      <c r="L16" s="7"/>
    </row>
    <row r="17" spans="2:12" s="8" customFormat="1" ht="15">
      <c r="B17" s="7"/>
      <c r="C17" s="8" t="s">
        <v>79</v>
      </c>
      <c r="D17" s="11"/>
      <c r="E17" s="10">
        <v>16828539.5</v>
      </c>
      <c r="F17" s="7"/>
      <c r="G17" s="10">
        <f>16828540</f>
        <v>16828540</v>
      </c>
      <c r="H17" s="7"/>
      <c r="I17" s="10"/>
      <c r="J17" s="7"/>
      <c r="K17" s="10"/>
      <c r="L17" s="7"/>
    </row>
    <row r="18" spans="2:12" s="8" customFormat="1" ht="15">
      <c r="B18" s="7"/>
      <c r="D18" s="11"/>
      <c r="E18" s="10"/>
      <c r="F18" s="7"/>
      <c r="G18" s="10"/>
      <c r="H18" s="7"/>
      <c r="I18" s="10"/>
      <c r="J18" s="7"/>
      <c r="K18" s="10"/>
      <c r="L18" s="7"/>
    </row>
    <row r="19" spans="2:12" s="8" customFormat="1" ht="15">
      <c r="B19" s="7"/>
      <c r="C19" s="8" t="s">
        <v>80</v>
      </c>
      <c r="D19" s="11"/>
      <c r="E19" s="10">
        <v>1124934.5</v>
      </c>
      <c r="F19" s="7"/>
      <c r="G19" s="10">
        <f>393000</f>
        <v>393000</v>
      </c>
      <c r="H19" s="7"/>
      <c r="I19" s="10"/>
      <c r="J19" s="7"/>
      <c r="K19" s="10"/>
      <c r="L19" s="7"/>
    </row>
    <row r="20" spans="2:12" s="8" customFormat="1" ht="15">
      <c r="B20" s="7"/>
      <c r="D20" s="11"/>
      <c r="E20" s="10"/>
      <c r="F20" s="7"/>
      <c r="G20" s="10"/>
      <c r="H20" s="7"/>
      <c r="I20" s="10"/>
      <c r="J20" s="7"/>
      <c r="K20" s="10"/>
      <c r="L20" s="7"/>
    </row>
    <row r="21" spans="2:12" s="8" customFormat="1" ht="15">
      <c r="B21" s="7"/>
      <c r="C21" s="8" t="s">
        <v>81</v>
      </c>
      <c r="D21" s="11"/>
      <c r="F21" s="7"/>
      <c r="G21" s="10"/>
      <c r="H21" s="7"/>
      <c r="I21" s="10"/>
      <c r="J21" s="7"/>
      <c r="K21" s="10"/>
      <c r="L21" s="7"/>
    </row>
    <row r="22" spans="2:12" s="8" customFormat="1" ht="15">
      <c r="B22" s="7"/>
      <c r="C22" s="8" t="s">
        <v>82</v>
      </c>
      <c r="D22" s="11"/>
      <c r="E22" s="10">
        <v>2486485.63</v>
      </c>
      <c r="F22" s="7"/>
      <c r="G22" s="10">
        <f>3461851</f>
        <v>3461851</v>
      </c>
      <c r="H22" s="7"/>
      <c r="I22" s="10"/>
      <c r="J22" s="7"/>
      <c r="K22" s="10"/>
      <c r="L22" s="7"/>
    </row>
    <row r="23" spans="2:12" s="8" customFormat="1" ht="15">
      <c r="B23" s="7"/>
      <c r="C23" s="8" t="s">
        <v>83</v>
      </c>
      <c r="D23" s="11"/>
      <c r="E23" s="10">
        <v>62184014.44</v>
      </c>
      <c r="F23" s="7"/>
      <c r="G23" s="10">
        <f>23732606</f>
        <v>23732606</v>
      </c>
      <c r="H23" s="7"/>
      <c r="I23" s="10"/>
      <c r="J23" s="7"/>
      <c r="K23" s="10"/>
      <c r="L23" s="7"/>
    </row>
    <row r="24" spans="2:12" s="8" customFormat="1" ht="15">
      <c r="B24" s="7"/>
      <c r="C24" s="8" t="s">
        <v>84</v>
      </c>
      <c r="D24" s="11"/>
      <c r="E24" s="10">
        <v>5152340.96</v>
      </c>
      <c r="F24" s="7"/>
      <c r="G24" s="10">
        <f>4576274</f>
        <v>4576274</v>
      </c>
      <c r="H24" s="7"/>
      <c r="I24" s="10"/>
      <c r="J24" s="7"/>
      <c r="K24" s="10"/>
      <c r="L24" s="7"/>
    </row>
    <row r="25" spans="2:12" s="8" customFormat="1" ht="15">
      <c r="B25" s="7"/>
      <c r="C25" s="8" t="s">
        <v>85</v>
      </c>
      <c r="D25" s="11"/>
      <c r="E25" s="10">
        <v>85896419.24000001</v>
      </c>
      <c r="F25" s="7"/>
      <c r="G25" s="10">
        <f>41536716+4204804+537547+1073775+1975316</f>
        <v>49328158</v>
      </c>
      <c r="H25" s="7"/>
      <c r="I25" s="10"/>
      <c r="J25" s="7"/>
      <c r="K25" s="10"/>
      <c r="L25" s="7"/>
    </row>
    <row r="26" spans="2:12" s="8" customFormat="1" ht="15">
      <c r="B26" s="7"/>
      <c r="C26" s="8" t="s">
        <v>86</v>
      </c>
      <c r="D26" s="11"/>
      <c r="E26" s="10">
        <v>66802163.11</v>
      </c>
      <c r="F26" s="7"/>
      <c r="G26" s="10">
        <f>57316882</f>
        <v>57316882</v>
      </c>
      <c r="H26" s="7"/>
      <c r="I26" s="10"/>
      <c r="J26" s="7"/>
      <c r="K26" s="10"/>
      <c r="L26" s="7"/>
    </row>
    <row r="27" spans="2:12" s="8" customFormat="1" ht="15">
      <c r="B27" s="7"/>
      <c r="D27" s="11"/>
      <c r="E27" s="16">
        <f>SUM(E22:E26)</f>
        <v>222521423.38</v>
      </c>
      <c r="F27" s="10"/>
      <c r="G27" s="16">
        <f>SUM(G22:G26)</f>
        <v>138415771</v>
      </c>
      <c r="H27" s="10"/>
      <c r="I27" s="10"/>
      <c r="J27" s="10"/>
      <c r="K27" s="10"/>
      <c r="L27" s="10"/>
    </row>
    <row r="28" spans="2:12" s="8" customFormat="1" ht="15">
      <c r="B28" s="7"/>
      <c r="D28" s="11"/>
      <c r="E28" s="10"/>
      <c r="F28" s="7"/>
      <c r="G28" s="10"/>
      <c r="H28" s="7"/>
      <c r="I28" s="10"/>
      <c r="J28" s="7"/>
      <c r="K28" s="10"/>
      <c r="L28" s="7"/>
    </row>
    <row r="29" spans="2:12" s="8" customFormat="1" ht="15">
      <c r="B29" s="7"/>
      <c r="C29" s="8" t="s">
        <v>87</v>
      </c>
      <c r="D29" s="11"/>
      <c r="E29" s="10"/>
      <c r="F29" s="7"/>
      <c r="G29" s="10"/>
      <c r="H29" s="7"/>
      <c r="I29" s="10"/>
      <c r="J29" s="7"/>
      <c r="K29" s="10"/>
      <c r="L29" s="7"/>
    </row>
    <row r="30" spans="2:12" s="8" customFormat="1" ht="15">
      <c r="B30" s="7"/>
      <c r="C30" s="8" t="s">
        <v>88</v>
      </c>
      <c r="D30" s="11"/>
      <c r="E30" s="10">
        <v>13037160.72</v>
      </c>
      <c r="F30" s="7"/>
      <c r="G30" s="10">
        <f>29499835</f>
        <v>29499835</v>
      </c>
      <c r="H30" s="7"/>
      <c r="I30" s="10"/>
      <c r="J30" s="7"/>
      <c r="K30" s="10"/>
      <c r="L30" s="7"/>
    </row>
    <row r="31" spans="2:12" s="8" customFormat="1" ht="15">
      <c r="B31" s="7"/>
      <c r="C31" s="8" t="s">
        <v>89</v>
      </c>
      <c r="D31" s="11"/>
      <c r="E31" s="10">
        <v>133728100.7</v>
      </c>
      <c r="F31" s="7"/>
      <c r="G31" s="10">
        <f>56726453+3961978+388733+16000</f>
        <v>61093164</v>
      </c>
      <c r="H31" s="7"/>
      <c r="I31" s="10"/>
      <c r="J31" s="7"/>
      <c r="K31" s="10"/>
      <c r="L31" s="7"/>
    </row>
    <row r="32" spans="2:12" s="8" customFormat="1" ht="15">
      <c r="B32" s="7"/>
      <c r="C32" s="8" t="s">
        <v>90</v>
      </c>
      <c r="D32" s="11"/>
      <c r="E32" s="10">
        <v>6600865.06</v>
      </c>
      <c r="F32" s="7"/>
      <c r="G32" s="10">
        <f>3129972</f>
        <v>3129972</v>
      </c>
      <c r="H32" s="7"/>
      <c r="I32" s="10"/>
      <c r="J32" s="7"/>
      <c r="K32" s="10"/>
      <c r="L32" s="7"/>
    </row>
    <row r="33" spans="2:12" s="8" customFormat="1" ht="15">
      <c r="B33" s="7"/>
      <c r="C33" s="8" t="s">
        <v>91</v>
      </c>
      <c r="D33" s="11"/>
      <c r="E33" s="10">
        <v>1433934.48</v>
      </c>
      <c r="F33" s="7"/>
      <c r="G33" s="10">
        <f>1357680</f>
        <v>1357680</v>
      </c>
      <c r="H33" s="7"/>
      <c r="I33" s="10"/>
      <c r="J33" s="7"/>
      <c r="K33" s="10"/>
      <c r="L33" s="7"/>
    </row>
    <row r="34" spans="2:12" s="8" customFormat="1" ht="15">
      <c r="B34" s="7"/>
      <c r="C34" s="8" t="s">
        <v>92</v>
      </c>
      <c r="D34" s="11"/>
      <c r="E34" s="12">
        <v>0</v>
      </c>
      <c r="F34" s="7"/>
      <c r="G34" s="10">
        <f>2094876</f>
        <v>2094876</v>
      </c>
      <c r="H34" s="7"/>
      <c r="I34" s="10"/>
      <c r="J34" s="7"/>
      <c r="K34" s="10"/>
      <c r="L34" s="7"/>
    </row>
    <row r="35" spans="2:12" s="8" customFormat="1" ht="16.5" customHeight="1">
      <c r="B35" s="7"/>
      <c r="D35" s="11"/>
      <c r="E35" s="12"/>
      <c r="F35" s="7"/>
      <c r="G35" s="59"/>
      <c r="H35" s="7"/>
      <c r="I35" s="10"/>
      <c r="J35" s="7"/>
      <c r="K35" s="10"/>
      <c r="L35" s="7"/>
    </row>
    <row r="36" spans="2:12" s="8" customFormat="1" ht="15">
      <c r="B36" s="7"/>
      <c r="D36" s="11"/>
      <c r="E36" s="16">
        <f>SUM(E30:E35)</f>
        <v>154800060.96</v>
      </c>
      <c r="F36" s="7"/>
      <c r="G36" s="16">
        <f>SUM(G30:G35)</f>
        <v>97175527</v>
      </c>
      <c r="H36" s="7"/>
      <c r="I36" s="10"/>
      <c r="J36" s="7"/>
      <c r="K36" s="10"/>
      <c r="L36" s="7"/>
    </row>
    <row r="37" spans="2:12" s="8" customFormat="1" ht="15">
      <c r="B37" s="7"/>
      <c r="D37" s="11"/>
      <c r="E37" s="10"/>
      <c r="F37" s="7"/>
      <c r="G37" s="10"/>
      <c r="H37" s="7"/>
      <c r="I37" s="10"/>
      <c r="J37" s="7"/>
      <c r="K37" s="10"/>
      <c r="L37" s="7"/>
    </row>
    <row r="38" spans="2:12" s="8" customFormat="1" ht="15">
      <c r="B38" s="7"/>
      <c r="C38" s="8" t="s">
        <v>93</v>
      </c>
      <c r="D38" s="11"/>
      <c r="E38" s="10">
        <f>E27-E36</f>
        <v>67721362.41999999</v>
      </c>
      <c r="F38" s="7"/>
      <c r="G38" s="10">
        <f>G27-G36</f>
        <v>41240244</v>
      </c>
      <c r="H38" s="7"/>
      <c r="I38" s="10"/>
      <c r="J38" s="7"/>
      <c r="K38" s="10"/>
      <c r="L38" s="7"/>
    </row>
    <row r="39" spans="2:12" s="8" customFormat="1" ht="15">
      <c r="B39" s="7"/>
      <c r="D39" s="11"/>
      <c r="E39" s="10"/>
      <c r="F39" s="7"/>
      <c r="G39" s="10"/>
      <c r="H39" s="7"/>
      <c r="I39" s="10"/>
      <c r="J39" s="7"/>
      <c r="K39" s="10"/>
      <c r="L39" s="7"/>
    </row>
    <row r="40" spans="2:12" s="8" customFormat="1" ht="15.75" thickBot="1">
      <c r="B40" s="7"/>
      <c r="D40" s="11"/>
      <c r="E40" s="60">
        <f>E11+E13+E15+E17+E19+E38</f>
        <v>105145256.23249999</v>
      </c>
      <c r="F40" s="7"/>
      <c r="G40" s="60">
        <f>G11+G13+G15+G17+G19+G38</f>
        <v>86043502</v>
      </c>
      <c r="H40" s="7"/>
      <c r="I40" s="10"/>
      <c r="J40" s="7"/>
      <c r="K40" s="10"/>
      <c r="L40" s="7"/>
    </row>
    <row r="41" spans="2:12" s="8" customFormat="1" ht="15">
      <c r="B41" s="7"/>
      <c r="D41" s="11"/>
      <c r="E41" s="17"/>
      <c r="F41" s="7"/>
      <c r="G41" s="17"/>
      <c r="H41" s="7"/>
      <c r="I41" s="18"/>
      <c r="J41" s="7"/>
      <c r="K41" s="17"/>
      <c r="L41" s="7"/>
    </row>
    <row r="42" spans="2:12" s="8" customFormat="1" ht="15">
      <c r="B42" s="7"/>
      <c r="C42" s="8" t="s">
        <v>94</v>
      </c>
      <c r="D42" s="11"/>
      <c r="E42" s="10">
        <v>46200000</v>
      </c>
      <c r="F42" s="7"/>
      <c r="G42" s="10">
        <v>30000000</v>
      </c>
      <c r="H42" s="7"/>
      <c r="I42" s="18"/>
      <c r="J42" s="7"/>
      <c r="K42" s="18"/>
      <c r="L42" s="7"/>
    </row>
    <row r="43" spans="2:12" ht="15">
      <c r="B43" s="3"/>
      <c r="C43" s="1" t="s">
        <v>95</v>
      </c>
      <c r="E43" s="15">
        <v>53881432.61050001</v>
      </c>
      <c r="F43" s="3"/>
      <c r="G43" s="15">
        <v>51147164</v>
      </c>
      <c r="H43" s="3"/>
      <c r="I43" s="19"/>
      <c r="J43" s="3"/>
      <c r="K43" s="19"/>
      <c r="L43" s="3"/>
    </row>
    <row r="44" spans="2:11" ht="15">
      <c r="B44" s="3"/>
      <c r="C44" s="7" t="s">
        <v>96</v>
      </c>
      <c r="D44" s="11"/>
      <c r="E44" s="10">
        <f>SUM(E42:E43)</f>
        <v>100081432.61050001</v>
      </c>
      <c r="G44" s="10">
        <f>SUM(G42:G43)</f>
        <v>81147164</v>
      </c>
      <c r="I44" s="19"/>
      <c r="K44" s="19"/>
    </row>
    <row r="45" spans="3:11" ht="15">
      <c r="C45" s="8"/>
      <c r="D45" s="11"/>
      <c r="E45" s="10"/>
      <c r="G45" s="19"/>
      <c r="I45" s="19"/>
      <c r="K45" s="19"/>
    </row>
    <row r="46" spans="3:11" ht="15">
      <c r="C46" s="8" t="s">
        <v>97</v>
      </c>
      <c r="D46" s="11"/>
      <c r="E46" s="10">
        <v>1567084.932</v>
      </c>
      <c r="G46" s="10">
        <v>1417857</v>
      </c>
      <c r="I46" s="19"/>
      <c r="K46" s="19"/>
    </row>
    <row r="47" spans="3:11" ht="15">
      <c r="C47" s="8"/>
      <c r="D47" s="11"/>
      <c r="E47" s="10"/>
      <c r="G47" s="19"/>
      <c r="I47" s="19"/>
      <c r="K47" s="19"/>
    </row>
    <row r="48" spans="2:5" s="20" customFormat="1" ht="15.75">
      <c r="B48" s="21"/>
      <c r="C48" s="26" t="s">
        <v>98</v>
      </c>
      <c r="D48" s="61"/>
      <c r="E48" s="26"/>
    </row>
    <row r="49" spans="2:7" s="20" customFormat="1" ht="15.75">
      <c r="B49" s="21"/>
      <c r="C49" s="8" t="s">
        <v>91</v>
      </c>
      <c r="D49" s="11"/>
      <c r="E49" s="62">
        <v>1033249.3</v>
      </c>
      <c r="G49" s="63">
        <f>1998090</f>
        <v>1998090</v>
      </c>
    </row>
    <row r="50" spans="2:7" s="20" customFormat="1" ht="15.75">
      <c r="B50" s="21"/>
      <c r="C50" s="8" t="s">
        <v>99</v>
      </c>
      <c r="D50" s="11"/>
      <c r="E50" s="62">
        <v>2091028.71</v>
      </c>
      <c r="G50" s="63">
        <f>1107931</f>
        <v>1107931</v>
      </c>
    </row>
    <row r="51" spans="3:7" s="20" customFormat="1" ht="15">
      <c r="C51" s="8" t="s">
        <v>100</v>
      </c>
      <c r="D51" s="11"/>
      <c r="E51" s="62">
        <v>372460</v>
      </c>
      <c r="G51" s="63">
        <f>372460</f>
        <v>372460</v>
      </c>
    </row>
    <row r="52" spans="2:11" s="20" customFormat="1" ht="16.5" thickBot="1">
      <c r="B52" s="23"/>
      <c r="C52" s="24"/>
      <c r="D52" s="61"/>
      <c r="E52" s="64">
        <f>SUM(E44:E51)</f>
        <v>105145255.5525</v>
      </c>
      <c r="G52" s="64">
        <f>SUM(G44:G51)</f>
        <v>86043502</v>
      </c>
      <c r="I52" s="29"/>
      <c r="K52" s="29"/>
    </row>
    <row r="53" spans="2:11" s="20" customFormat="1" ht="15.75">
      <c r="B53" s="23"/>
      <c r="C53" s="26"/>
      <c r="D53" s="61"/>
      <c r="E53" s="65"/>
      <c r="G53" s="29"/>
      <c r="I53" s="29"/>
      <c r="K53" s="29"/>
    </row>
    <row r="54" spans="2:11" s="20" customFormat="1" ht="15.75">
      <c r="B54" s="23"/>
      <c r="C54" s="26"/>
      <c r="D54" s="61"/>
      <c r="E54" s="66"/>
      <c r="G54" s="29"/>
      <c r="I54" s="29"/>
      <c r="K54" s="29"/>
    </row>
    <row r="55" spans="2:11" s="20" customFormat="1" ht="15.75">
      <c r="B55" s="23"/>
      <c r="C55" s="1" t="s">
        <v>101</v>
      </c>
      <c r="D55" s="5"/>
      <c r="E55" s="65"/>
      <c r="G55" s="29"/>
      <c r="I55" s="29"/>
      <c r="K55" s="29"/>
    </row>
    <row r="56" spans="2:11" s="20" customFormat="1" ht="15">
      <c r="B56" s="23"/>
      <c r="C56" s="1" t="s">
        <v>102</v>
      </c>
      <c r="D56" s="5"/>
      <c r="E56" s="24"/>
      <c r="G56" s="23"/>
      <c r="I56" s="23"/>
      <c r="K56" s="23"/>
    </row>
    <row r="57" spans="2:11" s="20" customFormat="1" ht="15.75">
      <c r="B57" s="23"/>
      <c r="C57" s="22"/>
      <c r="D57" s="65"/>
      <c r="E57" s="31"/>
      <c r="G57" s="50"/>
      <c r="I57" s="50"/>
      <c r="K57" s="50"/>
    </row>
    <row r="58" spans="2:20" s="20" customFormat="1" ht="15.75">
      <c r="B58" s="23"/>
      <c r="C58" s="22"/>
      <c r="D58" s="22"/>
      <c r="E58" s="22"/>
      <c r="F58" s="22"/>
      <c r="G58" s="22"/>
      <c r="H58" s="31"/>
      <c r="J58" s="50"/>
      <c r="L58" s="50"/>
      <c r="N58" s="50"/>
      <c r="P58" s="50"/>
      <c r="R58" s="50"/>
      <c r="T58" s="50"/>
    </row>
    <row r="59" spans="2:18" s="20" customFormat="1" ht="15.75">
      <c r="B59" s="23"/>
      <c r="C59" s="77" t="s">
        <v>105</v>
      </c>
      <c r="D59" s="78"/>
      <c r="E59" s="78"/>
      <c r="F59" s="50"/>
      <c r="H59" s="50"/>
      <c r="J59" s="50"/>
      <c r="L59" s="50"/>
      <c r="N59" s="50"/>
      <c r="O59" s="79" t="s">
        <v>106</v>
      </c>
      <c r="R59" s="79"/>
    </row>
    <row r="60" spans="2:18" s="26" customFormat="1" ht="15.75">
      <c r="B60" s="24"/>
      <c r="D60" s="22"/>
      <c r="E60" s="79" t="s">
        <v>107</v>
      </c>
      <c r="G60" s="79" t="s">
        <v>108</v>
      </c>
      <c r="I60" s="79" t="s">
        <v>109</v>
      </c>
      <c r="K60" s="79" t="s">
        <v>110</v>
      </c>
      <c r="M60" s="79" t="s">
        <v>111</v>
      </c>
      <c r="O60" s="79" t="s">
        <v>112</v>
      </c>
      <c r="R60" s="79"/>
    </row>
    <row r="61" spans="2:17" s="26" customFormat="1" ht="15.75">
      <c r="B61" s="24"/>
      <c r="D61" s="22"/>
      <c r="E61" s="79" t="s">
        <v>113</v>
      </c>
      <c r="G61" s="79" t="s">
        <v>114</v>
      </c>
      <c r="I61" s="79" t="s">
        <v>115</v>
      </c>
      <c r="K61" s="79" t="s">
        <v>116</v>
      </c>
      <c r="M61" s="79" t="s">
        <v>117</v>
      </c>
      <c r="O61" s="79" t="s">
        <v>118</v>
      </c>
      <c r="Q61" s="79" t="s">
        <v>119</v>
      </c>
    </row>
    <row r="62" spans="2:17" s="26" customFormat="1" ht="15.75">
      <c r="B62" s="24"/>
      <c r="D62" s="22"/>
      <c r="E62" s="79" t="s">
        <v>120</v>
      </c>
      <c r="G62" s="79" t="s">
        <v>120</v>
      </c>
      <c r="I62" s="79" t="s">
        <v>120</v>
      </c>
      <c r="K62" s="79" t="s">
        <v>120</v>
      </c>
      <c r="M62" s="79" t="s">
        <v>120</v>
      </c>
      <c r="O62" s="79" t="s">
        <v>120</v>
      </c>
      <c r="Q62" s="79" t="s">
        <v>120</v>
      </c>
    </row>
    <row r="63" spans="2:17" s="26" customFormat="1" ht="15.75">
      <c r="B63" s="24"/>
      <c r="C63" s="80" t="s">
        <v>121</v>
      </c>
      <c r="D63" s="81"/>
      <c r="E63" s="31"/>
      <c r="G63" s="31"/>
      <c r="I63" s="31"/>
      <c r="K63" s="31"/>
      <c r="M63" s="31"/>
      <c r="O63" s="31"/>
      <c r="Q63" s="31"/>
    </row>
    <row r="64" spans="2:17" s="26" customFormat="1" ht="15.75">
      <c r="B64" s="24"/>
      <c r="C64" s="80" t="s">
        <v>122</v>
      </c>
      <c r="D64" s="81"/>
      <c r="E64" s="31">
        <v>1188180</v>
      </c>
      <c r="G64" s="31">
        <v>729840</v>
      </c>
      <c r="I64" s="31">
        <v>5848463.0600000005</v>
      </c>
      <c r="K64" s="31">
        <v>9608386.2</v>
      </c>
      <c r="M64" s="31">
        <v>11100430.11</v>
      </c>
      <c r="O64" s="31">
        <v>2078476</v>
      </c>
      <c r="Q64" s="31">
        <f>SUM(E64:P64)</f>
        <v>30553775.369999997</v>
      </c>
    </row>
    <row r="65" spans="2:17" s="26" customFormat="1" ht="15.75">
      <c r="B65" s="24"/>
      <c r="C65" s="80" t="s">
        <v>123</v>
      </c>
      <c r="D65" s="81"/>
      <c r="E65" s="32">
        <v>0</v>
      </c>
      <c r="G65" s="32">
        <v>0</v>
      </c>
      <c r="I65" s="31">
        <v>300876.16</v>
      </c>
      <c r="K65" s="32">
        <v>0</v>
      </c>
      <c r="M65" s="31">
        <v>1996617.45</v>
      </c>
      <c r="O65" s="31">
        <v>315987</v>
      </c>
      <c r="Q65" s="31">
        <f>SUM(E65:P65)</f>
        <v>2613480.61</v>
      </c>
    </row>
    <row r="66" spans="2:17" s="26" customFormat="1" ht="15.75">
      <c r="B66" s="24"/>
      <c r="C66" s="80" t="s">
        <v>124</v>
      </c>
      <c r="D66" s="81"/>
      <c r="E66" s="32">
        <v>0</v>
      </c>
      <c r="G66" s="32">
        <v>0</v>
      </c>
      <c r="I66" s="32">
        <v>0</v>
      </c>
      <c r="K66" s="32">
        <v>0</v>
      </c>
      <c r="M66" s="32">
        <f>-955271.01+0.52</f>
        <v>-955270.49</v>
      </c>
      <c r="O66" s="32">
        <v>0</v>
      </c>
      <c r="Q66" s="32">
        <f>SUM(E66:P66)</f>
        <v>-955270.49</v>
      </c>
    </row>
    <row r="67" spans="2:17" s="26" customFormat="1" ht="15.75">
      <c r="B67" s="24"/>
      <c r="C67" s="80" t="s">
        <v>125</v>
      </c>
      <c r="D67" s="81"/>
      <c r="E67" s="32">
        <v>0</v>
      </c>
      <c r="G67" s="32">
        <v>0</v>
      </c>
      <c r="I67" s="32">
        <v>0</v>
      </c>
      <c r="K67" s="32">
        <v>0</v>
      </c>
      <c r="M67" s="32">
        <v>0</v>
      </c>
      <c r="O67" s="32">
        <v>0</v>
      </c>
      <c r="Q67" s="32">
        <f>SUM(E67:P67)</f>
        <v>0</v>
      </c>
    </row>
    <row r="68" spans="2:17" s="26" customFormat="1" ht="3.75" customHeight="1">
      <c r="B68" s="24"/>
      <c r="C68" s="80"/>
      <c r="D68" s="81"/>
      <c r="E68" s="31"/>
      <c r="G68" s="31"/>
      <c r="I68" s="31"/>
      <c r="K68" s="31"/>
      <c r="M68" s="31"/>
      <c r="O68" s="31"/>
      <c r="Q68" s="31"/>
    </row>
    <row r="69" spans="2:17" s="26" customFormat="1" ht="3.75" customHeight="1">
      <c r="B69" s="24"/>
      <c r="C69" s="80"/>
      <c r="D69" s="81"/>
      <c r="E69" s="82"/>
      <c r="G69" s="82"/>
      <c r="I69" s="82"/>
      <c r="K69" s="82"/>
      <c r="M69" s="82"/>
      <c r="O69" s="82"/>
      <c r="Q69" s="82"/>
    </row>
    <row r="70" spans="2:17" s="26" customFormat="1" ht="15.75">
      <c r="B70" s="24"/>
      <c r="C70" s="80" t="s">
        <v>126</v>
      </c>
      <c r="D70" s="81"/>
      <c r="E70" s="31">
        <f>SUM(E64:E68)</f>
        <v>1188180</v>
      </c>
      <c r="G70" s="31">
        <f>SUM(G64:G68)</f>
        <v>729840</v>
      </c>
      <c r="I70" s="31">
        <f>SUM(I64:I68)</f>
        <v>6149339.220000001</v>
      </c>
      <c r="K70" s="31">
        <f>SUM(K64:K68)</f>
        <v>9608386.2</v>
      </c>
      <c r="M70" s="31">
        <f>SUM(M64:M68)</f>
        <v>12141777.069999998</v>
      </c>
      <c r="O70" s="31">
        <f>SUM(O64:O68)</f>
        <v>2394463</v>
      </c>
      <c r="Q70" s="31">
        <f>SUM(Q64:Q68)</f>
        <v>32211985.49</v>
      </c>
    </row>
    <row r="71" spans="2:17" s="26" customFormat="1" ht="3.75" customHeight="1">
      <c r="B71" s="24"/>
      <c r="C71" s="80"/>
      <c r="D71" s="22"/>
      <c r="E71" s="83"/>
      <c r="G71" s="84"/>
      <c r="H71" s="31"/>
      <c r="I71" s="83"/>
      <c r="K71" s="83"/>
      <c r="M71" s="83"/>
      <c r="O71" s="83"/>
      <c r="Q71" s="83"/>
    </row>
    <row r="72" spans="2:17" s="26" customFormat="1" ht="15.75">
      <c r="B72" s="24"/>
      <c r="C72" s="80"/>
      <c r="D72" s="22"/>
      <c r="E72" s="22"/>
      <c r="F72" s="31"/>
      <c r="H72" s="31"/>
      <c r="I72" s="31"/>
      <c r="K72" s="31"/>
      <c r="M72" s="31"/>
      <c r="O72" s="31"/>
      <c r="Q72" s="31"/>
    </row>
    <row r="73" spans="2:17" s="26" customFormat="1" ht="15.75">
      <c r="B73" s="24"/>
      <c r="C73" s="80" t="s">
        <v>127</v>
      </c>
      <c r="D73" s="81"/>
      <c r="E73" s="81"/>
      <c r="F73" s="31"/>
      <c r="H73" s="31"/>
      <c r="I73" s="31"/>
      <c r="K73" s="31"/>
      <c r="M73" s="31"/>
      <c r="O73" s="31"/>
      <c r="Q73" s="31"/>
    </row>
    <row r="74" spans="2:17" s="26" customFormat="1" ht="15.75">
      <c r="B74" s="24"/>
      <c r="C74" s="80" t="s">
        <v>122</v>
      </c>
      <c r="D74" s="81"/>
      <c r="E74" s="31">
        <v>15430.91</v>
      </c>
      <c r="G74" s="32">
        <v>0</v>
      </c>
      <c r="I74" s="32">
        <v>315915.31</v>
      </c>
      <c r="K74" s="32">
        <v>7661263.14</v>
      </c>
      <c r="M74" s="32">
        <v>7657217.77</v>
      </c>
      <c r="O74" s="32">
        <v>1029592.04</v>
      </c>
      <c r="Q74" s="31">
        <f>SUM(E74:P74)</f>
        <v>16679419.169999998</v>
      </c>
    </row>
    <row r="75" spans="2:17" s="26" customFormat="1" ht="15.75">
      <c r="B75" s="24"/>
      <c r="C75" s="80" t="s">
        <v>128</v>
      </c>
      <c r="D75" s="81"/>
      <c r="E75" s="31">
        <v>11573</v>
      </c>
      <c r="G75" s="32">
        <v>0</v>
      </c>
      <c r="I75" s="32">
        <v>97833.08</v>
      </c>
      <c r="K75" s="32">
        <v>656496.03</v>
      </c>
      <c r="M75" s="32">
        <v>1226122.67</v>
      </c>
      <c r="O75" s="32">
        <v>242795.43</v>
      </c>
      <c r="Q75" s="31">
        <f>SUM(E75:P75)</f>
        <v>2234820.21</v>
      </c>
    </row>
    <row r="76" spans="2:17" s="26" customFormat="1" ht="15.75">
      <c r="B76" s="24"/>
      <c r="C76" s="80" t="s">
        <v>124</v>
      </c>
      <c r="D76" s="81"/>
      <c r="E76" s="32">
        <v>0</v>
      </c>
      <c r="G76" s="32">
        <v>0</v>
      </c>
      <c r="I76" s="32">
        <v>0</v>
      </c>
      <c r="K76" s="32">
        <v>0</v>
      </c>
      <c r="M76" s="32">
        <f>-901882.9+0.4</f>
        <v>-901882.5</v>
      </c>
      <c r="O76" s="32">
        <v>0</v>
      </c>
      <c r="Q76" s="32">
        <f>SUM(E76:P76)-0.4</f>
        <v>-901882.9</v>
      </c>
    </row>
    <row r="77" spans="2:17" s="26" customFormat="1" ht="15.75">
      <c r="B77" s="24"/>
      <c r="C77" s="80" t="s">
        <v>125</v>
      </c>
      <c r="D77" s="81"/>
      <c r="E77" s="32">
        <v>0</v>
      </c>
      <c r="G77" s="32">
        <v>0</v>
      </c>
      <c r="I77" s="32">
        <v>0</v>
      </c>
      <c r="K77" s="32">
        <v>0</v>
      </c>
      <c r="M77" s="32">
        <v>0</v>
      </c>
      <c r="O77" s="32">
        <v>0</v>
      </c>
      <c r="Q77" s="32">
        <f>SUM(E77:P77)</f>
        <v>0</v>
      </c>
    </row>
    <row r="78" spans="2:17" s="26" customFormat="1" ht="3.75" customHeight="1">
      <c r="B78" s="24"/>
      <c r="C78" s="80"/>
      <c r="D78" s="81"/>
      <c r="E78" s="31"/>
      <c r="G78" s="31"/>
      <c r="I78" s="31"/>
      <c r="K78" s="31"/>
      <c r="M78" s="31"/>
      <c r="O78" s="31"/>
      <c r="Q78" s="31"/>
    </row>
    <row r="79" spans="2:17" s="26" customFormat="1" ht="3.75" customHeight="1">
      <c r="B79" s="24"/>
      <c r="C79" s="80"/>
      <c r="D79" s="81"/>
      <c r="E79" s="82"/>
      <c r="G79" s="82"/>
      <c r="I79" s="82"/>
      <c r="K79" s="82"/>
      <c r="M79" s="82"/>
      <c r="O79" s="82"/>
      <c r="Q79" s="82"/>
    </row>
    <row r="80" spans="2:17" s="26" customFormat="1" ht="15.75">
      <c r="B80" s="24"/>
      <c r="C80" s="80" t="s">
        <v>126</v>
      </c>
      <c r="D80" s="81"/>
      <c r="E80" s="31">
        <f>SUM(E74:E78)</f>
        <v>27003.91</v>
      </c>
      <c r="G80" s="32">
        <f>SUM(G74:G78)</f>
        <v>0</v>
      </c>
      <c r="I80" s="31">
        <f>SUM(I74:I78)</f>
        <v>413748.39</v>
      </c>
      <c r="K80" s="31">
        <f>SUM(K74:K78)</f>
        <v>8317759.17</v>
      </c>
      <c r="M80" s="31">
        <f>SUM(M74:M78)</f>
        <v>7981457.9399999995</v>
      </c>
      <c r="O80" s="31">
        <f>SUM(O74:O78)</f>
        <v>1272387.47</v>
      </c>
      <c r="Q80" s="31">
        <f>SUM(Q74:Q78)</f>
        <v>18012356.48</v>
      </c>
    </row>
    <row r="81" spans="2:17" s="26" customFormat="1" ht="3.75" customHeight="1">
      <c r="B81" s="24"/>
      <c r="C81" s="80"/>
      <c r="E81" s="83"/>
      <c r="G81" s="83"/>
      <c r="I81" s="83"/>
      <c r="K81" s="83"/>
      <c r="M81" s="83"/>
      <c r="O81" s="83"/>
      <c r="Q81" s="83"/>
    </row>
    <row r="82" spans="2:17" s="26" customFormat="1" ht="15.75">
      <c r="B82" s="24"/>
      <c r="C82" s="80"/>
      <c r="D82" s="22"/>
      <c r="E82" s="31"/>
      <c r="G82" s="31"/>
      <c r="I82" s="31"/>
      <c r="K82" s="31"/>
      <c r="M82" s="31"/>
      <c r="P82" s="31"/>
      <c r="Q82" s="31"/>
    </row>
    <row r="83" spans="2:17" s="26" customFormat="1" ht="15.75">
      <c r="B83" s="24"/>
      <c r="C83" s="80" t="s">
        <v>129</v>
      </c>
      <c r="D83" s="81"/>
      <c r="E83" s="31"/>
      <c r="G83" s="31"/>
      <c r="I83" s="31"/>
      <c r="K83" s="31"/>
      <c r="M83" s="31"/>
      <c r="P83" s="31"/>
      <c r="Q83" s="31"/>
    </row>
    <row r="84" spans="2:17" s="26" customFormat="1" ht="16.5" thickBot="1">
      <c r="B84" s="24"/>
      <c r="C84" s="80" t="s">
        <v>130</v>
      </c>
      <c r="D84" s="81"/>
      <c r="E84" s="85">
        <f>E70-E80</f>
        <v>1161176.09</v>
      </c>
      <c r="G84" s="85">
        <f>G70-G80</f>
        <v>729840</v>
      </c>
      <c r="I84" s="85">
        <f>I70-I80</f>
        <v>5735590.830000001</v>
      </c>
      <c r="K84" s="85">
        <f>K70-K80</f>
        <v>1290627.0299999993</v>
      </c>
      <c r="M84" s="85">
        <f>M70-M80</f>
        <v>4160319.129999999</v>
      </c>
      <c r="O84" s="85">
        <f>O70-O80</f>
        <v>1122075.53</v>
      </c>
      <c r="Q84" s="85">
        <f>SUM(E84:P84)+0.29</f>
        <v>14199628.899999997</v>
      </c>
    </row>
    <row r="85" spans="2:17" s="26" customFormat="1" ht="15.75">
      <c r="B85" s="24"/>
      <c r="C85" s="80"/>
      <c r="D85" s="22"/>
      <c r="E85" s="31"/>
      <c r="G85" s="31"/>
      <c r="J85" s="31"/>
      <c r="L85" s="31"/>
      <c r="M85" s="31"/>
      <c r="O85" s="31"/>
      <c r="Q85" s="31"/>
    </row>
    <row r="86" spans="2:17" s="26" customFormat="1" ht="16.5" thickBot="1">
      <c r="B86" s="24"/>
      <c r="C86" s="80" t="s">
        <v>131</v>
      </c>
      <c r="D86" s="81"/>
      <c r="E86" s="85">
        <f>E64-E74</f>
        <v>1172749.09</v>
      </c>
      <c r="G86" s="85">
        <f>G64-G74</f>
        <v>729840</v>
      </c>
      <c r="I86" s="85">
        <f>I64-I74</f>
        <v>5532547.750000001</v>
      </c>
      <c r="K86" s="85">
        <f>K64-K74</f>
        <v>1947123.0599999996</v>
      </c>
      <c r="M86" s="85">
        <f>M64-M74</f>
        <v>3443212.34</v>
      </c>
      <c r="O86" s="85">
        <f>O64-O74</f>
        <v>1048883.96</v>
      </c>
      <c r="Q86" s="85">
        <f>SUM(E86:P86)</f>
        <v>13874356.2</v>
      </c>
    </row>
    <row r="87" spans="2:17" s="26" customFormat="1" ht="15.75">
      <c r="B87" s="24"/>
      <c r="C87" s="80"/>
      <c r="D87" s="22"/>
      <c r="E87" s="22"/>
      <c r="F87" s="31"/>
      <c r="H87" s="31"/>
      <c r="J87" s="31"/>
      <c r="L87" s="31"/>
      <c r="N87" s="31"/>
      <c r="P87" s="31"/>
      <c r="Q87" s="31"/>
    </row>
    <row r="88" spans="2:18" s="26" customFormat="1" ht="15.75">
      <c r="B88" s="24"/>
      <c r="C88" s="80" t="s">
        <v>132</v>
      </c>
      <c r="D88" s="22"/>
      <c r="E88" s="22"/>
      <c r="F88" s="31"/>
      <c r="H88" s="31"/>
      <c r="J88" s="31"/>
      <c r="L88" s="31"/>
      <c r="N88" s="31"/>
      <c r="P88" s="31"/>
      <c r="R88" s="31"/>
    </row>
    <row r="89" spans="2:18" s="26" customFormat="1" ht="15.75">
      <c r="B89" s="24"/>
      <c r="C89" s="80"/>
      <c r="D89" s="22"/>
      <c r="E89" s="22"/>
      <c r="F89" s="31"/>
      <c r="H89" s="31"/>
      <c r="J89" s="31"/>
      <c r="L89" s="31"/>
      <c r="N89" s="31"/>
      <c r="P89" s="31"/>
      <c r="R89" s="31"/>
    </row>
    <row r="90" spans="2:18" s="26" customFormat="1" ht="15.75">
      <c r="B90" s="24"/>
      <c r="C90" s="80"/>
      <c r="D90" s="22"/>
      <c r="E90" s="22"/>
      <c r="F90" s="61">
        <v>2002</v>
      </c>
      <c r="G90" s="61"/>
      <c r="H90" s="61">
        <v>2001</v>
      </c>
      <c r="J90" s="31"/>
      <c r="L90" s="31"/>
      <c r="N90" s="31"/>
      <c r="P90" s="31"/>
      <c r="R90" s="31"/>
    </row>
    <row r="91" spans="2:18" s="26" customFormat="1" ht="15.75">
      <c r="B91" s="24"/>
      <c r="C91" s="80"/>
      <c r="D91" s="22"/>
      <c r="E91" s="79" t="s">
        <v>120</v>
      </c>
      <c r="F91" s="61"/>
      <c r="G91" s="79" t="s">
        <v>120</v>
      </c>
      <c r="J91" s="31"/>
      <c r="L91" s="31"/>
      <c r="N91" s="31"/>
      <c r="P91" s="31"/>
      <c r="R91" s="31"/>
    </row>
    <row r="92" spans="2:18" s="26" customFormat="1" ht="15.75">
      <c r="B92" s="24"/>
      <c r="C92" s="77" t="s">
        <v>133</v>
      </c>
      <c r="D92" s="81"/>
      <c r="J92" s="31"/>
      <c r="L92" s="31"/>
      <c r="N92" s="31"/>
      <c r="P92" s="31"/>
      <c r="R92" s="31"/>
    </row>
    <row r="93" spans="2:18" s="26" customFormat="1" ht="15.75">
      <c r="B93" s="24"/>
      <c r="C93" s="77"/>
      <c r="D93" s="81"/>
      <c r="J93" s="31"/>
      <c r="L93" s="31"/>
      <c r="N93" s="31"/>
      <c r="P93" s="31"/>
      <c r="R93" s="31"/>
    </row>
    <row r="94" spans="2:18" s="26" customFormat="1" ht="15.75" thickBot="1">
      <c r="B94" s="24"/>
      <c r="C94" s="80" t="s">
        <v>134</v>
      </c>
      <c r="D94" s="86"/>
      <c r="E94" s="85">
        <v>5500000</v>
      </c>
      <c r="G94" s="87">
        <v>0</v>
      </c>
      <c r="J94" s="31"/>
      <c r="L94" s="31"/>
      <c r="N94" s="31"/>
      <c r="P94" s="31"/>
      <c r="R94" s="31"/>
    </row>
    <row r="95" spans="2:18" s="26" customFormat="1" ht="15">
      <c r="B95" s="24"/>
      <c r="C95" s="80"/>
      <c r="D95" s="86"/>
      <c r="E95" s="86"/>
      <c r="F95" s="31"/>
      <c r="H95" s="32"/>
      <c r="J95" s="31"/>
      <c r="L95" s="31"/>
      <c r="N95" s="31"/>
      <c r="P95" s="31"/>
      <c r="R95" s="31"/>
    </row>
    <row r="96" spans="2:18" s="26" customFormat="1" ht="15.75">
      <c r="B96" s="24"/>
      <c r="C96" s="80" t="s">
        <v>135</v>
      </c>
      <c r="D96" s="22"/>
      <c r="E96" s="22"/>
      <c r="F96" s="31"/>
      <c r="H96" s="31"/>
      <c r="J96" s="31"/>
      <c r="L96" s="31"/>
      <c r="N96" s="31"/>
      <c r="P96" s="31"/>
      <c r="R96" s="31"/>
    </row>
    <row r="97" spans="2:11" s="20" customFormat="1" ht="15.75">
      <c r="B97" s="23"/>
      <c r="C97" s="21"/>
      <c r="D97" s="29"/>
      <c r="E97" s="50"/>
      <c r="G97" s="50"/>
      <c r="I97" s="50"/>
      <c r="K97" s="50"/>
    </row>
    <row r="98" spans="2:11" s="20" customFormat="1" ht="15.75">
      <c r="B98" s="23"/>
      <c r="C98" s="21"/>
      <c r="D98" s="29"/>
      <c r="E98" s="50"/>
      <c r="G98" s="50"/>
      <c r="I98" s="50"/>
      <c r="K98" s="50"/>
    </row>
    <row r="99" spans="2:11" s="20" customFormat="1" ht="15.75">
      <c r="B99" s="23"/>
      <c r="C99" s="21"/>
      <c r="D99" s="29"/>
      <c r="E99" s="50"/>
      <c r="G99" s="50"/>
      <c r="I99" s="50"/>
      <c r="K99" s="50"/>
    </row>
    <row r="100" spans="2:11" s="20" customFormat="1" ht="15.75">
      <c r="B100" s="23"/>
      <c r="C100" s="21"/>
      <c r="D100" s="29"/>
      <c r="E100" s="50"/>
      <c r="G100" s="50"/>
      <c r="I100" s="50"/>
      <c r="K100" s="50"/>
    </row>
    <row r="101" spans="2:11" s="20" customFormat="1" ht="15.75">
      <c r="B101" s="23"/>
      <c r="C101" s="21"/>
      <c r="D101" s="29"/>
      <c r="E101" s="50"/>
      <c r="G101" s="50"/>
      <c r="I101" s="50"/>
      <c r="K101" s="50"/>
    </row>
    <row r="102" spans="2:11" s="20" customFormat="1" ht="15.75">
      <c r="B102" s="23"/>
      <c r="C102" s="21"/>
      <c r="D102" s="29"/>
      <c r="E102" s="50"/>
      <c r="G102" s="50"/>
      <c r="I102" s="50"/>
      <c r="K102" s="50"/>
    </row>
    <row r="103" spans="2:11" s="20" customFormat="1" ht="15.75">
      <c r="B103" s="23"/>
      <c r="C103" s="21"/>
      <c r="D103" s="29"/>
      <c r="E103" s="50"/>
      <c r="G103" s="50"/>
      <c r="I103" s="50"/>
      <c r="K103" s="50"/>
    </row>
    <row r="104" spans="2:11" s="20" customFormat="1" ht="15">
      <c r="B104" s="23"/>
      <c r="C104" s="23"/>
      <c r="D104" s="68"/>
      <c r="E104" s="50"/>
      <c r="G104" s="50"/>
      <c r="I104" s="50"/>
      <c r="K104" s="50"/>
    </row>
    <row r="105" spans="2:11" s="20" customFormat="1" ht="15">
      <c r="B105" s="23"/>
      <c r="D105" s="67"/>
      <c r="E105" s="50"/>
      <c r="G105" s="50"/>
      <c r="I105" s="50"/>
      <c r="K105" s="50"/>
    </row>
    <row r="106" spans="2:11" s="20" customFormat="1" ht="15">
      <c r="B106" s="23"/>
      <c r="C106" s="23"/>
      <c r="D106" s="68"/>
      <c r="E106" s="50"/>
      <c r="G106" s="50"/>
      <c r="I106" s="50"/>
      <c r="K106" s="50"/>
    </row>
    <row r="107" spans="4:11" s="20" customFormat="1" ht="15">
      <c r="D107" s="67"/>
      <c r="E107" s="50"/>
      <c r="G107" s="50"/>
      <c r="I107" s="50"/>
      <c r="K107" s="50"/>
    </row>
    <row r="108" spans="4:11" s="20" customFormat="1" ht="15">
      <c r="D108" s="67"/>
      <c r="E108" s="50"/>
      <c r="G108" s="50"/>
      <c r="I108" s="50"/>
      <c r="K108" s="50"/>
    </row>
    <row r="109" spans="4:11" s="20" customFormat="1" ht="15">
      <c r="D109" s="67"/>
      <c r="E109" s="50"/>
      <c r="G109" s="50"/>
      <c r="I109" s="50"/>
      <c r="K109" s="50"/>
    </row>
    <row r="110" spans="5:11" ht="15">
      <c r="E110" s="19"/>
      <c r="G110" s="19"/>
      <c r="I110" s="19"/>
      <c r="K110" s="19"/>
    </row>
    <row r="111" spans="5:11" ht="15">
      <c r="E111" s="19"/>
      <c r="G111" s="19"/>
      <c r="I111" s="19"/>
      <c r="K111" s="19"/>
    </row>
    <row r="112" spans="5:11" ht="15">
      <c r="E112" s="19"/>
      <c r="G112" s="19"/>
      <c r="I112" s="19"/>
      <c r="K112" s="19"/>
    </row>
    <row r="113" spans="5:11" ht="15">
      <c r="E113" s="19"/>
      <c r="G113" s="19"/>
      <c r="I113" s="19"/>
      <c r="K113" s="19"/>
    </row>
    <row r="114" spans="5:11" ht="15">
      <c r="E114" s="19"/>
      <c r="G114" s="19"/>
      <c r="I114" s="19"/>
      <c r="K114" s="19"/>
    </row>
    <row r="115" spans="5:11" ht="15">
      <c r="E115" s="19"/>
      <c r="G115" s="19"/>
      <c r="I115" s="19"/>
      <c r="K115" s="19"/>
    </row>
    <row r="116" spans="5:11" ht="15">
      <c r="E116" s="19"/>
      <c r="G116" s="19"/>
      <c r="I116" s="19"/>
      <c r="K116" s="19"/>
    </row>
    <row r="117" spans="5:11" ht="15">
      <c r="E117" s="19"/>
      <c r="G117" s="19"/>
      <c r="I117" s="19"/>
      <c r="K117" s="19"/>
    </row>
    <row r="118" spans="5:11" ht="15">
      <c r="E118" s="19"/>
      <c r="G118" s="19"/>
      <c r="I118" s="19"/>
      <c r="K118" s="19"/>
    </row>
    <row r="119" spans="5:11" ht="15">
      <c r="E119" s="19"/>
      <c r="G119" s="19"/>
      <c r="I119" s="19"/>
      <c r="K119" s="19"/>
    </row>
    <row r="120" spans="5:11" ht="15">
      <c r="E120" s="19"/>
      <c r="G120" s="19"/>
      <c r="I120" s="19"/>
      <c r="K120" s="19"/>
    </row>
    <row r="121" spans="5:11" ht="15">
      <c r="E121" s="19"/>
      <c r="G121" s="19"/>
      <c r="I121" s="19"/>
      <c r="K121" s="19"/>
    </row>
    <row r="122" spans="5:11" ht="15">
      <c r="E122" s="19"/>
      <c r="G122" s="19"/>
      <c r="I122" s="19"/>
      <c r="K122" s="19"/>
    </row>
    <row r="123" spans="5:11" ht="15">
      <c r="E123" s="19"/>
      <c r="G123" s="19"/>
      <c r="I123" s="19"/>
      <c r="K123" s="19"/>
    </row>
    <row r="124" spans="5:11" ht="15">
      <c r="E124" s="19"/>
      <c r="G124" s="19"/>
      <c r="I124" s="19"/>
      <c r="K124" s="19"/>
    </row>
    <row r="125" spans="5:11" ht="15">
      <c r="E125" s="19"/>
      <c r="G125" s="19"/>
      <c r="I125" s="19"/>
      <c r="K125" s="19"/>
    </row>
    <row r="126" spans="5:11" ht="15">
      <c r="E126" s="19"/>
      <c r="G126" s="19"/>
      <c r="I126" s="19"/>
      <c r="K126" s="19"/>
    </row>
    <row r="127" spans="5:11" ht="15">
      <c r="E127" s="19"/>
      <c r="G127" s="19"/>
      <c r="I127" s="19"/>
      <c r="K127" s="19"/>
    </row>
    <row r="128" spans="5:11" ht="15">
      <c r="E128" s="19"/>
      <c r="G128" s="19"/>
      <c r="I128" s="19"/>
      <c r="K128" s="19"/>
    </row>
    <row r="129" spans="5:11" ht="15">
      <c r="E129" s="19"/>
      <c r="G129" s="19"/>
      <c r="I129" s="19"/>
      <c r="K129" s="19"/>
    </row>
  </sheetData>
  <printOptions/>
  <pageMargins left="0.75" right="0.75" top="1" bottom="1" header="0.5" footer="0.5"/>
  <pageSetup horizontalDpi="600" verticalDpi="600" orientation="portrait" scale="75" r:id="rId1"/>
  <rowBreaks count="1" manualBreakCount="1">
    <brk id="5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K128"/>
  <sheetViews>
    <sheetView zoomScale="75" zoomScaleNormal="75" workbookViewId="0" topLeftCell="A2">
      <selection activeCell="J15" sqref="J15"/>
    </sheetView>
  </sheetViews>
  <sheetFormatPr defaultColWidth="9.140625" defaultRowHeight="12.75"/>
  <cols>
    <col min="1" max="1" width="4.7109375" style="1" customWidth="1"/>
    <col min="2" max="2" width="3.421875" style="1" customWidth="1"/>
    <col min="3" max="3" width="52.28125" style="1" customWidth="1"/>
    <col min="4" max="4" width="16.28125" style="1" customWidth="1"/>
    <col min="5" max="5" width="3.57421875" style="1" customWidth="1"/>
    <col min="6" max="6" width="16.28125" style="1" customWidth="1"/>
    <col min="7" max="7" width="3.57421875" style="1" customWidth="1"/>
    <col min="8" max="8" width="16.28125" style="1" customWidth="1"/>
    <col min="9" max="9" width="3.57421875" style="1" customWidth="1"/>
    <col min="10" max="10" width="16.28125" style="1" customWidth="1"/>
    <col min="11" max="11" width="3.57421875" style="1" customWidth="1"/>
    <col min="12" max="16384" width="12.421875" style="1" customWidth="1"/>
  </cols>
  <sheetData>
    <row r="2" ht="15.75">
      <c r="B2" s="2" t="s">
        <v>0</v>
      </c>
    </row>
    <row r="3" ht="15.75">
      <c r="B3" s="2" t="s">
        <v>136</v>
      </c>
    </row>
    <row r="4" ht="15">
      <c r="B4" s="69" t="s">
        <v>103</v>
      </c>
    </row>
    <row r="5" spans="2:11" ht="15.75">
      <c r="B5" s="3"/>
      <c r="C5" s="3"/>
      <c r="D5" s="4"/>
      <c r="E5" s="3"/>
      <c r="F5" s="4"/>
      <c r="G5" s="3"/>
      <c r="H5" s="4"/>
      <c r="I5" s="3"/>
      <c r="J5" s="4"/>
      <c r="K5" s="3"/>
    </row>
    <row r="6" spans="2:11" ht="15.75">
      <c r="B6" s="3"/>
      <c r="D6" s="4" t="s">
        <v>137</v>
      </c>
      <c r="E6" s="3"/>
      <c r="F6" s="4" t="s">
        <v>137</v>
      </c>
      <c r="G6" s="3"/>
      <c r="H6" s="4" t="s">
        <v>138</v>
      </c>
      <c r="I6" s="3"/>
      <c r="J6" s="4" t="s">
        <v>139</v>
      </c>
      <c r="K6" s="3"/>
    </row>
    <row r="7" spans="2:11" ht="15.75">
      <c r="B7" s="3"/>
      <c r="D7" s="88" t="s">
        <v>140</v>
      </c>
      <c r="E7" s="3"/>
      <c r="F7" s="88" t="s">
        <v>141</v>
      </c>
      <c r="G7" s="3"/>
      <c r="H7" s="4" t="s">
        <v>142</v>
      </c>
      <c r="I7" s="3"/>
      <c r="J7" s="4" t="s">
        <v>143</v>
      </c>
      <c r="K7" s="3"/>
    </row>
    <row r="8" spans="2:11" ht="15.75">
      <c r="B8" s="3"/>
      <c r="D8" s="4"/>
      <c r="E8" s="3"/>
      <c r="F8" s="4"/>
      <c r="G8" s="3"/>
      <c r="H8" s="4"/>
      <c r="I8" s="3"/>
      <c r="J8" s="4" t="s">
        <v>144</v>
      </c>
      <c r="K8" s="3"/>
    </row>
    <row r="9" spans="2:11" ht="15.75">
      <c r="B9" s="3"/>
      <c r="D9" s="4"/>
      <c r="E9" s="3"/>
      <c r="F9" s="4"/>
      <c r="G9" s="3"/>
      <c r="H9" s="4"/>
      <c r="I9" s="3"/>
      <c r="J9" s="4"/>
      <c r="K9" s="3"/>
    </row>
    <row r="10" spans="2:11" ht="15">
      <c r="B10" s="3"/>
      <c r="C10" s="7" t="s">
        <v>145</v>
      </c>
      <c r="D10" s="12">
        <v>30000000</v>
      </c>
      <c r="E10" s="7"/>
      <c r="F10" s="12">
        <v>4688749</v>
      </c>
      <c r="G10" s="7"/>
      <c r="H10" s="12">
        <v>46458414.51</v>
      </c>
      <c r="I10" s="7"/>
      <c r="J10" s="89">
        <f>SUM(D10:I10)</f>
        <v>81147163.50999999</v>
      </c>
      <c r="K10" s="3"/>
    </row>
    <row r="11" spans="2:11" ht="15.75" customHeight="1">
      <c r="B11" s="3"/>
      <c r="C11" s="8"/>
      <c r="D11" s="14"/>
      <c r="E11" s="3"/>
      <c r="F11" s="14"/>
      <c r="G11" s="3"/>
      <c r="H11" s="6"/>
      <c r="I11" s="3"/>
      <c r="J11" s="6"/>
      <c r="K11" s="3"/>
    </row>
    <row r="12" spans="2:11" s="8" customFormat="1" ht="15">
      <c r="B12" s="7"/>
      <c r="C12" s="8" t="s">
        <v>146</v>
      </c>
      <c r="D12" s="10"/>
      <c r="E12" s="7"/>
      <c r="F12" s="10"/>
      <c r="G12" s="7"/>
      <c r="H12" s="10"/>
      <c r="I12" s="7"/>
      <c r="J12" s="10"/>
      <c r="K12" s="7"/>
    </row>
    <row r="13" spans="2:11" s="8" customFormat="1" ht="15">
      <c r="B13" s="7"/>
      <c r="C13" s="8" t="s">
        <v>147</v>
      </c>
      <c r="D13" s="10">
        <v>12000000</v>
      </c>
      <c r="E13" s="7"/>
      <c r="F13" s="12">
        <f>-F10</f>
        <v>-4688749</v>
      </c>
      <c r="G13" s="7"/>
      <c r="H13" s="12">
        <f>-D13-F13+0.49</f>
        <v>-7311250.51</v>
      </c>
      <c r="I13" s="7"/>
      <c r="J13" s="12">
        <f>SUM(D13:I13)</f>
        <v>0.4900000002235174</v>
      </c>
      <c r="K13" s="7"/>
    </row>
    <row r="14" spans="2:11" s="8" customFormat="1" ht="15">
      <c r="B14" s="7"/>
      <c r="C14" s="8" t="s">
        <v>148</v>
      </c>
      <c r="D14" s="10">
        <v>4200000</v>
      </c>
      <c r="E14" s="7"/>
      <c r="F14" s="12">
        <v>0</v>
      </c>
      <c r="G14" s="7"/>
      <c r="H14" s="12">
        <v>0</v>
      </c>
      <c r="I14" s="7"/>
      <c r="J14" s="12">
        <f>SUM(D14:I14)</f>
        <v>4200000</v>
      </c>
      <c r="K14" s="7"/>
    </row>
    <row r="15" spans="2:11" s="8" customFormat="1" ht="15">
      <c r="B15" s="7"/>
      <c r="C15" s="8" t="s">
        <v>149</v>
      </c>
      <c r="D15" s="12">
        <v>0</v>
      </c>
      <c r="E15" s="7"/>
      <c r="F15" s="10">
        <v>8498438.5</v>
      </c>
      <c r="G15" s="7"/>
      <c r="H15" s="12">
        <v>0</v>
      </c>
      <c r="I15" s="7"/>
      <c r="J15" s="12">
        <f>SUM(D15:I15)</f>
        <v>8498438.5</v>
      </c>
      <c r="K15" s="7"/>
    </row>
    <row r="16" spans="2:11" s="8" customFormat="1" ht="15">
      <c r="B16" s="7"/>
      <c r="C16" s="8" t="s">
        <v>150</v>
      </c>
      <c r="D16" s="12">
        <v>0</v>
      </c>
      <c r="E16" s="7"/>
      <c r="F16" s="12">
        <v>0</v>
      </c>
      <c r="G16" s="7"/>
      <c r="H16" s="10">
        <v>9475830.296100115</v>
      </c>
      <c r="I16" s="7"/>
      <c r="J16" s="12">
        <f>SUM(D16:I16)</f>
        <v>9475830.296100115</v>
      </c>
      <c r="K16" s="7"/>
    </row>
    <row r="17" spans="2:11" s="8" customFormat="1" ht="15">
      <c r="B17" s="7"/>
      <c r="C17" s="8" t="s">
        <v>151</v>
      </c>
      <c r="D17" s="12">
        <v>0</v>
      </c>
      <c r="E17" s="7"/>
      <c r="F17" s="12">
        <v>0</v>
      </c>
      <c r="G17" s="7"/>
      <c r="H17" s="12">
        <f>-3240000</f>
        <v>-3240000</v>
      </c>
      <c r="I17" s="7"/>
      <c r="J17" s="12">
        <f>SUM(D17:I17)</f>
        <v>-3240000</v>
      </c>
      <c r="K17" s="7"/>
    </row>
    <row r="18" spans="2:11" s="8" customFormat="1" ht="15">
      <c r="B18" s="7"/>
      <c r="D18" s="10"/>
      <c r="E18" s="7"/>
      <c r="F18" s="10"/>
      <c r="G18" s="7"/>
      <c r="H18" s="10"/>
      <c r="I18" s="7"/>
      <c r="J18" s="10"/>
      <c r="K18" s="7"/>
    </row>
    <row r="19" spans="2:11" s="8" customFormat="1" ht="15">
      <c r="B19" s="7"/>
      <c r="C19" s="8" t="s">
        <v>152</v>
      </c>
      <c r="D19" s="16">
        <f>SUM(D10:D18)</f>
        <v>46200000</v>
      </c>
      <c r="E19" s="7"/>
      <c r="F19" s="16">
        <f>SUM(F10:F18)</f>
        <v>8498438.5</v>
      </c>
      <c r="G19" s="7"/>
      <c r="H19" s="16">
        <f>SUM(H10:H18)</f>
        <v>45382994.29610012</v>
      </c>
      <c r="I19" s="7"/>
      <c r="J19" s="16">
        <f>SUM(J10:J18)</f>
        <v>100081432.7961001</v>
      </c>
      <c r="K19" s="7"/>
    </row>
    <row r="20" spans="2:11" s="8" customFormat="1" ht="15">
      <c r="B20" s="7"/>
      <c r="D20" s="10"/>
      <c r="E20" s="7"/>
      <c r="F20" s="10"/>
      <c r="G20" s="7"/>
      <c r="H20" s="10"/>
      <c r="I20" s="7"/>
      <c r="J20" s="10"/>
      <c r="K20" s="7"/>
    </row>
    <row r="21" spans="2:11" s="8" customFormat="1" ht="15">
      <c r="B21" s="7"/>
      <c r="E21" s="7"/>
      <c r="F21" s="10"/>
      <c r="G21" s="7"/>
      <c r="H21" s="10"/>
      <c r="I21" s="7"/>
      <c r="J21" s="10"/>
      <c r="K21" s="7"/>
    </row>
    <row r="22" spans="2:11" s="8" customFormat="1" ht="15">
      <c r="B22" s="7"/>
      <c r="C22" s="1" t="s">
        <v>153</v>
      </c>
      <c r="D22" s="10"/>
      <c r="E22" s="7"/>
      <c r="F22" s="10"/>
      <c r="G22" s="7"/>
      <c r="H22" s="10"/>
      <c r="I22" s="7"/>
      <c r="J22" s="10"/>
      <c r="K22" s="7"/>
    </row>
    <row r="23" spans="2:11" s="8" customFormat="1" ht="15">
      <c r="B23" s="7"/>
      <c r="C23" s="1" t="s">
        <v>154</v>
      </c>
      <c r="D23" s="10"/>
      <c r="E23" s="7"/>
      <c r="F23" s="10"/>
      <c r="G23" s="7"/>
      <c r="H23" s="10"/>
      <c r="I23" s="7"/>
      <c r="J23" s="10"/>
      <c r="K23" s="7"/>
    </row>
    <row r="24" spans="2:11" s="8" customFormat="1" ht="15">
      <c r="B24" s="7"/>
      <c r="D24" s="10"/>
      <c r="E24" s="7"/>
      <c r="F24" s="10"/>
      <c r="G24" s="7"/>
      <c r="H24" s="10"/>
      <c r="I24" s="7"/>
      <c r="J24" s="10"/>
      <c r="K24" s="7"/>
    </row>
    <row r="25" spans="2:11" s="8" customFormat="1" ht="15">
      <c r="B25" s="7"/>
      <c r="C25" s="8" t="s">
        <v>155</v>
      </c>
      <c r="D25" s="10"/>
      <c r="E25" s="7"/>
      <c r="F25" s="10"/>
      <c r="G25" s="7"/>
      <c r="H25" s="10"/>
      <c r="I25" s="7"/>
      <c r="J25" s="10"/>
      <c r="K25" s="7"/>
    </row>
    <row r="26" spans="2:11" s="8" customFormat="1" ht="15">
      <c r="B26" s="7"/>
      <c r="C26" s="8" t="s">
        <v>156</v>
      </c>
      <c r="D26" s="10"/>
      <c r="E26" s="7"/>
      <c r="F26" s="10"/>
      <c r="G26" s="7"/>
      <c r="H26" s="10"/>
      <c r="I26" s="7"/>
      <c r="J26" s="10"/>
      <c r="K26" s="7"/>
    </row>
    <row r="27" spans="2:11" s="8" customFormat="1" ht="15">
      <c r="B27" s="7"/>
      <c r="D27" s="36"/>
      <c r="E27" s="36"/>
      <c r="F27" s="36"/>
      <c r="G27" s="10"/>
      <c r="H27" s="10"/>
      <c r="I27" s="10"/>
      <c r="J27" s="10"/>
      <c r="K27" s="10"/>
    </row>
    <row r="28" spans="2:11" s="8" customFormat="1" ht="15">
      <c r="B28" s="7"/>
      <c r="D28" s="36"/>
      <c r="E28" s="72"/>
      <c r="F28" s="36"/>
      <c r="G28" s="7"/>
      <c r="H28" s="10"/>
      <c r="I28" s="7"/>
      <c r="J28" s="10"/>
      <c r="K28" s="7"/>
    </row>
    <row r="29" spans="2:11" s="8" customFormat="1" ht="15">
      <c r="B29" s="7"/>
      <c r="D29" s="36"/>
      <c r="E29" s="72"/>
      <c r="F29" s="36"/>
      <c r="G29" s="7"/>
      <c r="H29" s="10"/>
      <c r="I29" s="7"/>
      <c r="J29" s="10"/>
      <c r="K29" s="7"/>
    </row>
    <row r="30" spans="2:11" s="8" customFormat="1" ht="15">
      <c r="B30" s="7"/>
      <c r="D30" s="36"/>
      <c r="E30" s="72"/>
      <c r="F30" s="36"/>
      <c r="G30" s="7"/>
      <c r="H30" s="10"/>
      <c r="I30" s="7"/>
      <c r="J30" s="10"/>
      <c r="K30" s="7"/>
    </row>
    <row r="31" spans="2:11" s="8" customFormat="1" ht="15">
      <c r="B31" s="7"/>
      <c r="D31" s="36"/>
      <c r="E31" s="72"/>
      <c r="F31" s="36"/>
      <c r="G31" s="7"/>
      <c r="H31" s="10"/>
      <c r="I31" s="7"/>
      <c r="J31" s="10"/>
      <c r="K31" s="7"/>
    </row>
    <row r="32" spans="2:11" s="8" customFormat="1" ht="15">
      <c r="B32" s="7"/>
      <c r="D32" s="36"/>
      <c r="E32" s="72"/>
      <c r="F32" s="36"/>
      <c r="G32" s="7"/>
      <c r="H32" s="10"/>
      <c r="I32" s="7"/>
      <c r="J32" s="10"/>
      <c r="K32" s="7"/>
    </row>
    <row r="33" spans="2:11" s="8" customFormat="1" ht="15">
      <c r="B33" s="7"/>
      <c r="D33" s="36"/>
      <c r="E33" s="72"/>
      <c r="F33" s="36"/>
      <c r="G33" s="7"/>
      <c r="H33" s="10"/>
      <c r="I33" s="7"/>
      <c r="J33" s="10"/>
      <c r="K33" s="7"/>
    </row>
    <row r="34" spans="2:11" s="8" customFormat="1" ht="15">
      <c r="B34" s="7"/>
      <c r="D34" s="36"/>
      <c r="E34" s="72"/>
      <c r="F34" s="36"/>
      <c r="G34" s="7"/>
      <c r="H34" s="10"/>
      <c r="I34" s="7"/>
      <c r="J34" s="10"/>
      <c r="K34" s="7"/>
    </row>
    <row r="35" spans="2:11" s="8" customFormat="1" ht="16.5" customHeight="1">
      <c r="B35" s="7"/>
      <c r="D35" s="36"/>
      <c r="E35" s="72"/>
      <c r="F35" s="73"/>
      <c r="G35" s="7"/>
      <c r="H35" s="10"/>
      <c r="I35" s="7"/>
      <c r="J35" s="10"/>
      <c r="K35" s="7"/>
    </row>
    <row r="36" spans="2:11" s="8" customFormat="1" ht="15">
      <c r="B36" s="7"/>
      <c r="D36" s="36"/>
      <c r="E36" s="72"/>
      <c r="F36" s="36"/>
      <c r="G36" s="7"/>
      <c r="H36" s="10"/>
      <c r="I36" s="7"/>
      <c r="J36" s="10"/>
      <c r="K36" s="7"/>
    </row>
    <row r="37" spans="2:11" s="8" customFormat="1" ht="15">
      <c r="B37" s="7"/>
      <c r="D37" s="36"/>
      <c r="E37" s="72"/>
      <c r="F37" s="36"/>
      <c r="G37" s="7"/>
      <c r="H37" s="10"/>
      <c r="I37" s="7"/>
      <c r="J37" s="10"/>
      <c r="K37" s="7"/>
    </row>
    <row r="38" spans="2:11" s="8" customFormat="1" ht="15">
      <c r="B38" s="7"/>
      <c r="D38" s="36"/>
      <c r="E38" s="72"/>
      <c r="F38" s="36"/>
      <c r="G38" s="7"/>
      <c r="H38" s="10"/>
      <c r="I38" s="7"/>
      <c r="J38" s="10"/>
      <c r="K38" s="7"/>
    </row>
    <row r="39" spans="2:11" s="8" customFormat="1" ht="15">
      <c r="B39" s="7"/>
      <c r="D39" s="36"/>
      <c r="E39" s="72"/>
      <c r="F39" s="36"/>
      <c r="G39" s="7"/>
      <c r="H39" s="10"/>
      <c r="I39" s="7"/>
      <c r="J39" s="10"/>
      <c r="K39" s="7"/>
    </row>
    <row r="40" spans="2:11" s="8" customFormat="1" ht="15">
      <c r="B40" s="7"/>
      <c r="D40" s="36"/>
      <c r="E40" s="72"/>
      <c r="F40" s="36"/>
      <c r="G40" s="7"/>
      <c r="H40" s="10"/>
      <c r="I40" s="7"/>
      <c r="J40" s="10"/>
      <c r="K40" s="7"/>
    </row>
    <row r="41" spans="2:11" s="8" customFormat="1" ht="15">
      <c r="B41" s="7"/>
      <c r="D41" s="74"/>
      <c r="E41" s="72"/>
      <c r="F41" s="74"/>
      <c r="G41" s="7"/>
      <c r="H41" s="18"/>
      <c r="I41" s="7"/>
      <c r="J41" s="17"/>
      <c r="K41" s="7"/>
    </row>
    <row r="42" spans="2:11" s="8" customFormat="1" ht="15">
      <c r="B42" s="7"/>
      <c r="D42" s="36"/>
      <c r="E42" s="72"/>
      <c r="F42" s="36"/>
      <c r="G42" s="7"/>
      <c r="H42" s="18"/>
      <c r="I42" s="7"/>
      <c r="J42" s="18"/>
      <c r="K42" s="7"/>
    </row>
    <row r="43" spans="2:11" ht="15">
      <c r="B43" s="3"/>
      <c r="D43" s="36"/>
      <c r="E43" s="71"/>
      <c r="F43" s="36"/>
      <c r="G43" s="3"/>
      <c r="H43" s="19"/>
      <c r="I43" s="3"/>
      <c r="J43" s="19"/>
      <c r="K43" s="3"/>
    </row>
    <row r="44" spans="2:10" ht="15">
      <c r="B44" s="3"/>
      <c r="C44" s="7"/>
      <c r="D44" s="36"/>
      <c r="E44" s="70"/>
      <c r="F44" s="36"/>
      <c r="H44" s="19"/>
      <c r="J44" s="19"/>
    </row>
    <row r="45" spans="3:10" ht="15">
      <c r="C45" s="8"/>
      <c r="D45" s="36"/>
      <c r="E45" s="70"/>
      <c r="F45" s="75"/>
      <c r="H45" s="19"/>
      <c r="J45" s="19"/>
    </row>
    <row r="46" spans="3:10" ht="15">
      <c r="C46" s="8"/>
      <c r="D46" s="36"/>
      <c r="E46" s="70"/>
      <c r="F46" s="36"/>
      <c r="H46" s="19"/>
      <c r="J46" s="19"/>
    </row>
    <row r="47" spans="3:10" ht="15">
      <c r="C47" s="8"/>
      <c r="D47" s="36"/>
      <c r="E47" s="70"/>
      <c r="F47" s="75"/>
      <c r="H47" s="19"/>
      <c r="J47" s="19"/>
    </row>
    <row r="48" spans="2:4" s="20" customFormat="1" ht="15.75">
      <c r="B48" s="21"/>
      <c r="C48" s="26"/>
      <c r="D48" s="26"/>
    </row>
    <row r="49" spans="2:6" s="20" customFormat="1" ht="15.75">
      <c r="B49" s="21"/>
      <c r="C49" s="8"/>
      <c r="D49" s="62"/>
      <c r="F49" s="63"/>
    </row>
    <row r="50" spans="3:6" s="20" customFormat="1" ht="15">
      <c r="C50" s="8"/>
      <c r="D50" s="62"/>
      <c r="F50" s="63"/>
    </row>
    <row r="51" spans="2:10" s="20" customFormat="1" ht="15.75">
      <c r="B51" s="23"/>
      <c r="C51" s="24"/>
      <c r="D51" s="76"/>
      <c r="F51" s="76"/>
      <c r="H51" s="29"/>
      <c r="J51" s="29"/>
    </row>
    <row r="52" spans="2:10" s="20" customFormat="1" ht="15.75">
      <c r="B52" s="23"/>
      <c r="C52" s="26"/>
      <c r="D52" s="65"/>
      <c r="F52" s="29"/>
      <c r="H52" s="29"/>
      <c r="J52" s="29"/>
    </row>
    <row r="53" spans="2:10" s="20" customFormat="1" ht="15.75">
      <c r="B53" s="23"/>
      <c r="C53" s="26"/>
      <c r="D53" s="66"/>
      <c r="F53" s="29"/>
      <c r="H53" s="29"/>
      <c r="J53" s="29"/>
    </row>
    <row r="54" spans="2:10" s="20" customFormat="1" ht="15.75">
      <c r="B54" s="23"/>
      <c r="C54" s="1"/>
      <c r="D54" s="65"/>
      <c r="F54" s="29"/>
      <c r="H54" s="29"/>
      <c r="J54" s="29"/>
    </row>
    <row r="55" spans="2:10" s="20" customFormat="1" ht="15">
      <c r="B55" s="23"/>
      <c r="C55" s="1"/>
      <c r="D55" s="24"/>
      <c r="F55" s="23"/>
      <c r="H55" s="23"/>
      <c r="J55" s="23"/>
    </row>
    <row r="56" spans="2:10" s="20" customFormat="1" ht="15.75">
      <c r="B56" s="23"/>
      <c r="C56" s="22"/>
      <c r="D56" s="31"/>
      <c r="F56" s="50"/>
      <c r="H56" s="50"/>
      <c r="J56" s="50"/>
    </row>
    <row r="57" spans="2:10" s="20" customFormat="1" ht="15.75">
      <c r="B57" s="23"/>
      <c r="C57" s="22"/>
      <c r="D57" s="31"/>
      <c r="F57" s="50"/>
      <c r="H57" s="50"/>
      <c r="J57" s="50"/>
    </row>
    <row r="58" spans="2:10" s="20" customFormat="1" ht="15.75">
      <c r="B58" s="23"/>
      <c r="C58" s="21"/>
      <c r="D58" s="50"/>
      <c r="F58" s="50"/>
      <c r="H58" s="50"/>
      <c r="J58" s="50"/>
    </row>
    <row r="59" spans="2:10" s="20" customFormat="1" ht="15.75">
      <c r="B59" s="23"/>
      <c r="C59" s="21"/>
      <c r="D59" s="50"/>
      <c r="F59" s="50"/>
      <c r="H59" s="50"/>
      <c r="J59" s="50"/>
    </row>
    <row r="60" spans="2:10" s="20" customFormat="1" ht="15.75">
      <c r="B60" s="23"/>
      <c r="C60" s="21"/>
      <c r="D60" s="50"/>
      <c r="F60" s="50"/>
      <c r="H60" s="50"/>
      <c r="J60" s="50"/>
    </row>
    <row r="61" spans="2:10" s="20" customFormat="1" ht="15.75">
      <c r="B61" s="23"/>
      <c r="C61" s="21"/>
      <c r="D61" s="50"/>
      <c r="F61" s="50"/>
      <c r="H61" s="50"/>
      <c r="J61" s="50"/>
    </row>
    <row r="62" spans="2:10" s="20" customFormat="1" ht="15.75">
      <c r="B62" s="23"/>
      <c r="C62" s="21"/>
      <c r="D62" s="50"/>
      <c r="F62" s="50"/>
      <c r="H62" s="50"/>
      <c r="J62" s="50"/>
    </row>
    <row r="63" spans="2:10" s="20" customFormat="1" ht="15.75">
      <c r="B63" s="23"/>
      <c r="C63" s="21"/>
      <c r="D63" s="50"/>
      <c r="F63" s="50"/>
      <c r="H63" s="50"/>
      <c r="J63" s="50"/>
    </row>
    <row r="64" spans="2:10" s="20" customFormat="1" ht="15.75">
      <c r="B64" s="23"/>
      <c r="C64" s="21"/>
      <c r="D64" s="50"/>
      <c r="F64" s="50"/>
      <c r="H64" s="50"/>
      <c r="J64" s="50"/>
    </row>
    <row r="65" spans="2:10" s="20" customFormat="1" ht="15.75">
      <c r="B65" s="23"/>
      <c r="C65" s="21"/>
      <c r="D65" s="50"/>
      <c r="F65" s="50"/>
      <c r="H65" s="50"/>
      <c r="J65" s="50"/>
    </row>
    <row r="66" spans="2:10" s="20" customFormat="1" ht="15.75">
      <c r="B66" s="23"/>
      <c r="C66" s="21"/>
      <c r="D66" s="50"/>
      <c r="F66" s="50"/>
      <c r="H66" s="50"/>
      <c r="J66" s="50"/>
    </row>
    <row r="67" spans="2:10" s="20" customFormat="1" ht="15.75">
      <c r="B67" s="23"/>
      <c r="C67" s="21"/>
      <c r="D67" s="50"/>
      <c r="F67" s="50"/>
      <c r="H67" s="50"/>
      <c r="J67" s="50"/>
    </row>
    <row r="68" spans="2:10" s="20" customFormat="1" ht="15.75">
      <c r="B68" s="23"/>
      <c r="C68" s="21"/>
      <c r="D68" s="50"/>
      <c r="F68" s="50"/>
      <c r="H68" s="50"/>
      <c r="J68" s="50"/>
    </row>
    <row r="69" spans="2:10" s="20" customFormat="1" ht="15.75">
      <c r="B69" s="23"/>
      <c r="C69" s="21"/>
      <c r="D69" s="50"/>
      <c r="F69" s="50"/>
      <c r="H69" s="50"/>
      <c r="J69" s="50"/>
    </row>
    <row r="70" spans="2:10" s="20" customFormat="1" ht="15.75">
      <c r="B70" s="23"/>
      <c r="C70" s="21"/>
      <c r="D70" s="50"/>
      <c r="F70" s="50"/>
      <c r="H70" s="50"/>
      <c r="J70" s="50"/>
    </row>
    <row r="71" spans="2:10" s="20" customFormat="1" ht="15.75">
      <c r="B71" s="23"/>
      <c r="C71" s="21"/>
      <c r="D71" s="50"/>
      <c r="F71" s="50"/>
      <c r="H71" s="50"/>
      <c r="J71" s="50"/>
    </row>
    <row r="72" spans="2:10" s="20" customFormat="1" ht="15.75">
      <c r="B72" s="23"/>
      <c r="C72" s="21"/>
      <c r="D72" s="50"/>
      <c r="F72" s="50"/>
      <c r="H72" s="50"/>
      <c r="J72" s="50"/>
    </row>
    <row r="73" spans="2:10" s="20" customFormat="1" ht="15.75">
      <c r="B73" s="23"/>
      <c r="C73" s="21"/>
      <c r="D73" s="50"/>
      <c r="F73" s="50"/>
      <c r="H73" s="50"/>
      <c r="J73" s="50"/>
    </row>
    <row r="74" spans="2:10" s="20" customFormat="1" ht="15.75">
      <c r="B74" s="23"/>
      <c r="C74" s="21"/>
      <c r="D74" s="50"/>
      <c r="F74" s="50"/>
      <c r="H74" s="50"/>
      <c r="J74" s="50"/>
    </row>
    <row r="75" spans="2:10" s="20" customFormat="1" ht="15.75">
      <c r="B75" s="23"/>
      <c r="C75" s="21"/>
      <c r="D75" s="50"/>
      <c r="F75" s="50"/>
      <c r="H75" s="50"/>
      <c r="J75" s="50"/>
    </row>
    <row r="76" spans="2:10" s="20" customFormat="1" ht="15.75">
      <c r="B76" s="23"/>
      <c r="C76" s="21"/>
      <c r="D76" s="50"/>
      <c r="F76" s="50"/>
      <c r="H76" s="50"/>
      <c r="J76" s="50"/>
    </row>
    <row r="77" spans="2:10" s="20" customFormat="1" ht="15">
      <c r="B77" s="23"/>
      <c r="D77" s="50"/>
      <c r="F77" s="50"/>
      <c r="H77" s="50"/>
      <c r="J77" s="50"/>
    </row>
    <row r="78" spans="2:10" s="20" customFormat="1" ht="15">
      <c r="B78" s="23"/>
      <c r="D78" s="50"/>
      <c r="F78" s="50"/>
      <c r="H78" s="50"/>
      <c r="J78" s="50"/>
    </row>
    <row r="79" spans="2:10" s="20" customFormat="1" ht="15">
      <c r="B79" s="23"/>
      <c r="D79" s="50"/>
      <c r="F79" s="50"/>
      <c r="H79" s="50"/>
      <c r="J79" s="50"/>
    </row>
    <row r="80" spans="2:10" s="20" customFormat="1" ht="15.75">
      <c r="B80" s="23"/>
      <c r="C80" s="21"/>
      <c r="D80" s="50"/>
      <c r="F80" s="50"/>
      <c r="H80" s="50"/>
      <c r="J80" s="50"/>
    </row>
    <row r="81" spans="2:10" s="20" customFormat="1" ht="15.75">
      <c r="B81" s="23"/>
      <c r="C81" s="21"/>
      <c r="D81" s="50"/>
      <c r="F81" s="50"/>
      <c r="H81" s="50"/>
      <c r="J81" s="50"/>
    </row>
    <row r="82" spans="2:10" s="20" customFormat="1" ht="15.75">
      <c r="B82" s="23"/>
      <c r="C82" s="21"/>
      <c r="D82" s="50"/>
      <c r="F82" s="50"/>
      <c r="H82" s="50"/>
      <c r="J82" s="50"/>
    </row>
    <row r="83" spans="2:10" s="20" customFormat="1" ht="15.75">
      <c r="B83" s="23"/>
      <c r="C83" s="21"/>
      <c r="D83" s="50"/>
      <c r="F83" s="50"/>
      <c r="H83" s="50"/>
      <c r="J83" s="50"/>
    </row>
    <row r="84" spans="2:10" s="20" customFormat="1" ht="15.75">
      <c r="B84" s="23"/>
      <c r="C84" s="21"/>
      <c r="D84" s="50"/>
      <c r="F84" s="50"/>
      <c r="H84" s="50"/>
      <c r="J84" s="50"/>
    </row>
    <row r="85" spans="2:10" s="20" customFormat="1" ht="15.75">
      <c r="B85" s="23"/>
      <c r="C85" s="21"/>
      <c r="D85" s="50"/>
      <c r="F85" s="50"/>
      <c r="H85" s="50"/>
      <c r="J85" s="50"/>
    </row>
    <row r="86" spans="2:10" s="20" customFormat="1" ht="15.75">
      <c r="B86" s="23"/>
      <c r="C86" s="21"/>
      <c r="D86" s="50"/>
      <c r="F86" s="50"/>
      <c r="H86" s="50"/>
      <c r="J86" s="50"/>
    </row>
    <row r="87" spans="2:10" s="20" customFormat="1" ht="15.75">
      <c r="B87" s="23"/>
      <c r="C87" s="21"/>
      <c r="D87" s="50"/>
      <c r="F87" s="50"/>
      <c r="H87" s="50"/>
      <c r="J87" s="50"/>
    </row>
    <row r="88" spans="2:10" s="20" customFormat="1" ht="15.75">
      <c r="B88" s="23"/>
      <c r="C88" s="21"/>
      <c r="D88" s="50"/>
      <c r="F88" s="50"/>
      <c r="H88" s="50"/>
      <c r="J88" s="50"/>
    </row>
    <row r="89" spans="2:10" s="20" customFormat="1" ht="15.75">
      <c r="B89" s="23"/>
      <c r="C89" s="21"/>
      <c r="D89" s="50"/>
      <c r="F89" s="50"/>
      <c r="H89" s="50"/>
      <c r="J89" s="50"/>
    </row>
    <row r="90" spans="2:10" s="20" customFormat="1" ht="15.75">
      <c r="B90" s="23"/>
      <c r="C90" s="21"/>
      <c r="D90" s="50"/>
      <c r="F90" s="50"/>
      <c r="H90" s="50"/>
      <c r="J90" s="50"/>
    </row>
    <row r="91" spans="2:10" s="20" customFormat="1" ht="15.75">
      <c r="B91" s="23"/>
      <c r="C91" s="21"/>
      <c r="D91" s="50"/>
      <c r="F91" s="50"/>
      <c r="H91" s="50"/>
      <c r="J91" s="50"/>
    </row>
    <row r="92" spans="2:10" s="20" customFormat="1" ht="15.75">
      <c r="B92" s="23"/>
      <c r="C92" s="21"/>
      <c r="D92" s="50"/>
      <c r="F92" s="50"/>
      <c r="H92" s="50"/>
      <c r="J92" s="50"/>
    </row>
    <row r="93" spans="2:10" s="20" customFormat="1" ht="15.75">
      <c r="B93" s="23"/>
      <c r="C93" s="21"/>
      <c r="D93" s="50"/>
      <c r="F93" s="50"/>
      <c r="H93" s="50"/>
      <c r="J93" s="50"/>
    </row>
    <row r="94" spans="2:10" s="20" customFormat="1" ht="15.75">
      <c r="B94" s="23"/>
      <c r="C94" s="21"/>
      <c r="D94" s="50"/>
      <c r="F94" s="50"/>
      <c r="H94" s="50"/>
      <c r="J94" s="50"/>
    </row>
    <row r="95" spans="2:10" s="20" customFormat="1" ht="15.75">
      <c r="B95" s="23"/>
      <c r="C95" s="21"/>
      <c r="D95" s="50"/>
      <c r="F95" s="50"/>
      <c r="H95" s="50"/>
      <c r="J95" s="50"/>
    </row>
    <row r="96" spans="2:10" s="20" customFormat="1" ht="15.75">
      <c r="B96" s="23"/>
      <c r="C96" s="21"/>
      <c r="D96" s="50"/>
      <c r="F96" s="50"/>
      <c r="H96" s="50"/>
      <c r="J96" s="50"/>
    </row>
    <row r="97" spans="2:10" s="20" customFormat="1" ht="15.75">
      <c r="B97" s="23"/>
      <c r="C97" s="21"/>
      <c r="D97" s="50"/>
      <c r="F97" s="50"/>
      <c r="H97" s="50"/>
      <c r="J97" s="50"/>
    </row>
    <row r="98" spans="2:10" s="20" customFormat="1" ht="15.75">
      <c r="B98" s="23"/>
      <c r="C98" s="21"/>
      <c r="D98" s="50"/>
      <c r="F98" s="50"/>
      <c r="H98" s="50"/>
      <c r="J98" s="50"/>
    </row>
    <row r="99" spans="2:10" s="20" customFormat="1" ht="15.75">
      <c r="B99" s="23"/>
      <c r="C99" s="21"/>
      <c r="D99" s="50"/>
      <c r="F99" s="50"/>
      <c r="H99" s="50"/>
      <c r="J99" s="50"/>
    </row>
    <row r="100" spans="2:10" s="20" customFormat="1" ht="15.75">
      <c r="B100" s="23"/>
      <c r="C100" s="21"/>
      <c r="D100" s="50"/>
      <c r="F100" s="50"/>
      <c r="H100" s="50"/>
      <c r="J100" s="50"/>
    </row>
    <row r="101" spans="2:10" s="20" customFormat="1" ht="15.75">
      <c r="B101" s="23"/>
      <c r="C101" s="21"/>
      <c r="D101" s="50"/>
      <c r="F101" s="50"/>
      <c r="H101" s="50"/>
      <c r="J101" s="50"/>
    </row>
    <row r="102" spans="2:10" s="20" customFormat="1" ht="15.75">
      <c r="B102" s="23"/>
      <c r="C102" s="21"/>
      <c r="D102" s="50"/>
      <c r="F102" s="50"/>
      <c r="H102" s="50"/>
      <c r="J102" s="50"/>
    </row>
    <row r="103" spans="2:10" s="20" customFormat="1" ht="15">
      <c r="B103" s="23"/>
      <c r="C103" s="23"/>
      <c r="D103" s="50"/>
      <c r="F103" s="50"/>
      <c r="H103" s="50"/>
      <c r="J103" s="50"/>
    </row>
    <row r="104" spans="2:10" s="20" customFormat="1" ht="15">
      <c r="B104" s="23"/>
      <c r="D104" s="50"/>
      <c r="F104" s="50"/>
      <c r="H104" s="50"/>
      <c r="J104" s="50"/>
    </row>
    <row r="105" spans="2:10" s="20" customFormat="1" ht="15">
      <c r="B105" s="23"/>
      <c r="C105" s="23"/>
      <c r="D105" s="50"/>
      <c r="F105" s="50"/>
      <c r="H105" s="50"/>
      <c r="J105" s="50"/>
    </row>
    <row r="106" spans="4:10" s="20" customFormat="1" ht="15">
      <c r="D106" s="50"/>
      <c r="F106" s="50"/>
      <c r="H106" s="50"/>
      <c r="J106" s="50"/>
    </row>
    <row r="107" spans="4:10" s="20" customFormat="1" ht="15">
      <c r="D107" s="50"/>
      <c r="F107" s="50"/>
      <c r="H107" s="50"/>
      <c r="J107" s="50"/>
    </row>
    <row r="108" spans="4:10" s="20" customFormat="1" ht="15">
      <c r="D108" s="50"/>
      <c r="F108" s="50"/>
      <c r="H108" s="50"/>
      <c r="J108" s="50"/>
    </row>
    <row r="109" spans="4:10" ht="15">
      <c r="D109" s="19"/>
      <c r="F109" s="19"/>
      <c r="H109" s="19"/>
      <c r="J109" s="19"/>
    </row>
    <row r="110" spans="4:10" ht="15">
      <c r="D110" s="19"/>
      <c r="F110" s="19"/>
      <c r="H110" s="19"/>
      <c r="J110" s="19"/>
    </row>
    <row r="111" spans="4:10" ht="15">
      <c r="D111" s="19"/>
      <c r="F111" s="19"/>
      <c r="H111" s="19"/>
      <c r="J111" s="19"/>
    </row>
    <row r="112" spans="4:10" ht="15">
      <c r="D112" s="19"/>
      <c r="F112" s="19"/>
      <c r="H112" s="19"/>
      <c r="J112" s="19"/>
    </row>
    <row r="113" spans="4:10" ht="15">
      <c r="D113" s="19"/>
      <c r="F113" s="19"/>
      <c r="H113" s="19"/>
      <c r="J113" s="19"/>
    </row>
    <row r="114" spans="4:10" ht="15">
      <c r="D114" s="19"/>
      <c r="F114" s="19"/>
      <c r="H114" s="19"/>
      <c r="J114" s="19"/>
    </row>
    <row r="115" spans="4:10" ht="15">
      <c r="D115" s="19"/>
      <c r="F115" s="19"/>
      <c r="H115" s="19"/>
      <c r="J115" s="19"/>
    </row>
    <row r="116" spans="4:10" ht="15">
      <c r="D116" s="19"/>
      <c r="F116" s="19"/>
      <c r="H116" s="19"/>
      <c r="J116" s="19"/>
    </row>
    <row r="117" spans="4:10" ht="15">
      <c r="D117" s="19"/>
      <c r="F117" s="19"/>
      <c r="H117" s="19"/>
      <c r="J117" s="19"/>
    </row>
    <row r="118" spans="4:10" ht="15">
      <c r="D118" s="19"/>
      <c r="F118" s="19"/>
      <c r="H118" s="19"/>
      <c r="J118" s="19"/>
    </row>
    <row r="119" spans="4:10" ht="15">
      <c r="D119" s="19"/>
      <c r="F119" s="19"/>
      <c r="H119" s="19"/>
      <c r="J119" s="19"/>
    </row>
    <row r="120" spans="4:10" ht="15">
      <c r="D120" s="19"/>
      <c r="F120" s="19"/>
      <c r="H120" s="19"/>
      <c r="J120" s="19"/>
    </row>
    <row r="121" spans="4:10" ht="15">
      <c r="D121" s="19"/>
      <c r="F121" s="19"/>
      <c r="H121" s="19"/>
      <c r="J121" s="19"/>
    </row>
    <row r="122" spans="4:10" ht="15">
      <c r="D122" s="19"/>
      <c r="F122" s="19"/>
      <c r="H122" s="19"/>
      <c r="J122" s="19"/>
    </row>
    <row r="123" spans="4:10" ht="15">
      <c r="D123" s="19"/>
      <c r="F123" s="19"/>
      <c r="H123" s="19"/>
      <c r="J123" s="19"/>
    </row>
    <row r="124" spans="4:10" ht="15">
      <c r="D124" s="19"/>
      <c r="F124" s="19"/>
      <c r="H124" s="19"/>
      <c r="J124" s="19"/>
    </row>
    <row r="125" spans="4:10" ht="15">
      <c r="D125" s="19"/>
      <c r="F125" s="19"/>
      <c r="H125" s="19"/>
      <c r="J125" s="19"/>
    </row>
    <row r="126" spans="4:10" ht="15">
      <c r="D126" s="19"/>
      <c r="F126" s="19"/>
      <c r="H126" s="19"/>
      <c r="J126" s="19"/>
    </row>
    <row r="127" spans="4:10" ht="15">
      <c r="D127" s="19"/>
      <c r="F127" s="19"/>
      <c r="H127" s="19"/>
      <c r="J127" s="19"/>
    </row>
    <row r="128" spans="4:10" ht="15">
      <c r="D128" s="19"/>
      <c r="F128" s="19"/>
      <c r="H128" s="19"/>
      <c r="J128" s="19"/>
    </row>
  </sheetData>
  <printOptions/>
  <pageMargins left="0.75" right="0.75" top="1" bottom="1" header="0.5" footer="0.5"/>
  <pageSetup horizontalDpi="600" verticalDpi="600" orientation="portrait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77"/>
  <sheetViews>
    <sheetView tabSelected="1" zoomScale="75" zoomScaleNormal="75" workbookViewId="0" topLeftCell="A47">
      <selection activeCell="G76" sqref="G76"/>
    </sheetView>
  </sheetViews>
  <sheetFormatPr defaultColWidth="9.140625" defaultRowHeight="12.75"/>
  <cols>
    <col min="1" max="1" width="2.28125" style="34" customWidth="1"/>
    <col min="2" max="3" width="12.57421875" style="34" customWidth="1"/>
    <col min="4" max="6" width="14.7109375" style="34" customWidth="1"/>
    <col min="7" max="7" width="15.28125" style="34" customWidth="1"/>
  </cols>
  <sheetData>
    <row r="2" ht="15.75">
      <c r="A2" s="90" t="s">
        <v>0</v>
      </c>
    </row>
    <row r="4" ht="15.75">
      <c r="A4" s="90" t="s">
        <v>157</v>
      </c>
    </row>
    <row r="5" spans="1:2" ht="15.75">
      <c r="A5" s="90"/>
      <c r="B5" s="90" t="s">
        <v>158</v>
      </c>
    </row>
    <row r="6" spans="1:7" ht="15.75">
      <c r="A6" s="90"/>
      <c r="B6" s="69" t="s">
        <v>103</v>
      </c>
      <c r="G6" s="4">
        <v>2002</v>
      </c>
    </row>
    <row r="7" ht="15.75">
      <c r="G7" s="4" t="s">
        <v>3</v>
      </c>
    </row>
    <row r="8" ht="15.75">
      <c r="G8" s="4" t="s">
        <v>159</v>
      </c>
    </row>
    <row r="9" ht="15.75">
      <c r="G9" s="91" t="s">
        <v>160</v>
      </c>
    </row>
    <row r="10" spans="1:7" ht="15.75">
      <c r="A10" s="90" t="s">
        <v>161</v>
      </c>
      <c r="B10" s="90"/>
      <c r="C10" s="90"/>
      <c r="D10" s="90"/>
      <c r="E10" s="90"/>
      <c r="F10" s="90"/>
      <c r="G10" s="4" t="s">
        <v>120</v>
      </c>
    </row>
    <row r="11" ht="6" customHeight="1"/>
    <row r="12" spans="1:7" ht="15">
      <c r="A12" s="34" t="s">
        <v>162</v>
      </c>
      <c r="G12" s="92">
        <f>13875656.3625001+0.8</f>
        <v>13875657.1625001</v>
      </c>
    </row>
    <row r="13" ht="15">
      <c r="A13" s="34" t="s">
        <v>163</v>
      </c>
    </row>
    <row r="14" spans="2:7" ht="15">
      <c r="B14" s="34" t="s">
        <v>164</v>
      </c>
      <c r="G14" s="92">
        <v>65625</v>
      </c>
    </row>
    <row r="15" spans="2:7" ht="15">
      <c r="B15" s="34" t="s">
        <v>165</v>
      </c>
      <c r="G15" s="92">
        <v>2234820.27</v>
      </c>
    </row>
    <row r="16" spans="2:7" ht="15">
      <c r="B16" s="34" t="s">
        <v>166</v>
      </c>
      <c r="G16" s="92">
        <v>36902</v>
      </c>
    </row>
    <row r="17" spans="2:7" ht="15">
      <c r="B17" s="34" t="s">
        <v>167</v>
      </c>
      <c r="G17" s="92">
        <f>1071907.32</f>
        <v>1071907.32</v>
      </c>
    </row>
    <row r="18" spans="2:7" ht="15">
      <c r="B18" s="34" t="s">
        <v>168</v>
      </c>
      <c r="G18" s="92">
        <v>-1237598.41</v>
      </c>
    </row>
    <row r="19" spans="2:7" ht="15">
      <c r="B19" s="34" t="s">
        <v>169</v>
      </c>
      <c r="G19" s="92">
        <v>-317976.02</v>
      </c>
    </row>
    <row r="20" spans="2:7" ht="15">
      <c r="B20" s="34" t="s">
        <v>170</v>
      </c>
      <c r="G20" s="92">
        <v>15565.75</v>
      </c>
    </row>
    <row r="21" spans="2:7" ht="15">
      <c r="B21" s="34" t="s">
        <v>171</v>
      </c>
      <c r="G21" s="92">
        <v>311491.87</v>
      </c>
    </row>
    <row r="22" spans="2:7" ht="15">
      <c r="B22" s="34" t="s">
        <v>172</v>
      </c>
      <c r="G22" s="92">
        <v>59454.88749999995</v>
      </c>
    </row>
    <row r="23" ht="5.25" customHeight="1">
      <c r="G23" s="93"/>
    </row>
    <row r="24" spans="1:7" ht="15">
      <c r="A24" s="34" t="s">
        <v>173</v>
      </c>
      <c r="G24" s="92">
        <f>SUM(G12:G23)</f>
        <v>16115849.830000097</v>
      </c>
    </row>
    <row r="25" spans="2:7" ht="15">
      <c r="B25" s="34" t="s">
        <v>174</v>
      </c>
      <c r="G25" s="92">
        <v>975365.4</v>
      </c>
    </row>
    <row r="26" spans="2:7" ht="15">
      <c r="B26" s="34" t="s">
        <v>175</v>
      </c>
      <c r="G26" s="92">
        <v>-38451408.44</v>
      </c>
    </row>
    <row r="27" spans="2:7" ht="15">
      <c r="B27" s="34" t="s">
        <v>176</v>
      </c>
      <c r="G27" s="92">
        <v>-576067.18</v>
      </c>
    </row>
    <row r="28" spans="2:7" ht="15">
      <c r="B28" s="34" t="s">
        <v>210</v>
      </c>
      <c r="G28" s="92">
        <v>-16462674.28</v>
      </c>
    </row>
    <row r="29" spans="2:7" ht="15">
      <c r="B29" s="34" t="s">
        <v>177</v>
      </c>
      <c r="G29" s="92">
        <f>-35442884.22-1.3</f>
        <v>-35442885.519999996</v>
      </c>
    </row>
    <row r="30" spans="2:7" ht="15">
      <c r="B30" s="34" t="s">
        <v>178</v>
      </c>
      <c r="G30" s="92">
        <v>72634938.2</v>
      </c>
    </row>
    <row r="31" ht="3.75" customHeight="1">
      <c r="G31" s="93"/>
    </row>
    <row r="32" spans="1:7" ht="15">
      <c r="A32" s="34" t="s">
        <v>179</v>
      </c>
      <c r="G32" s="92">
        <f>SUM(G24:G31)</f>
        <v>-1206881.9899998903</v>
      </c>
    </row>
    <row r="33" spans="2:7" ht="15">
      <c r="B33" s="34" t="s">
        <v>180</v>
      </c>
      <c r="G33" s="92">
        <v>-7394513.940399996</v>
      </c>
    </row>
    <row r="34" spans="2:7" ht="15">
      <c r="B34" s="34" t="s">
        <v>181</v>
      </c>
      <c r="G34" s="92">
        <f>-1071907.32</f>
        <v>-1071907.32</v>
      </c>
    </row>
    <row r="35" spans="2:7" ht="15">
      <c r="B35" s="34" t="s">
        <v>182</v>
      </c>
      <c r="G35" s="92">
        <v>1161260.17</v>
      </c>
    </row>
    <row r="36" ht="5.25" customHeight="1">
      <c r="G36" s="93"/>
    </row>
    <row r="37" spans="1:7" ht="15">
      <c r="A37" s="34" t="s">
        <v>183</v>
      </c>
      <c r="G37" s="94">
        <f>SUM(G32:G36)</f>
        <v>-8512043.080399888</v>
      </c>
    </row>
    <row r="38" ht="15" customHeight="1"/>
    <row r="39" spans="1:6" ht="15.75">
      <c r="A39" s="90" t="s">
        <v>184</v>
      </c>
      <c r="B39" s="90"/>
      <c r="C39" s="90"/>
      <c r="D39" s="90"/>
      <c r="E39" s="90"/>
      <c r="F39" s="90"/>
    </row>
    <row r="40" ht="5.25" customHeight="1"/>
    <row r="41" spans="2:7" ht="15">
      <c r="B41" s="34" t="s">
        <v>185</v>
      </c>
      <c r="G41" s="92">
        <v>7999999.57</v>
      </c>
    </row>
    <row r="42" spans="2:7" ht="15">
      <c r="B42" s="34" t="s">
        <v>186</v>
      </c>
      <c r="G42" s="92">
        <v>-747500</v>
      </c>
    </row>
    <row r="43" spans="2:7" ht="15">
      <c r="B43" s="34" t="s">
        <v>187</v>
      </c>
      <c r="G43" s="92">
        <v>-1237194.66</v>
      </c>
    </row>
    <row r="44" spans="2:7" ht="15">
      <c r="B44" s="34" t="s">
        <v>188</v>
      </c>
      <c r="G44" s="92">
        <v>334066</v>
      </c>
    </row>
    <row r="45" ht="5.25" customHeight="1"/>
    <row r="46" spans="1:7" ht="15">
      <c r="A46" s="34" t="s">
        <v>189</v>
      </c>
      <c r="G46" s="94">
        <f>SUM(G41:G45)</f>
        <v>6349370.91</v>
      </c>
    </row>
    <row r="48" spans="1:6" ht="15.75">
      <c r="A48" s="90" t="s">
        <v>190</v>
      </c>
      <c r="B48" s="90"/>
      <c r="C48" s="90"/>
      <c r="D48" s="90"/>
      <c r="E48" s="90"/>
      <c r="F48" s="90"/>
    </row>
    <row r="49" ht="5.25" customHeight="1"/>
    <row r="50" spans="2:7" ht="15">
      <c r="B50" s="34" t="s">
        <v>191</v>
      </c>
      <c r="G50" s="92">
        <v>-3240000</v>
      </c>
    </row>
    <row r="51" spans="2:7" ht="15">
      <c r="B51" s="34" t="s">
        <v>192</v>
      </c>
      <c r="G51" s="92">
        <f>12698437.68+0.9</f>
        <v>12698438.58</v>
      </c>
    </row>
    <row r="52" spans="2:7" ht="15">
      <c r="B52" s="34" t="s">
        <v>193</v>
      </c>
      <c r="G52" s="92">
        <v>7840802.37</v>
      </c>
    </row>
    <row r="53" spans="2:7" ht="15">
      <c r="B53" s="34" t="s">
        <v>194</v>
      </c>
      <c r="G53" s="92">
        <v>-6339085</v>
      </c>
    </row>
    <row r="54" spans="2:7" ht="15">
      <c r="B54" s="34" t="s">
        <v>195</v>
      </c>
      <c r="G54" s="92">
        <v>-1206697.39</v>
      </c>
    </row>
    <row r="55" spans="2:7" ht="15">
      <c r="B55" s="34" t="s">
        <v>196</v>
      </c>
      <c r="G55" s="92">
        <v>-67889.47</v>
      </c>
    </row>
    <row r="56" ht="5.25" customHeight="1"/>
    <row r="57" spans="1:7" ht="15">
      <c r="A57" s="34" t="s">
        <v>197</v>
      </c>
      <c r="G57" s="94">
        <f>SUM(G50:G56)</f>
        <v>9685569.089999998</v>
      </c>
    </row>
    <row r="58" ht="6" customHeight="1"/>
    <row r="59" spans="1:7" ht="15">
      <c r="A59" s="34" t="s">
        <v>198</v>
      </c>
      <c r="G59" s="92">
        <f>G37+G46+G57-0.3</f>
        <v>7522896.619600111</v>
      </c>
    </row>
    <row r="60" spans="1:7" ht="15">
      <c r="A60" s="34" t="s">
        <v>199</v>
      </c>
      <c r="G60" s="92">
        <v>54481989</v>
      </c>
    </row>
    <row r="61" ht="5.25" customHeight="1"/>
    <row r="62" spans="1:7" ht="15">
      <c r="A62" s="34" t="s">
        <v>200</v>
      </c>
      <c r="G62" s="94">
        <f>SUM(G59:G61)</f>
        <v>62004885.61960011</v>
      </c>
    </row>
    <row r="63" ht="9" customHeight="1"/>
    <row r="64" ht="15">
      <c r="A64" s="34" t="s">
        <v>201</v>
      </c>
    </row>
    <row r="65" ht="15">
      <c r="A65" s="34" t="s">
        <v>202</v>
      </c>
    </row>
    <row r="66" ht="5.25" customHeight="1"/>
    <row r="67" spans="2:7" ht="15">
      <c r="B67" s="34" t="s">
        <v>203</v>
      </c>
      <c r="G67" s="92">
        <v>11477064.189999998</v>
      </c>
    </row>
    <row r="68" spans="2:7" ht="15">
      <c r="B68" s="34" t="s">
        <v>204</v>
      </c>
      <c r="G68" s="92">
        <v>55325098.92</v>
      </c>
    </row>
    <row r="69" spans="2:7" ht="15">
      <c r="B69" s="34" t="s">
        <v>205</v>
      </c>
      <c r="G69" s="92">
        <v>-4797277.34</v>
      </c>
    </row>
    <row r="70" ht="5.25" customHeight="1"/>
    <row r="71" ht="15">
      <c r="G71" s="94">
        <f>SUM(G67:G70)</f>
        <v>62004885.769999996</v>
      </c>
    </row>
    <row r="73" ht="15">
      <c r="A73" s="1" t="s">
        <v>206</v>
      </c>
    </row>
    <row r="74" ht="15">
      <c r="A74" s="1" t="s">
        <v>207</v>
      </c>
    </row>
    <row r="76" ht="15">
      <c r="A76" s="8" t="s">
        <v>208</v>
      </c>
    </row>
    <row r="77" ht="15">
      <c r="A77" s="8" t="s">
        <v>209</v>
      </c>
    </row>
  </sheetData>
  <printOptions/>
  <pageMargins left="0.75" right="0.75" top="1" bottom="1" header="0.5" footer="0.5"/>
  <pageSetup horizontalDpi="600" verticalDpi="6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AHMAD ZAKI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AZRB</dc:creator>
  <cp:keywords/>
  <dc:description/>
  <cp:lastModifiedBy>AZRB</cp:lastModifiedBy>
  <cp:lastPrinted>2002-11-27T09:23:01Z</cp:lastPrinted>
  <dcterms:created xsi:type="dcterms:W3CDTF">2002-11-26T08:17:10Z</dcterms:created>
  <dcterms:modified xsi:type="dcterms:W3CDTF">2002-11-27T09:33:50Z</dcterms:modified>
  <cp:category/>
  <cp:version/>
  <cp:contentType/>
  <cp:contentStatus/>
</cp:coreProperties>
</file>