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65251" windowWidth="7890" windowHeight="8835" firstSheet="4" activeTab="7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  <sheet name="CF-CIE" sheetId="7" r:id="rId7"/>
    <sheet name="CF-stmt" sheetId="8" r:id="rId8"/>
  </sheets>
  <definedNames>
    <definedName name="_xlnm.Print_Area" localSheetId="7">'CF-stmt'!$A$1:$H$77</definedName>
  </definedNames>
  <calcPr fullCalcOnLoad="1"/>
</workbook>
</file>

<file path=xl/comments6.xml><?xml version="1.0" encoding="utf-8"?>
<comments xmlns="http://schemas.openxmlformats.org/spreadsheetml/2006/main">
  <authors>
    <author>SM Summit</author>
  </authors>
  <commentList>
    <comment ref="E59" authorId="0">
      <text>
        <r>
          <rPr>
            <b/>
            <sz val="8"/>
            <rFont val="Tahoma"/>
            <family val="0"/>
          </rPr>
          <t xml:space="preserve">
(Shareholder's Fund - Goodwill) / Total Share
</t>
        </r>
      </text>
    </comment>
    <comment ref="G59" authorId="0">
      <text>
        <r>
          <rPr>
            <b/>
            <sz val="8"/>
            <rFont val="Tahoma"/>
            <family val="0"/>
          </rPr>
          <t xml:space="preserve">
(Shareholder's Fund - Goodwill) / Total Share
</t>
        </r>
      </text>
    </comment>
  </commentList>
</comments>
</file>

<file path=xl/comments8.xml><?xml version="1.0" encoding="utf-8"?>
<comments xmlns="http://schemas.openxmlformats.org/spreadsheetml/2006/main">
  <authors>
    <author>Summit CD</author>
    <author>Lin Kim Joo</author>
  </authors>
  <commentList>
    <comment ref="A83" authorId="0">
      <text>
        <r>
          <rPr>
            <sz val="8"/>
            <rFont val="Tahoma"/>
            <family val="0"/>
          </rPr>
          <t xml:space="preserve">Note:
Deposit with licensed banks amounting to RM 308,817 
(2002 : RM 308,817) 
</t>
        </r>
      </text>
    </comment>
    <comment ref="D45" authorId="1">
      <text>
        <r>
          <rPr>
            <b/>
            <sz val="8"/>
            <rFont val="Tahoma"/>
            <family val="0"/>
          </rPr>
          <t>Lin Kim Joo:</t>
        </r>
        <r>
          <rPr>
            <sz val="8"/>
            <rFont val="Tahoma"/>
            <family val="0"/>
          </rPr>
          <t xml:space="preserve">
actual payment. Monthly tax instalment + year end tax payment</t>
        </r>
      </text>
    </comment>
  </commentList>
</comments>
</file>

<file path=xl/sharedStrings.xml><?xml version="1.0" encoding="utf-8"?>
<sst xmlns="http://schemas.openxmlformats.org/spreadsheetml/2006/main" count="178" uniqueCount="149">
  <si>
    <t>Taxation</t>
  </si>
  <si>
    <t>Long Term Investments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</si>
  <si>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</si>
  <si>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</si>
  <si>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</si>
  <si>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</si>
  <si>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</si>
  <si>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</si>
  <si>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</si>
  <si>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</si>
  <si>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</si>
  <si>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</si>
  <si>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</si>
  <si>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</si>
  <si>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</si>
  <si>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</si>
  <si>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Net Tangible Assets Per Share (Sen)</t>
  </si>
  <si>
    <t>As At End of</t>
  </si>
  <si>
    <t>As At Preceding</t>
  </si>
  <si>
    <t>Hire Purchase Creditors</t>
  </si>
  <si>
    <t>N/A</t>
  </si>
  <si>
    <t>(Audited)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</si>
  <si>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</si>
  <si>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</si>
  <si>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</si>
  <si>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</si>
  <si>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</si>
  <si>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</si>
  <si>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</si>
  <si>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Revenue</t>
  </si>
  <si>
    <t>Operating expenses</t>
  </si>
  <si>
    <t>Finance costs</t>
  </si>
  <si>
    <t>Minority interest</t>
  </si>
  <si>
    <t>Earnings / (Loss) per share (sen)</t>
  </si>
  <si>
    <t>Long Term Liabilities</t>
  </si>
  <si>
    <t>Borrowings</t>
  </si>
  <si>
    <t>Property, Plant &amp; Equipment</t>
  </si>
  <si>
    <t xml:space="preserve">   Fully diluted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</si>
  <si>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</si>
  <si>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</si>
  <si>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(The Condensed Consolidated Income Statements should be read in conjunction with the</t>
  </si>
  <si>
    <t>Page 1 of 11</t>
  </si>
  <si>
    <t>Page 2 of 11</t>
  </si>
  <si>
    <t>Individual Quarter</t>
  </si>
  <si>
    <t>Cumulative Quarter</t>
  </si>
  <si>
    <t>Condensed Consolidated Statements of Changes in Equity</t>
  </si>
  <si>
    <t>Share</t>
  </si>
  <si>
    <t>Revaluation</t>
  </si>
  <si>
    <t>Premium</t>
  </si>
  <si>
    <t>Reserve</t>
  </si>
  <si>
    <t>Retained Profits</t>
  </si>
  <si>
    <t>Total</t>
  </si>
  <si>
    <t>Audit Adjustment taken in the year</t>
  </si>
  <si>
    <t>(The Condensed Consolidated Statements of Changes in Equity should be read in conjunction</t>
  </si>
  <si>
    <t>Adjustment for non-cash flow:-</t>
  </si>
  <si>
    <t xml:space="preserve">   Depreciation of fixed assets</t>
  </si>
  <si>
    <t xml:space="preserve">   Interest income</t>
  </si>
  <si>
    <t xml:space="preserve">   Interest expense</t>
  </si>
  <si>
    <t xml:space="preserve">   Amortisation of goodwill</t>
  </si>
  <si>
    <t xml:space="preserve">   Taxation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</si>
  <si>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</si>
  <si>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</si>
  <si>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</si>
  <si>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</si>
  <si>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</si>
  <si>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 xml:space="preserve">   Intercompany</t>
  </si>
  <si>
    <t>Cash generated from operations</t>
  </si>
  <si>
    <t>Interest paid</t>
  </si>
  <si>
    <t>Income tax paid</t>
  </si>
  <si>
    <t>Net cash flows from operating activities</t>
  </si>
  <si>
    <t>Investing Activities</t>
  </si>
  <si>
    <t xml:space="preserve">   Purchase of fixed assets</t>
  </si>
  <si>
    <t xml:space="preserve">   Proceeds from sale of property,</t>
  </si>
  <si>
    <t xml:space="preserve">      plant and equipment</t>
  </si>
  <si>
    <t xml:space="preserve">   Acquisition of shares in a company</t>
  </si>
  <si>
    <t xml:space="preserve">   Interest received</t>
  </si>
  <si>
    <t>Net cash used in investing activities</t>
  </si>
  <si>
    <t>Financing Activities</t>
  </si>
  <si>
    <t xml:space="preserve">   Repayment of hire purchase creditors</t>
  </si>
  <si>
    <t xml:space="preserve">   Advances to subsidiary / (repayment to holding co)</t>
  </si>
  <si>
    <t>Net cash used in financing activities</t>
  </si>
  <si>
    <t>Net change in Cash &amp; Cash Equivalents</t>
  </si>
  <si>
    <t>Cash &amp; Cash Equivalents at beginning of year</t>
  </si>
  <si>
    <t>Cash &amp; Cash Equivalents at end of year</t>
  </si>
  <si>
    <t>(The Condensed Consolidated Cash Flow Statements should be read in conjunction with the</t>
  </si>
  <si>
    <t>Page 4 of 11</t>
  </si>
  <si>
    <t xml:space="preserve">   Basic </t>
  </si>
  <si>
    <t>As at</t>
  </si>
  <si>
    <r>
      <t xml:space="preserve">At 1st April 2004 - </t>
    </r>
    <r>
      <rPr>
        <b/>
        <sz val="10"/>
        <rFont val="Times New Roman"/>
        <family val="1"/>
      </rPr>
      <t>Audited figure</t>
    </r>
  </si>
  <si>
    <r>
      <t>At 1st April 2003 -</t>
    </r>
    <r>
      <rPr>
        <b/>
        <sz val="10"/>
        <rFont val="Times New Roman"/>
        <family val="1"/>
      </rPr>
      <t xml:space="preserve"> Audited figure</t>
    </r>
  </si>
  <si>
    <t xml:space="preserve">   Allowance for obsolete inventories</t>
  </si>
  <si>
    <t xml:space="preserve">   Allowance for diminution in value of Investment</t>
  </si>
  <si>
    <t xml:space="preserve">   Allowance for doubtful debts</t>
  </si>
  <si>
    <t xml:space="preserve">   Gain/loss in disposal of fixed assets</t>
  </si>
  <si>
    <t xml:space="preserve">   Prior Year Adjustment</t>
  </si>
  <si>
    <t>(RM'000)</t>
  </si>
  <si>
    <t>Condensed Consolidated Income Statement (Unaudited)</t>
  </si>
  <si>
    <t xml:space="preserve">Other operating income </t>
  </si>
  <si>
    <t>Condensed Consolidated Balance Sheets (Unaudited)</t>
  </si>
  <si>
    <t>As At</t>
  </si>
  <si>
    <t>Condensed Consolidated Statements of Changes in Equity (Unaudited)</t>
  </si>
  <si>
    <t>(RM)</t>
  </si>
  <si>
    <t>(RM '000)</t>
  </si>
  <si>
    <t>Preceding Year</t>
  </si>
  <si>
    <t>Condensed Consolidated Cash Flow Statements (Unaudited)</t>
  </si>
  <si>
    <t>Current Year</t>
  </si>
  <si>
    <t>Annual Audited Financial Report for the year ended 31st March 2004)</t>
  </si>
  <si>
    <t>with the Annual Audited Financial Report for the year ended 31st March 2004)</t>
  </si>
  <si>
    <t xml:space="preserve">(The Condensed Consolidated Balance Sheets should be read in conjunction with the </t>
  </si>
  <si>
    <t>Page 3 of 11</t>
  </si>
  <si>
    <t>31st March 2005</t>
  </si>
  <si>
    <t>31st March 2004</t>
  </si>
  <si>
    <t xml:space="preserve">   Written back of allowance for doubtful debts</t>
  </si>
  <si>
    <t xml:space="preserve">   Deferred taxation</t>
  </si>
  <si>
    <t xml:space="preserve">   Repayment of bank borrowing</t>
  </si>
  <si>
    <t xml:space="preserve">   Bonus issue expenses</t>
  </si>
  <si>
    <t xml:space="preserve">   Dividend paid</t>
  </si>
  <si>
    <t xml:space="preserve">   Uplift of fixed deposit pledged in previous years</t>
  </si>
  <si>
    <t xml:space="preserve">   Proceeds from bankers' acceptance</t>
  </si>
  <si>
    <t xml:space="preserve">   Proceeds from short term  borrowing</t>
  </si>
  <si>
    <t>For the year ended 31st March 2005</t>
  </si>
  <si>
    <t>As At  31st March 2005</t>
  </si>
  <si>
    <t>For the Year Ended 31st March 2005</t>
  </si>
  <si>
    <t>For the Year ended 31st March 2004</t>
  </si>
  <si>
    <t>Financial Year Ended</t>
  </si>
  <si>
    <t xml:space="preserve">12 Months Period </t>
  </si>
  <si>
    <t>Bank overdraft</t>
  </si>
  <si>
    <t xml:space="preserve">Current </t>
  </si>
  <si>
    <t xml:space="preserve">Comparative </t>
  </si>
  <si>
    <t>Current</t>
  </si>
  <si>
    <t>Preceding</t>
  </si>
  <si>
    <t>quarter</t>
  </si>
  <si>
    <t>12 months</t>
  </si>
  <si>
    <t xml:space="preserve">ended </t>
  </si>
  <si>
    <t>ended</t>
  </si>
  <si>
    <t>Current Quarter</t>
  </si>
  <si>
    <t>For the year ended</t>
  </si>
  <si>
    <t xml:space="preserve">   Impairment losses on PPE</t>
  </si>
  <si>
    <t>Net Loss for the year</t>
  </si>
  <si>
    <t>Net loss for the year</t>
  </si>
  <si>
    <t>Tax recoverable</t>
  </si>
  <si>
    <t>Revaluation of properties, plant and equipment</t>
  </si>
  <si>
    <t xml:space="preserve">   during the year (net of deferred taxation)</t>
  </si>
  <si>
    <t>Loss from operations</t>
  </si>
  <si>
    <t>Loss before tax</t>
  </si>
  <si>
    <t>Loss after tax</t>
  </si>
  <si>
    <t>Loss for the period</t>
  </si>
  <si>
    <t>Net loss after tax</t>
  </si>
  <si>
    <t xml:space="preserve">   Reversal of unrealised exchange gain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</si>
</sst>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_ * #,##0.00_ ;_ * \-#,##0.00_ ;_ * &quot;-&quot;??_ ;_ @_ "/>
    <numFmt numFmtId="192" formatCode="_ * #,##0_ ;_ * \-#,##0_ ;_ * &quot;-&quot;_ ;_ @_ "/>
    <numFmt numFmtId="193" formatCode="_ &quot;$&quot;* #,##0.00_ ;_ &quot;$&quot;* \-#,##0.00_ ;_ &quot;$&quot;* &quot;-&quot;??_ ;_ @_ "/>
    <numFmt numFmtId="194" formatCode="_ &quot;$&quot;* #,##0_ ;_ &quot;$&quot;* \-#,##0_ ;_ &quot;$&quot;* &quot;-&quot;_ ;_ @_ "/>
    <numFmt numFmtId="195" formatCode="_ * #,##0_ ;_ * \(#,##0_ \)\ ;_ * &quot;-&quot;_ ;_ @_ "/>
    <numFmt numFmtId="196" formatCode="_ * #,##0_ ;_ * \(#,##0\)_ ;_ * &quot;-&quot;??_ ;_ @_ "/>
    <numFmt numFmtId="197" formatCode="#,##0;\(#,##0\)"/>
    <numFmt numFmtId="198" formatCode="_ * #,##0_ ;_ * \-#,##0_ ;_ * &quot;-&quot;??_ ;_ @_ "/>
    <numFmt numFmtId="199" formatCode="[$-409]dddd\,\ mmmm\ dd\,\ yyyy"/>
    <numFmt numFmtId="200" formatCode="[$-409]h:mm:ss\ AM/PM"/>
    <numFmt numFmtId="201" formatCode="\-"/>
    <numFmt numFmtId="202" formatCode="#,##0.000_);[Red]\(#,##0.000\)"/>
    <numFmt numFmtId="203" formatCode="0.00_);\(0.00\)"/>
    <numFmt numFmtId="204" formatCode="0.0_);\(0.0\)"/>
    <numFmt numFmtId="205" formatCode="0_);\(0\)"/>
    <numFmt numFmtId="206" formatCode="#,##0.0_);\(#,##0.0\)"/>
    <numFmt numFmtId="207" formatCode="#,##0.000_);\(#,##0.000\)"/>
    <numFmt numFmtId="208" formatCode="#,##0.0000_);\(#,##0.0000\)"/>
  </numFmts>
  <fonts count="1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38" fontId="1" fillId="0" borderId="4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43" fontId="1" fillId="0" borderId="0" xfId="0" applyNumberFormat="1" applyFont="1" applyFill="1" applyAlignment="1">
      <alignment horizontal="right"/>
    </xf>
    <xf numFmtId="43" fontId="1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/>
    </xf>
    <xf numFmtId="179" fontId="1" fillId="0" borderId="4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43" fontId="1" fillId="0" borderId="0" xfId="15" applyFont="1" applyBorder="1" applyAlignment="1">
      <alignment horizontal="right"/>
    </xf>
    <xf numFmtId="0" fontId="3" fillId="0" borderId="0" xfId="0" applyFont="1" applyBorder="1" applyAlignment="1">
      <alignment/>
    </xf>
    <xf numFmtId="38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8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8" fontId="3" fillId="0" borderId="2" xfId="0" applyNumberFormat="1" applyFont="1" applyFill="1" applyBorder="1" applyAlignment="1">
      <alignment horizontal="right"/>
    </xf>
    <xf numFmtId="38" fontId="3" fillId="0" borderId="0" xfId="0" applyNumberFormat="1" applyFont="1" applyFill="1" applyAlignment="1">
      <alignment horizontal="right"/>
    </xf>
    <xf numFmtId="201" fontId="1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179" fontId="5" fillId="0" borderId="0" xfId="15" applyNumberFormat="1" applyFont="1" applyFill="1" applyAlignment="1">
      <alignment horizontal="right"/>
    </xf>
    <xf numFmtId="17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14" fontId="1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80" fontId="3" fillId="0" borderId="1" xfId="0" applyNumberFormat="1" applyFont="1" applyFill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right"/>
    </xf>
    <xf numFmtId="14" fontId="3" fillId="0" borderId="0" xfId="0" applyNumberFormat="1" applyFont="1" applyAlignment="1">
      <alignment/>
    </xf>
    <xf numFmtId="15" fontId="3" fillId="0" borderId="0" xfId="0" applyNumberFormat="1" applyFont="1" applyBorder="1" applyAlignment="1">
      <alignment horizontal="right"/>
    </xf>
    <xf numFmtId="43" fontId="1" fillId="0" borderId="0" xfId="15" applyFont="1" applyAlignment="1">
      <alignment/>
    </xf>
    <xf numFmtId="179" fontId="1" fillId="0" borderId="0" xfId="0" applyNumberFormat="1" applyFont="1" applyFill="1" applyBorder="1" applyAlignment="1">
      <alignment horizontal="right"/>
    </xf>
    <xf numFmtId="179" fontId="1" fillId="0" borderId="0" xfId="15" applyNumberFormat="1" applyFont="1" applyAlignment="1">
      <alignment horizontal="right"/>
    </xf>
    <xf numFmtId="179" fontId="1" fillId="0" borderId="5" xfId="15" applyNumberFormat="1" applyFont="1" applyBorder="1" applyAlignment="1">
      <alignment horizontal="right"/>
    </xf>
    <xf numFmtId="179" fontId="1" fillId="0" borderId="6" xfId="15" applyNumberFormat="1" applyFont="1" applyBorder="1" applyAlignment="1">
      <alignment horizontal="right"/>
    </xf>
    <xf numFmtId="179" fontId="1" fillId="0" borderId="7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right"/>
    </xf>
    <xf numFmtId="179" fontId="1" fillId="0" borderId="4" xfId="15" applyNumberFormat="1" applyFont="1" applyBorder="1" applyAlignment="1">
      <alignment horizontal="right"/>
    </xf>
    <xf numFmtId="179" fontId="1" fillId="0" borderId="0" xfId="15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 horizontal="center"/>
    </xf>
    <xf numFmtId="38" fontId="0" fillId="0" borderId="0" xfId="0" applyNumberFormat="1" applyFont="1" applyAlignment="1">
      <alignment/>
    </xf>
    <xf numFmtId="38" fontId="4" fillId="0" borderId="0" xfId="16" applyNumberFormat="1" applyFont="1" applyAlignment="1">
      <alignment horizontal="right"/>
    </xf>
    <xf numFmtId="41" fontId="4" fillId="0" borderId="0" xfId="16" applyNumberFormat="1" applyFont="1" applyAlignment="1">
      <alignment horizontal="right"/>
    </xf>
    <xf numFmtId="38" fontId="4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44</xdr:row>
      <xdr:rowOff>0</xdr:rowOff>
    </xdr:from>
    <xdr:to>
      <xdr:col>0</xdr:col>
      <xdr:colOff>609600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64</xdr:row>
      <xdr:rowOff>0</xdr:rowOff>
    </xdr:from>
    <xdr:to>
      <xdr:col>0</xdr:col>
      <xdr:colOff>152400</xdr:colOff>
      <xdr:row>64</xdr:row>
      <xdr:rowOff>0</xdr:rowOff>
    </xdr:to>
    <xdr:sp>
      <xdr:nvSpPr>
        <xdr:cNvPr id="1" name="Line 257"/>
        <xdr:cNvSpPr>
          <a:spLocks/>
        </xdr:cNvSpPr>
      </xdr:nvSpPr>
      <xdr:spPr>
        <a:xfrm>
          <a:off x="333375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K1" sqref="K1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5.7109375" style="1" customWidth="1"/>
    <col min="4" max="4" width="10.7109375" style="17" customWidth="1"/>
    <col min="5" max="5" width="3.7109375" style="8" customWidth="1"/>
    <col min="6" max="6" width="10.7109375" style="17" customWidth="1"/>
    <col min="7" max="7" width="8.7109375" style="8" customWidth="1"/>
    <col min="8" max="8" width="10.7109375" style="17" customWidth="1"/>
    <col min="9" max="9" width="3.7109375" style="17" customWidth="1"/>
    <col min="10" max="10" width="12.421875" style="17" customWidth="1"/>
    <col min="11" max="16384" width="9.140625" style="1" customWidth="1"/>
  </cols>
  <sheetData>
    <row r="1" spans="1:10" s="71" customFormat="1" ht="16.5">
      <c r="A1" s="16" t="s">
        <v>38</v>
      </c>
      <c r="D1" s="72"/>
      <c r="F1" s="72"/>
      <c r="H1" s="72"/>
      <c r="I1" s="72"/>
      <c r="J1" s="72"/>
    </row>
    <row r="2" spans="1:10" s="71" customFormat="1" ht="12.75">
      <c r="A2" s="5" t="s">
        <v>39</v>
      </c>
      <c r="D2" s="72"/>
      <c r="F2" s="72"/>
      <c r="H2" s="72"/>
      <c r="I2" s="72"/>
      <c r="J2" s="72"/>
    </row>
    <row r="3" spans="1:10" s="71" customFormat="1" ht="12.75">
      <c r="A3" s="5"/>
      <c r="D3" s="72"/>
      <c r="F3" s="72"/>
      <c r="H3" s="72"/>
      <c r="I3" s="72"/>
      <c r="J3" s="72"/>
    </row>
    <row r="4" spans="1:10" s="71" customFormat="1" ht="12.75">
      <c r="A4" s="5"/>
      <c r="D4" s="72"/>
      <c r="F4" s="72"/>
      <c r="H4" s="72"/>
      <c r="I4" s="72"/>
      <c r="J4" s="72"/>
    </row>
    <row r="5" ht="12.75">
      <c r="A5" s="3" t="s">
        <v>96</v>
      </c>
    </row>
    <row r="6" spans="1:4" ht="12.75">
      <c r="A6" s="3" t="s">
        <v>122</v>
      </c>
      <c r="C6" s="3"/>
      <c r="D6" s="74"/>
    </row>
    <row r="8" spans="4:10" s="3" customFormat="1" ht="12.75">
      <c r="D8" s="100" t="s">
        <v>43</v>
      </c>
      <c r="E8" s="100"/>
      <c r="F8" s="100"/>
      <c r="G8" s="75"/>
      <c r="H8" s="100" t="s">
        <v>44</v>
      </c>
      <c r="I8" s="100"/>
      <c r="J8" s="100"/>
    </row>
    <row r="9" spans="3:10" s="3" customFormat="1" ht="12.75">
      <c r="C9" s="66"/>
      <c r="D9" s="80" t="s">
        <v>127</v>
      </c>
      <c r="E9" s="75"/>
      <c r="F9" s="80" t="s">
        <v>128</v>
      </c>
      <c r="G9" s="75"/>
      <c r="H9" s="80" t="s">
        <v>129</v>
      </c>
      <c r="I9" s="80"/>
      <c r="J9" s="80" t="s">
        <v>130</v>
      </c>
    </row>
    <row r="10" spans="3:10" s="3" customFormat="1" ht="12.75">
      <c r="C10" s="66"/>
      <c r="D10" s="80" t="s">
        <v>131</v>
      </c>
      <c r="E10" s="75"/>
      <c r="F10" s="80" t="s">
        <v>131</v>
      </c>
      <c r="G10" s="75"/>
      <c r="H10" s="80" t="s">
        <v>132</v>
      </c>
      <c r="I10" s="80"/>
      <c r="J10" s="80" t="str">
        <f>H10</f>
        <v>12 months</v>
      </c>
    </row>
    <row r="11" spans="3:10" s="3" customFormat="1" ht="12.75">
      <c r="C11" s="66"/>
      <c r="D11" s="80" t="s">
        <v>133</v>
      </c>
      <c r="E11" s="75"/>
      <c r="F11" s="80" t="s">
        <v>133</v>
      </c>
      <c r="G11" s="75"/>
      <c r="H11" s="80" t="s">
        <v>134</v>
      </c>
      <c r="I11" s="80"/>
      <c r="J11" s="80" t="str">
        <f>H11</f>
        <v>ended</v>
      </c>
    </row>
    <row r="12" spans="3:10" s="3" customFormat="1" ht="12.75">
      <c r="C12" s="66"/>
      <c r="D12" s="76">
        <v>38442</v>
      </c>
      <c r="E12" s="66"/>
      <c r="F12" s="76">
        <v>38077</v>
      </c>
      <c r="G12" s="66"/>
      <c r="H12" s="76">
        <f>D12</f>
        <v>38442</v>
      </c>
      <c r="I12" s="26"/>
      <c r="J12" s="76">
        <f>F12</f>
        <v>38077</v>
      </c>
    </row>
    <row r="13" spans="4:10" s="3" customFormat="1" ht="12.75">
      <c r="D13" s="79"/>
      <c r="E13" s="75"/>
      <c r="F13" s="79"/>
      <c r="G13" s="75"/>
      <c r="H13" s="79"/>
      <c r="I13" s="80"/>
      <c r="J13" s="26"/>
    </row>
    <row r="14" spans="4:10" s="3" customFormat="1" ht="12.75">
      <c r="D14" s="26" t="s">
        <v>102</v>
      </c>
      <c r="E14" s="75"/>
      <c r="F14" s="26" t="s">
        <v>102</v>
      </c>
      <c r="G14" s="75"/>
      <c r="H14" s="26" t="s">
        <v>102</v>
      </c>
      <c r="I14" s="80"/>
      <c r="J14" s="26" t="s">
        <v>102</v>
      </c>
    </row>
    <row r="16" spans="1:14" ht="12.75">
      <c r="A16" s="10" t="s">
        <v>29</v>
      </c>
      <c r="B16" s="10"/>
      <c r="D16" s="19">
        <f>H16-28618</f>
        <v>7340</v>
      </c>
      <c r="E16" s="11"/>
      <c r="F16" s="19">
        <v>10179</v>
      </c>
      <c r="G16" s="11"/>
      <c r="H16" s="19">
        <v>35958</v>
      </c>
      <c r="I16" s="19"/>
      <c r="J16" s="19">
        <v>41161</v>
      </c>
      <c r="N16" s="70"/>
    </row>
    <row r="17" spans="1:14" ht="12.75">
      <c r="A17" s="10"/>
      <c r="B17" s="10"/>
      <c r="D17" s="19"/>
      <c r="E17" s="11"/>
      <c r="F17" s="19"/>
      <c r="G17" s="11"/>
      <c r="H17" s="19"/>
      <c r="I17" s="19"/>
      <c r="J17" s="19"/>
      <c r="N17" s="70"/>
    </row>
    <row r="18" spans="1:14" ht="12.75">
      <c r="A18" s="10" t="s">
        <v>30</v>
      </c>
      <c r="B18" s="10"/>
      <c r="D18" s="19">
        <f>H18+29925</f>
        <v>-8661</v>
      </c>
      <c r="E18" s="11"/>
      <c r="F18" s="19">
        <v>-11284</v>
      </c>
      <c r="G18" s="11"/>
      <c r="H18" s="19">
        <f>-32006-3032-3518-30</f>
        <v>-38586</v>
      </c>
      <c r="I18" s="19"/>
      <c r="J18" s="19">
        <v>-42596</v>
      </c>
      <c r="N18" s="70"/>
    </row>
    <row r="19" spans="1:14" ht="12.75">
      <c r="A19" s="10"/>
      <c r="B19" s="10"/>
      <c r="D19" s="19"/>
      <c r="E19" s="11"/>
      <c r="F19" s="19"/>
      <c r="G19" s="11"/>
      <c r="H19" s="19"/>
      <c r="I19" s="19"/>
      <c r="J19" s="19"/>
      <c r="N19" s="70"/>
    </row>
    <row r="20" spans="1:14" ht="12.75">
      <c r="A20" s="10" t="s">
        <v>97</v>
      </c>
      <c r="B20" s="10"/>
      <c r="D20" s="19">
        <f>H20-183</f>
        <v>160</v>
      </c>
      <c r="E20" s="11"/>
      <c r="F20" s="19">
        <v>293</v>
      </c>
      <c r="G20" s="11"/>
      <c r="H20" s="19">
        <v>343</v>
      </c>
      <c r="I20" s="19"/>
      <c r="J20" s="19">
        <v>717</v>
      </c>
      <c r="N20" s="70"/>
    </row>
    <row r="21" spans="1:14" ht="12.75">
      <c r="A21" s="10"/>
      <c r="B21" s="10"/>
      <c r="D21" s="20"/>
      <c r="E21" s="12"/>
      <c r="F21" s="20"/>
      <c r="G21" s="12"/>
      <c r="H21" s="20"/>
      <c r="I21" s="20"/>
      <c r="J21" s="20"/>
      <c r="N21" s="70"/>
    </row>
    <row r="22" spans="1:14" ht="12.75">
      <c r="A22" s="10" t="s">
        <v>143</v>
      </c>
      <c r="B22" s="10"/>
      <c r="D22" s="19">
        <f>SUM(D16:D21)</f>
        <v>-1161</v>
      </c>
      <c r="E22" s="19"/>
      <c r="F22" s="19">
        <f>SUM(F16:F21)</f>
        <v>-812</v>
      </c>
      <c r="G22" s="11"/>
      <c r="H22" s="19">
        <f>SUM(H16:H21)</f>
        <v>-2285</v>
      </c>
      <c r="I22" s="19"/>
      <c r="J22" s="19">
        <f>SUM(J16:J21)</f>
        <v>-718</v>
      </c>
      <c r="N22" s="70"/>
    </row>
    <row r="23" spans="1:14" ht="12.75">
      <c r="A23" s="10"/>
      <c r="B23" s="10"/>
      <c r="D23" s="19"/>
      <c r="E23" s="11"/>
      <c r="F23" s="19"/>
      <c r="G23" s="11"/>
      <c r="H23" s="19"/>
      <c r="I23" s="19"/>
      <c r="J23" s="19"/>
      <c r="N23" s="70"/>
    </row>
    <row r="24" spans="1:14" ht="12.75">
      <c r="A24" s="10" t="s">
        <v>31</v>
      </c>
      <c r="B24" s="10"/>
      <c r="D24" s="19">
        <f>H24+286</f>
        <v>-56</v>
      </c>
      <c r="E24" s="11"/>
      <c r="F24" s="19">
        <v>-89</v>
      </c>
      <c r="G24" s="11"/>
      <c r="H24" s="19">
        <v>-342</v>
      </c>
      <c r="I24" s="19"/>
      <c r="J24" s="19">
        <v>-534</v>
      </c>
      <c r="N24" s="70"/>
    </row>
    <row r="25" spans="1:14" ht="12.75">
      <c r="A25" s="10"/>
      <c r="B25" s="10"/>
      <c r="D25" s="20"/>
      <c r="E25" s="12"/>
      <c r="F25" s="20"/>
      <c r="G25" s="12"/>
      <c r="H25" s="20"/>
      <c r="I25" s="20"/>
      <c r="J25" s="20"/>
      <c r="N25" s="70"/>
    </row>
    <row r="26" spans="1:14" ht="12.75">
      <c r="A26" s="10" t="s">
        <v>144</v>
      </c>
      <c r="B26" s="10"/>
      <c r="D26" s="19">
        <f>SUM(D22:D25)</f>
        <v>-1217</v>
      </c>
      <c r="E26" s="19"/>
      <c r="F26" s="19">
        <f>SUM(F22:F25)</f>
        <v>-901</v>
      </c>
      <c r="G26" s="11"/>
      <c r="H26" s="19">
        <f>SUM(H22:H25)</f>
        <v>-2627</v>
      </c>
      <c r="I26" s="19"/>
      <c r="J26" s="19">
        <f>SUM(J22:J25)</f>
        <v>-1252</v>
      </c>
      <c r="N26" s="70"/>
    </row>
    <row r="27" spans="1:14" ht="12.75">
      <c r="A27" s="10"/>
      <c r="B27" s="10"/>
      <c r="D27" s="19"/>
      <c r="E27" s="11"/>
      <c r="F27" s="19"/>
      <c r="G27" s="11"/>
      <c r="H27" s="19"/>
      <c r="I27" s="19"/>
      <c r="J27" s="19"/>
      <c r="N27" s="70"/>
    </row>
    <row r="28" spans="1:14" ht="12.75">
      <c r="A28" s="10" t="s">
        <v>0</v>
      </c>
      <c r="B28" s="10"/>
      <c r="D28" s="19">
        <f>H28+232</f>
        <v>-402</v>
      </c>
      <c r="E28" s="11"/>
      <c r="F28" s="19">
        <v>-171</v>
      </c>
      <c r="G28" s="11"/>
      <c r="H28" s="19">
        <f>-169-465</f>
        <v>-634</v>
      </c>
      <c r="I28" s="19"/>
      <c r="J28" s="19">
        <v>-233</v>
      </c>
      <c r="N28" s="70"/>
    </row>
    <row r="29" spans="1:14" ht="12.75">
      <c r="A29" s="10"/>
      <c r="B29" s="10"/>
      <c r="D29" s="20"/>
      <c r="E29" s="12"/>
      <c r="F29" s="20"/>
      <c r="G29" s="12"/>
      <c r="H29" s="20"/>
      <c r="I29" s="20"/>
      <c r="J29" s="20"/>
      <c r="N29" s="70"/>
    </row>
    <row r="30" spans="1:14" ht="12.75">
      <c r="A30" s="10" t="s">
        <v>145</v>
      </c>
      <c r="B30" s="10"/>
      <c r="D30" s="19">
        <f>SUM(D26:D29)</f>
        <v>-1619</v>
      </c>
      <c r="E30" s="11"/>
      <c r="F30" s="19">
        <f>SUM(F26:F29)</f>
        <v>-1072</v>
      </c>
      <c r="G30" s="11"/>
      <c r="H30" s="19">
        <f>SUM(H26:H29)</f>
        <v>-3261</v>
      </c>
      <c r="I30" s="19"/>
      <c r="J30" s="19">
        <f>SUM(J26:J29)</f>
        <v>-1485</v>
      </c>
      <c r="N30" s="70"/>
    </row>
    <row r="31" spans="1:14" ht="12.75">
      <c r="A31" s="10"/>
      <c r="B31" s="10"/>
      <c r="D31" s="19"/>
      <c r="E31" s="11"/>
      <c r="F31" s="19"/>
      <c r="G31" s="11"/>
      <c r="H31" s="19"/>
      <c r="I31" s="19"/>
      <c r="J31" s="19"/>
      <c r="N31" s="70"/>
    </row>
    <row r="32" spans="1:14" ht="12.75">
      <c r="A32" s="10" t="s">
        <v>32</v>
      </c>
      <c r="B32" s="10"/>
      <c r="D32" s="21">
        <v>0</v>
      </c>
      <c r="E32" s="13"/>
      <c r="F32" s="21">
        <v>0</v>
      </c>
      <c r="G32" s="13"/>
      <c r="H32" s="21">
        <v>0</v>
      </c>
      <c r="I32" s="21"/>
      <c r="J32" s="21">
        <v>0</v>
      </c>
      <c r="N32" s="70"/>
    </row>
    <row r="33" spans="1:14" ht="12.75">
      <c r="A33" s="10"/>
      <c r="B33" s="10"/>
      <c r="D33" s="21"/>
      <c r="E33" s="13"/>
      <c r="F33" s="21"/>
      <c r="G33" s="13"/>
      <c r="H33" s="21"/>
      <c r="I33" s="21"/>
      <c r="J33" s="21"/>
      <c r="N33" s="70"/>
    </row>
    <row r="34" spans="1:14" ht="13.5" thickBot="1">
      <c r="A34" s="10" t="s">
        <v>146</v>
      </c>
      <c r="B34" s="10"/>
      <c r="D34" s="22">
        <f>SUM(D30:D33)</f>
        <v>-1619</v>
      </c>
      <c r="E34" s="14"/>
      <c r="F34" s="22">
        <f>SUM(F30:F33)</f>
        <v>-1072</v>
      </c>
      <c r="G34" s="14"/>
      <c r="H34" s="22">
        <f>SUM(H30:H33)</f>
        <v>-3261</v>
      </c>
      <c r="I34" s="22"/>
      <c r="J34" s="22">
        <f>SUM(J30:J33)</f>
        <v>-1485</v>
      </c>
      <c r="N34" s="70"/>
    </row>
    <row r="35" spans="1:2" ht="13.5" thickTop="1">
      <c r="A35" s="10"/>
      <c r="B35" s="10"/>
    </row>
    <row r="36" spans="1:7" ht="12.75">
      <c r="A36" s="10"/>
      <c r="B36" s="10"/>
      <c r="D36" s="101"/>
      <c r="E36" s="17"/>
      <c r="G36" s="17"/>
    </row>
    <row r="37" spans="1:2" ht="12.75">
      <c r="A37" s="10" t="s">
        <v>33</v>
      </c>
      <c r="B37" s="10"/>
    </row>
    <row r="38" spans="1:10" ht="12.75" hidden="1">
      <c r="A38" s="10" t="s">
        <v>10</v>
      </c>
      <c r="B38" s="10"/>
      <c r="D38" s="41">
        <v>40000</v>
      </c>
      <c r="E38" s="42"/>
      <c r="F38" s="18">
        <v>40000</v>
      </c>
      <c r="G38" s="42"/>
      <c r="H38" s="41">
        <v>40000</v>
      </c>
      <c r="I38" s="42"/>
      <c r="J38" s="41">
        <v>40000</v>
      </c>
    </row>
    <row r="39" spans="1:10" ht="12.75">
      <c r="A39" s="1" t="s">
        <v>86</v>
      </c>
      <c r="D39" s="43">
        <f>(D34/D38)*100</f>
        <v>-4.047499999999999</v>
      </c>
      <c r="E39" s="9"/>
      <c r="F39" s="43">
        <f>(F34/F38)*100</f>
        <v>-2.68</v>
      </c>
      <c r="G39" s="9"/>
      <c r="H39" s="43">
        <f>(H34/H38)*100</f>
        <v>-8.1525</v>
      </c>
      <c r="I39" s="18"/>
      <c r="J39" s="43">
        <f>(J34/J38)*100</f>
        <v>-3.7125</v>
      </c>
    </row>
    <row r="40" spans="4:10" ht="12.75">
      <c r="D40" s="18"/>
      <c r="E40" s="9"/>
      <c r="F40" s="18"/>
      <c r="G40" s="9"/>
      <c r="H40" s="18"/>
      <c r="I40" s="18"/>
      <c r="J40" s="18"/>
    </row>
    <row r="41" spans="1:10" ht="13.5" thickBot="1">
      <c r="A41" s="1" t="s">
        <v>37</v>
      </c>
      <c r="D41" s="23" t="s">
        <v>20</v>
      </c>
      <c r="E41" s="15"/>
      <c r="F41" s="23" t="s">
        <v>20</v>
      </c>
      <c r="G41" s="15"/>
      <c r="H41" s="23" t="s">
        <v>20</v>
      </c>
      <c r="I41" s="23"/>
      <c r="J41" s="23" t="s">
        <v>20</v>
      </c>
    </row>
    <row r="42" ht="13.5" thickTop="1"/>
    <row r="43" ht="12.75">
      <c r="A43" s="3"/>
    </row>
    <row r="44" ht="12.75">
      <c r="A44" s="3"/>
    </row>
    <row r="45" ht="12.75">
      <c r="A45" s="3"/>
    </row>
    <row r="46" ht="12.75">
      <c r="A46" s="3"/>
    </row>
    <row r="56" ht="12.75">
      <c r="A56" s="3" t="s">
        <v>40</v>
      </c>
    </row>
    <row r="57" ht="12.75">
      <c r="A57" s="3" t="s">
        <v>106</v>
      </c>
    </row>
    <row r="58" ht="12.75">
      <c r="J58" s="18" t="s">
        <v>41</v>
      </c>
    </row>
    <row r="60" ht="12.75">
      <c r="J60" s="24"/>
    </row>
  </sheetData>
  <mergeCells count="2">
    <mergeCell ref="D8:F8"/>
    <mergeCell ref="H8:J8"/>
  </mergeCells>
  <printOptions/>
  <pageMargins left="0.75" right="0.31" top="0.5" bottom="1" header="0.5" footer="0.5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2"/>
  <sheetViews>
    <sheetView workbookViewId="0" topLeftCell="A40">
      <selection activeCell="I70" sqref="I70"/>
    </sheetView>
  </sheetViews>
  <sheetFormatPr defaultColWidth="9.140625" defaultRowHeight="12.75"/>
  <cols>
    <col min="1" max="1" width="5.00390625" style="71" customWidth="1"/>
    <col min="2" max="2" width="9.140625" style="71" customWidth="1"/>
    <col min="3" max="3" width="20.7109375" style="71" customWidth="1"/>
    <col min="4" max="4" width="5.7109375" style="71" customWidth="1"/>
    <col min="5" max="5" width="15.7109375" style="71" customWidth="1"/>
    <col min="6" max="6" width="8.7109375" style="71" customWidth="1"/>
    <col min="7" max="7" width="15.7109375" style="72" customWidth="1"/>
    <col min="8" max="16384" width="9.140625" style="71" customWidth="1"/>
  </cols>
  <sheetData>
    <row r="1" ht="16.5">
      <c r="A1" s="16" t="s">
        <v>38</v>
      </c>
    </row>
    <row r="2" ht="12.75">
      <c r="A2" s="5" t="s">
        <v>39</v>
      </c>
    </row>
    <row r="3" ht="12.75">
      <c r="A3" s="5"/>
    </row>
    <row r="4" ht="12.75">
      <c r="A4" s="5"/>
    </row>
    <row r="5" ht="12.75">
      <c r="A5" s="6" t="s">
        <v>98</v>
      </c>
    </row>
    <row r="6" spans="1:2" ht="12.75">
      <c r="A6" s="6" t="s">
        <v>87</v>
      </c>
      <c r="B6" s="6" t="s">
        <v>110</v>
      </c>
    </row>
    <row r="7" ht="12.75">
      <c r="A7" s="7"/>
    </row>
    <row r="8" ht="12.75"/>
    <row r="9" spans="5:7" s="3" customFormat="1" ht="12.75">
      <c r="E9" s="66" t="s">
        <v>17</v>
      </c>
      <c r="F9" s="66"/>
      <c r="G9" s="26" t="s">
        <v>18</v>
      </c>
    </row>
    <row r="10" spans="5:7" s="3" customFormat="1" ht="12.75">
      <c r="E10" s="66" t="s">
        <v>135</v>
      </c>
      <c r="F10" s="66"/>
      <c r="G10" s="26" t="s">
        <v>124</v>
      </c>
    </row>
    <row r="11" spans="5:7" s="3" customFormat="1" ht="12.75">
      <c r="E11" s="82">
        <f>PL!D12</f>
        <v>38442</v>
      </c>
      <c r="F11" s="67"/>
      <c r="G11" s="81">
        <v>38077</v>
      </c>
    </row>
    <row r="12" spans="5:7" s="3" customFormat="1" ht="12.75">
      <c r="E12" s="66" t="s">
        <v>95</v>
      </c>
      <c r="F12" s="66"/>
      <c r="G12" s="26" t="s">
        <v>95</v>
      </c>
    </row>
    <row r="13" spans="5:7" s="3" customFormat="1" ht="13.5">
      <c r="E13" s="66"/>
      <c r="F13" s="66"/>
      <c r="G13" s="77" t="s">
        <v>21</v>
      </c>
    </row>
    <row r="14" spans="1:9" s="1" customFormat="1" ht="12.75">
      <c r="A14" s="1" t="s">
        <v>36</v>
      </c>
      <c r="E14" s="45">
        <v>32018</v>
      </c>
      <c r="F14" s="45"/>
      <c r="G14" s="45">
        <v>35258</v>
      </c>
      <c r="H14" s="69"/>
      <c r="I14" s="50"/>
    </row>
    <row r="15" spans="5:9" s="1" customFormat="1" ht="5.25" customHeight="1">
      <c r="E15" s="45"/>
      <c r="F15" s="45"/>
      <c r="G15" s="45"/>
      <c r="H15" s="69"/>
      <c r="I15" s="50"/>
    </row>
    <row r="16" spans="1:9" ht="12.75">
      <c r="A16" s="1" t="s">
        <v>27</v>
      </c>
      <c r="B16" s="1"/>
      <c r="C16" s="1"/>
      <c r="D16" s="1"/>
      <c r="E16" s="45">
        <v>802</v>
      </c>
      <c r="F16" s="45"/>
      <c r="G16" s="45">
        <v>879</v>
      </c>
      <c r="H16" s="69"/>
      <c r="I16" s="50"/>
    </row>
    <row r="17" spans="5:9" s="1" customFormat="1" ht="6.75" customHeight="1">
      <c r="E17" s="45"/>
      <c r="F17" s="45"/>
      <c r="G17" s="45"/>
      <c r="H17" s="69"/>
      <c r="I17" s="50"/>
    </row>
    <row r="18" spans="1:9" s="1" customFormat="1" ht="12.75">
      <c r="A18" s="1" t="s">
        <v>1</v>
      </c>
      <c r="E18" s="45">
        <v>16</v>
      </c>
      <c r="F18" s="45"/>
      <c r="G18" s="45">
        <v>16</v>
      </c>
      <c r="H18" s="69"/>
      <c r="I18" s="50"/>
    </row>
    <row r="19" spans="5:9" s="1" customFormat="1" ht="6.75" customHeight="1">
      <c r="E19" s="45"/>
      <c r="F19" s="45"/>
      <c r="G19" s="45"/>
      <c r="H19" s="69"/>
      <c r="I19" s="50"/>
    </row>
    <row r="20" spans="1:9" s="1" customFormat="1" ht="12.75">
      <c r="A20" s="1" t="s">
        <v>2</v>
      </c>
      <c r="E20" s="45"/>
      <c r="F20" s="45"/>
      <c r="G20" s="45"/>
      <c r="H20" s="69"/>
      <c r="I20" s="50"/>
    </row>
    <row r="21" spans="2:9" s="1" customFormat="1" ht="12.75">
      <c r="B21" s="5" t="s">
        <v>3</v>
      </c>
      <c r="E21" s="45">
        <v>6322</v>
      </c>
      <c r="F21" s="45"/>
      <c r="G21" s="45">
        <v>2511</v>
      </c>
      <c r="H21" s="69"/>
      <c r="I21" s="50"/>
    </row>
    <row r="22" spans="2:9" s="1" customFormat="1" ht="12.75">
      <c r="B22" s="5" t="s">
        <v>4</v>
      </c>
      <c r="E22" s="45">
        <f>12070-1472</f>
        <v>10598</v>
      </c>
      <c r="F22" s="45"/>
      <c r="G22" s="45">
        <v>12983</v>
      </c>
      <c r="H22" s="69"/>
      <c r="I22" s="50"/>
    </row>
    <row r="23" spans="2:9" s="1" customFormat="1" ht="12.75">
      <c r="B23" s="5" t="s">
        <v>23</v>
      </c>
      <c r="E23" s="45">
        <f>1017+175</f>
        <v>1192</v>
      </c>
      <c r="F23" s="45"/>
      <c r="G23" s="45">
        <v>1502</v>
      </c>
      <c r="H23" s="69"/>
      <c r="I23" s="50"/>
    </row>
    <row r="24" spans="2:9" s="1" customFormat="1" ht="12.75">
      <c r="B24" s="5" t="s">
        <v>140</v>
      </c>
      <c r="E24" s="45">
        <v>776</v>
      </c>
      <c r="F24" s="45"/>
      <c r="G24" s="45">
        <v>644</v>
      </c>
      <c r="H24" s="69"/>
      <c r="I24" s="50"/>
    </row>
    <row r="25" spans="2:9" s="1" customFormat="1" ht="12.75">
      <c r="B25" s="5" t="s">
        <v>24</v>
      </c>
      <c r="E25" s="45">
        <v>8638</v>
      </c>
      <c r="F25" s="45"/>
      <c r="G25" s="45">
        <v>8628</v>
      </c>
      <c r="H25" s="69"/>
      <c r="I25" s="50"/>
    </row>
    <row r="26" spans="2:9" s="1" customFormat="1" ht="12.75">
      <c r="B26" s="5" t="s">
        <v>22</v>
      </c>
      <c r="E26" s="45">
        <v>767</v>
      </c>
      <c r="F26" s="45"/>
      <c r="G26" s="45">
        <v>1582</v>
      </c>
      <c r="H26" s="69"/>
      <c r="I26" s="50"/>
    </row>
    <row r="27" spans="2:9" s="1" customFormat="1" ht="12.75">
      <c r="B27" s="5"/>
      <c r="E27" s="46">
        <f>SUM(E21:E26)</f>
        <v>28293</v>
      </c>
      <c r="F27" s="45"/>
      <c r="G27" s="46">
        <f>SUM(G21:G26)</f>
        <v>27850</v>
      </c>
      <c r="H27" s="69"/>
      <c r="I27" s="50"/>
    </row>
    <row r="28" spans="5:9" s="1" customFormat="1" ht="6.75" customHeight="1">
      <c r="E28" s="45"/>
      <c r="F28" s="45"/>
      <c r="G28" s="45"/>
      <c r="H28" s="69"/>
      <c r="I28" s="50"/>
    </row>
    <row r="29" spans="1:9" s="1" customFormat="1" ht="12.75">
      <c r="A29" s="1" t="s">
        <v>5</v>
      </c>
      <c r="E29" s="45"/>
      <c r="F29" s="45"/>
      <c r="G29" s="45"/>
      <c r="H29" s="69"/>
      <c r="I29" s="50"/>
    </row>
    <row r="30" spans="2:9" s="1" customFormat="1" ht="12.75">
      <c r="B30" s="5" t="s">
        <v>7</v>
      </c>
      <c r="E30" s="45">
        <v>4292</v>
      </c>
      <c r="F30" s="45"/>
      <c r="G30" s="45">
        <v>5982</v>
      </c>
      <c r="H30" s="69"/>
      <c r="I30" s="50"/>
    </row>
    <row r="31" spans="2:9" s="1" customFormat="1" ht="12.75">
      <c r="B31" s="5" t="s">
        <v>8</v>
      </c>
      <c r="E31" s="99">
        <f>1849+653+465</f>
        <v>2967</v>
      </c>
      <c r="F31" s="45"/>
      <c r="G31" s="45">
        <v>2534</v>
      </c>
      <c r="H31" s="69"/>
      <c r="I31" s="50"/>
    </row>
    <row r="32" spans="2:9" s="1" customFormat="1" ht="12.75">
      <c r="B32" s="5" t="s">
        <v>126</v>
      </c>
      <c r="E32" s="45">
        <v>591</v>
      </c>
      <c r="F32" s="45"/>
      <c r="G32" s="45">
        <v>33</v>
      </c>
      <c r="H32" s="69"/>
      <c r="I32" s="50"/>
    </row>
    <row r="33" spans="2:9" s="1" customFormat="1" ht="12.75">
      <c r="B33" s="5" t="s">
        <v>6</v>
      </c>
      <c r="E33" s="45">
        <f>607+2348</f>
        <v>2955</v>
      </c>
      <c r="F33" s="45"/>
      <c r="G33" s="45">
        <f>1384</f>
        <v>1384</v>
      </c>
      <c r="H33" s="69"/>
      <c r="I33" s="50"/>
    </row>
    <row r="34" spans="2:9" s="1" customFormat="1" ht="12.75">
      <c r="B34" s="5" t="s">
        <v>25</v>
      </c>
      <c r="E34" s="45">
        <v>0</v>
      </c>
      <c r="F34" s="45"/>
      <c r="G34" s="45">
        <v>0</v>
      </c>
      <c r="H34" s="69"/>
      <c r="I34" s="50"/>
    </row>
    <row r="35" spans="2:9" s="1" customFormat="1" ht="12.75">
      <c r="B35" s="5" t="s">
        <v>19</v>
      </c>
      <c r="E35" s="45">
        <v>537</v>
      </c>
      <c r="F35" s="45"/>
      <c r="G35" s="45">
        <v>1205</v>
      </c>
      <c r="H35" s="69"/>
      <c r="I35" s="50"/>
    </row>
    <row r="36" spans="2:9" s="1" customFormat="1" ht="12.75">
      <c r="B36" s="5"/>
      <c r="E36" s="46">
        <f>SUM(E30:E35)</f>
        <v>11342</v>
      </c>
      <c r="F36" s="45"/>
      <c r="G36" s="46">
        <f>SUM(G30:G35)</f>
        <v>11138</v>
      </c>
      <c r="H36" s="69"/>
      <c r="I36" s="50"/>
    </row>
    <row r="37" spans="5:9" s="1" customFormat="1" ht="6.75" customHeight="1">
      <c r="E37" s="45"/>
      <c r="F37" s="45"/>
      <c r="G37" s="45"/>
      <c r="H37" s="69"/>
      <c r="I37" s="50"/>
    </row>
    <row r="38" spans="1:9" s="1" customFormat="1" ht="12.75">
      <c r="A38" s="1" t="s">
        <v>26</v>
      </c>
      <c r="E38" s="45">
        <f>+E27-E36</f>
        <v>16951</v>
      </c>
      <c r="F38" s="45"/>
      <c r="G38" s="45">
        <f>+G27-G36</f>
        <v>16712</v>
      </c>
      <c r="H38" s="69"/>
      <c r="I38" s="50"/>
    </row>
    <row r="39" spans="5:9" s="1" customFormat="1" ht="7.5" customHeight="1">
      <c r="E39" s="45"/>
      <c r="F39" s="45"/>
      <c r="G39" s="45"/>
      <c r="H39" s="69"/>
      <c r="I39" s="50"/>
    </row>
    <row r="40" spans="5:9" s="1" customFormat="1" ht="13.5" thickBot="1">
      <c r="E40" s="47">
        <f>+E38+E16+E18+E14</f>
        <v>49787</v>
      </c>
      <c r="F40" s="45"/>
      <c r="G40" s="47">
        <f>+G38+G16+G18+G14</f>
        <v>52865</v>
      </c>
      <c r="H40" s="69"/>
      <c r="I40" s="50"/>
    </row>
    <row r="41" spans="5:9" s="1" customFormat="1" ht="6.75" customHeight="1" thickTop="1">
      <c r="E41" s="45"/>
      <c r="F41" s="45"/>
      <c r="G41" s="45"/>
      <c r="H41" s="69"/>
      <c r="I41" s="50"/>
    </row>
    <row r="42" spans="1:9" s="1" customFormat="1" ht="12.75">
      <c r="A42" s="1" t="s">
        <v>10</v>
      </c>
      <c r="E42" s="45">
        <v>40000</v>
      </c>
      <c r="F42" s="45"/>
      <c r="G42" s="45">
        <v>40000</v>
      </c>
      <c r="H42" s="69"/>
      <c r="I42" s="50"/>
    </row>
    <row r="43" spans="1:9" s="1" customFormat="1" ht="12.75">
      <c r="A43" s="1" t="s">
        <v>11</v>
      </c>
      <c r="E43" s="45"/>
      <c r="F43" s="45"/>
      <c r="G43" s="45"/>
      <c r="H43" s="69"/>
      <c r="I43" s="50"/>
    </row>
    <row r="44" spans="2:9" s="1" customFormat="1" ht="12.75">
      <c r="B44" s="5" t="s">
        <v>12</v>
      </c>
      <c r="E44" s="45">
        <v>940</v>
      </c>
      <c r="F44" s="45"/>
      <c r="G44" s="45">
        <v>940</v>
      </c>
      <c r="H44" s="69"/>
      <c r="I44" s="50"/>
    </row>
    <row r="45" spans="2:9" s="1" customFormat="1" ht="12.75">
      <c r="B45" s="5" t="s">
        <v>13</v>
      </c>
      <c r="E45" s="45">
        <v>1256</v>
      </c>
      <c r="F45" s="45"/>
      <c r="G45" s="45">
        <v>718</v>
      </c>
      <c r="H45" s="69"/>
      <c r="I45" s="50"/>
    </row>
    <row r="46" spans="2:9" s="1" customFormat="1" ht="12.75">
      <c r="B46" s="5" t="s">
        <v>14</v>
      </c>
      <c r="E46" s="45">
        <f>4368-465</f>
        <v>3903</v>
      </c>
      <c r="F46" s="45"/>
      <c r="G46" s="45">
        <v>7165</v>
      </c>
      <c r="H46" s="69"/>
      <c r="I46" s="50"/>
    </row>
    <row r="47" spans="2:9" s="1" customFormat="1" ht="2.25" customHeight="1">
      <c r="B47" s="5"/>
      <c r="E47" s="48"/>
      <c r="F47" s="45"/>
      <c r="G47" s="48"/>
      <c r="H47" s="69"/>
      <c r="I47" s="50"/>
    </row>
    <row r="48" spans="1:9" s="1" customFormat="1" ht="12.75">
      <c r="A48" s="1" t="s">
        <v>9</v>
      </c>
      <c r="B48" s="5"/>
      <c r="E48" s="45">
        <f>SUM(E42:E47)</f>
        <v>46099</v>
      </c>
      <c r="F48" s="45"/>
      <c r="G48" s="45">
        <f>SUM(G42:G47)</f>
        <v>48823</v>
      </c>
      <c r="H48" s="69"/>
      <c r="I48" s="50"/>
    </row>
    <row r="49" spans="5:9" s="1" customFormat="1" ht="6.75" customHeight="1">
      <c r="E49" s="45"/>
      <c r="F49" s="45"/>
      <c r="G49" s="45"/>
      <c r="H49" s="69"/>
      <c r="I49" s="50"/>
    </row>
    <row r="50" spans="1:9" s="1" customFormat="1" ht="12.75">
      <c r="A50" s="1" t="s">
        <v>15</v>
      </c>
      <c r="E50" s="45">
        <v>0</v>
      </c>
      <c r="F50" s="45"/>
      <c r="G50" s="45">
        <v>0</v>
      </c>
      <c r="H50" s="69"/>
      <c r="I50" s="50"/>
    </row>
    <row r="51" spans="5:9" s="1" customFormat="1" ht="6.75" customHeight="1">
      <c r="E51" s="45"/>
      <c r="F51" s="45"/>
      <c r="G51" s="45"/>
      <c r="H51" s="69"/>
      <c r="I51" s="50"/>
    </row>
    <row r="52" spans="1:9" s="1" customFormat="1" ht="12.75">
      <c r="A52" s="1" t="s">
        <v>34</v>
      </c>
      <c r="E52" s="45"/>
      <c r="F52" s="45"/>
      <c r="G52" s="45"/>
      <c r="H52" s="69"/>
      <c r="I52" s="50"/>
    </row>
    <row r="53" spans="2:9" s="1" customFormat="1" ht="12.75">
      <c r="B53" s="5" t="s">
        <v>35</v>
      </c>
      <c r="E53" s="45">
        <v>0</v>
      </c>
      <c r="F53" s="45"/>
      <c r="G53" s="45">
        <v>0</v>
      </c>
      <c r="H53" s="69"/>
      <c r="I53" s="50"/>
    </row>
    <row r="54" spans="2:9" s="1" customFormat="1" ht="12.75">
      <c r="B54" s="5" t="s">
        <v>19</v>
      </c>
      <c r="E54" s="45">
        <v>457</v>
      </c>
      <c r="F54" s="45"/>
      <c r="G54" s="45">
        <v>1025</v>
      </c>
      <c r="H54" s="69"/>
      <c r="I54" s="50"/>
    </row>
    <row r="55" spans="2:9" s="1" customFormat="1" ht="12.75">
      <c r="B55" s="5" t="s">
        <v>28</v>
      </c>
      <c r="E55" s="45">
        <v>3231</v>
      </c>
      <c r="F55" s="45"/>
      <c r="G55" s="45">
        <v>3017</v>
      </c>
      <c r="H55" s="69"/>
      <c r="I55" s="50"/>
    </row>
    <row r="56" spans="5:9" s="1" customFormat="1" ht="2.25" customHeight="1">
      <c r="E56" s="45"/>
      <c r="F56" s="45"/>
      <c r="G56" s="45"/>
      <c r="I56" s="50"/>
    </row>
    <row r="57" spans="5:9" s="1" customFormat="1" ht="13.5" thickBot="1">
      <c r="E57" s="47">
        <f>SUM(E48:E56)</f>
        <v>49787</v>
      </c>
      <c r="F57" s="45"/>
      <c r="G57" s="47">
        <f>SUM(G48:G56)</f>
        <v>52865</v>
      </c>
      <c r="I57" s="50"/>
    </row>
    <row r="58" spans="5:9" s="1" customFormat="1" ht="6.75" customHeight="1" thickTop="1">
      <c r="E58" s="45"/>
      <c r="F58" s="45"/>
      <c r="G58" s="45"/>
      <c r="I58" s="50"/>
    </row>
    <row r="59" spans="1:9" s="1" customFormat="1" ht="12.75">
      <c r="A59" s="1" t="s">
        <v>16</v>
      </c>
      <c r="E59" s="44">
        <f>(E48-E16)/E42*100</f>
        <v>113.2425</v>
      </c>
      <c r="F59" s="45"/>
      <c r="G59" s="44">
        <f>(G48-G16)/G42*100</f>
        <v>119.86000000000001</v>
      </c>
      <c r="I59" s="50"/>
    </row>
    <row r="60" spans="5:9" s="1" customFormat="1" ht="12.75">
      <c r="E60" s="44"/>
      <c r="F60" s="45"/>
      <c r="G60" s="44"/>
      <c r="I60" s="50"/>
    </row>
    <row r="61" spans="5:9" s="1" customFormat="1" ht="12.75">
      <c r="E61" s="44"/>
      <c r="F61" s="45"/>
      <c r="G61" s="44"/>
      <c r="I61" s="50"/>
    </row>
    <row r="62" spans="5:9" s="1" customFormat="1" ht="12.75">
      <c r="E62" s="45"/>
      <c r="F62" s="45"/>
      <c r="G62" s="49"/>
      <c r="I62" s="51"/>
    </row>
    <row r="63" spans="1:9" s="1" customFormat="1" ht="12.75">
      <c r="A63" s="3"/>
      <c r="E63" s="45"/>
      <c r="F63" s="45"/>
      <c r="G63" s="68"/>
      <c r="I63" s="29"/>
    </row>
    <row r="64" spans="1:7" s="1" customFormat="1" ht="12.75" hidden="1">
      <c r="A64" s="71"/>
      <c r="B64" s="2"/>
      <c r="E64" s="45"/>
      <c r="F64" s="45"/>
      <c r="G64" s="68"/>
    </row>
    <row r="65" spans="1:7" s="1" customFormat="1" ht="12.75" hidden="1">
      <c r="A65" s="2"/>
      <c r="B65" s="2"/>
      <c r="E65" s="45"/>
      <c r="F65" s="45"/>
      <c r="G65" s="24"/>
    </row>
    <row r="66" spans="1:7" s="1" customFormat="1" ht="12.75">
      <c r="A66" s="3" t="s">
        <v>108</v>
      </c>
      <c r="E66" s="45"/>
      <c r="F66" s="45"/>
      <c r="G66" s="24"/>
    </row>
    <row r="67" spans="1:7" s="1" customFormat="1" ht="12.75">
      <c r="A67" s="3" t="s">
        <v>106</v>
      </c>
      <c r="G67" s="18" t="s">
        <v>42</v>
      </c>
    </row>
    <row r="68" spans="7:8" s="1" customFormat="1" ht="12.75">
      <c r="G68" s="18"/>
      <c r="H68" s="18"/>
    </row>
    <row r="69" spans="1:7" s="1" customFormat="1" ht="12.75">
      <c r="A69" s="2"/>
      <c r="B69" s="2"/>
      <c r="C69" s="2"/>
      <c r="D69" s="2"/>
      <c r="E69" s="2"/>
      <c r="F69" s="2"/>
      <c r="G69" s="25"/>
    </row>
    <row r="70" spans="1:7" s="1" customFormat="1" ht="12.75">
      <c r="A70" s="2"/>
      <c r="B70" s="2"/>
      <c r="C70" s="2"/>
      <c r="D70" s="2"/>
      <c r="E70" s="2"/>
      <c r="F70" s="2"/>
      <c r="G70" s="25"/>
    </row>
    <row r="71" spans="1:7" s="1" customFormat="1" ht="12.75">
      <c r="A71" s="2"/>
      <c r="B71" s="2"/>
      <c r="C71" s="2"/>
      <c r="D71" s="2"/>
      <c r="E71" s="2"/>
      <c r="F71" s="2"/>
      <c r="G71" s="25"/>
    </row>
    <row r="72" s="1" customFormat="1" ht="12.75">
      <c r="G72" s="24"/>
    </row>
    <row r="73" s="1" customFormat="1" ht="12.75">
      <c r="G73" s="24"/>
    </row>
    <row r="74" s="1" customFormat="1" ht="12.75">
      <c r="G74" s="24"/>
    </row>
    <row r="75" s="1" customFormat="1" ht="12.75">
      <c r="G75" s="24"/>
    </row>
    <row r="76" s="1" customFormat="1" ht="12.75">
      <c r="G76" s="24"/>
    </row>
    <row r="77" s="1" customFormat="1" ht="12.75">
      <c r="G77" s="24"/>
    </row>
    <row r="78" s="1" customFormat="1" ht="12.75">
      <c r="G78" s="24"/>
    </row>
    <row r="79" s="1" customFormat="1" ht="12.75">
      <c r="G79" s="24"/>
    </row>
    <row r="80" s="1" customFormat="1" ht="12.75">
      <c r="G80" s="24"/>
    </row>
    <row r="81" s="1" customFormat="1" ht="12.75">
      <c r="G81" s="24"/>
    </row>
    <row r="82" s="1" customFormat="1" ht="12.75">
      <c r="G82" s="24"/>
    </row>
    <row r="83" s="1" customFormat="1" ht="12.75">
      <c r="G83" s="24"/>
    </row>
    <row r="84" s="1" customFormat="1" ht="12.75">
      <c r="G84" s="24"/>
    </row>
    <row r="85" s="1" customFormat="1" ht="12.75">
      <c r="G85" s="24"/>
    </row>
    <row r="86" s="1" customFormat="1" ht="12.75">
      <c r="G86" s="24"/>
    </row>
    <row r="87" s="1" customFormat="1" ht="12.75">
      <c r="G87" s="24"/>
    </row>
    <row r="88" s="1" customFormat="1" ht="12.75">
      <c r="G88" s="24"/>
    </row>
    <row r="89" s="1" customFormat="1" ht="12.75">
      <c r="G89" s="24"/>
    </row>
    <row r="90" s="1" customFormat="1" ht="12.75">
      <c r="G90" s="24"/>
    </row>
    <row r="91" s="1" customFormat="1" ht="12.75">
      <c r="G91" s="24"/>
    </row>
    <row r="92" s="1" customFormat="1" ht="12.75">
      <c r="G92" s="24"/>
    </row>
    <row r="93" s="1" customFormat="1" ht="12.75">
      <c r="G93" s="24"/>
    </row>
    <row r="94" s="1" customFormat="1" ht="12.75">
      <c r="G94" s="24"/>
    </row>
    <row r="95" s="1" customFormat="1" ht="12.75">
      <c r="G95" s="24"/>
    </row>
    <row r="96" s="1" customFormat="1" ht="12.75">
      <c r="G96" s="24"/>
    </row>
    <row r="97" s="1" customFormat="1" ht="12.75">
      <c r="G97" s="24"/>
    </row>
    <row r="98" s="1" customFormat="1" ht="12.75">
      <c r="G98" s="24"/>
    </row>
    <row r="99" s="1" customFormat="1" ht="12.75">
      <c r="G99" s="24"/>
    </row>
    <row r="100" s="1" customFormat="1" ht="12.75">
      <c r="G100" s="24"/>
    </row>
    <row r="101" s="1" customFormat="1" ht="12.75">
      <c r="G101" s="24"/>
    </row>
    <row r="102" s="1" customFormat="1" ht="12.75">
      <c r="G102" s="24"/>
    </row>
    <row r="103" s="1" customFormat="1" ht="12.75">
      <c r="G103" s="24"/>
    </row>
    <row r="104" s="1" customFormat="1" ht="12.75">
      <c r="G104" s="24"/>
    </row>
    <row r="105" s="1" customFormat="1" ht="12.75">
      <c r="G105" s="24"/>
    </row>
    <row r="106" s="1" customFormat="1" ht="12.75">
      <c r="G106" s="24"/>
    </row>
    <row r="107" s="1" customFormat="1" ht="12.75">
      <c r="G107" s="24"/>
    </row>
    <row r="108" s="1" customFormat="1" ht="12.75">
      <c r="G108" s="24"/>
    </row>
    <row r="109" s="1" customFormat="1" ht="12.75">
      <c r="G109" s="24"/>
    </row>
    <row r="110" s="1" customFormat="1" ht="12.75">
      <c r="G110" s="24"/>
    </row>
    <row r="111" s="1" customFormat="1" ht="12.75">
      <c r="G111" s="24"/>
    </row>
    <row r="112" s="1" customFormat="1" ht="12.75">
      <c r="G112" s="24"/>
    </row>
    <row r="113" s="1" customFormat="1" ht="12.75">
      <c r="G113" s="24"/>
    </row>
    <row r="114" s="1" customFormat="1" ht="12.75">
      <c r="G114" s="24"/>
    </row>
    <row r="115" s="1" customFormat="1" ht="12.75">
      <c r="G115" s="24"/>
    </row>
    <row r="116" s="1" customFormat="1" ht="12.75">
      <c r="G116" s="24"/>
    </row>
    <row r="117" s="1" customFormat="1" ht="12.75">
      <c r="G117" s="24"/>
    </row>
    <row r="118" s="1" customFormat="1" ht="12.75">
      <c r="G118" s="24"/>
    </row>
    <row r="119" s="1" customFormat="1" ht="12.75">
      <c r="G119" s="24"/>
    </row>
    <row r="120" s="1" customFormat="1" ht="12.75">
      <c r="G120" s="24"/>
    </row>
    <row r="121" s="1" customFormat="1" ht="12.75">
      <c r="G121" s="24"/>
    </row>
    <row r="122" s="1" customFormat="1" ht="12.75">
      <c r="G122" s="24"/>
    </row>
    <row r="123" s="1" customFormat="1" ht="12.75">
      <c r="G123" s="24"/>
    </row>
    <row r="124" s="1" customFormat="1" ht="12.75">
      <c r="G124" s="24"/>
    </row>
    <row r="125" s="1" customFormat="1" ht="12.75">
      <c r="G125" s="24"/>
    </row>
    <row r="126" s="1" customFormat="1" ht="12.75">
      <c r="G126" s="24"/>
    </row>
    <row r="127" s="1" customFormat="1" ht="12.75">
      <c r="G127" s="24"/>
    </row>
    <row r="128" s="1" customFormat="1" ht="12.75">
      <c r="G128" s="24"/>
    </row>
    <row r="129" s="1" customFormat="1" ht="12.75">
      <c r="G129" s="24"/>
    </row>
    <row r="130" s="1" customFormat="1" ht="12.75">
      <c r="G130" s="24"/>
    </row>
    <row r="131" s="1" customFormat="1" ht="12.75">
      <c r="G131" s="24"/>
    </row>
    <row r="132" s="1" customFormat="1" ht="12.75">
      <c r="G132" s="24"/>
    </row>
    <row r="133" s="1" customFormat="1" ht="12.75">
      <c r="G133" s="24"/>
    </row>
    <row r="134" s="1" customFormat="1" ht="12.75">
      <c r="G134" s="24"/>
    </row>
    <row r="135" s="1" customFormat="1" ht="12.75">
      <c r="G135" s="24"/>
    </row>
    <row r="136" s="1" customFormat="1" ht="12.75">
      <c r="G136" s="24"/>
    </row>
    <row r="137" s="1" customFormat="1" ht="12.75">
      <c r="G137" s="24"/>
    </row>
    <row r="138" s="1" customFormat="1" ht="12.75">
      <c r="G138" s="24"/>
    </row>
    <row r="139" s="1" customFormat="1" ht="12.75">
      <c r="G139" s="24"/>
    </row>
    <row r="140" s="1" customFormat="1" ht="12.75">
      <c r="G140" s="24"/>
    </row>
    <row r="141" s="1" customFormat="1" ht="12.75">
      <c r="G141" s="24"/>
    </row>
    <row r="142" s="1" customFormat="1" ht="12.75">
      <c r="G142" s="24"/>
    </row>
    <row r="143" s="1" customFormat="1" ht="12.75">
      <c r="G143" s="24"/>
    </row>
    <row r="144" s="1" customFormat="1" ht="12.75">
      <c r="G144" s="24"/>
    </row>
    <row r="145" s="1" customFormat="1" ht="12.75">
      <c r="G145" s="24"/>
    </row>
    <row r="146" s="1" customFormat="1" ht="12.75">
      <c r="G146" s="24"/>
    </row>
    <row r="147" s="1" customFormat="1" ht="12.75">
      <c r="G147" s="24"/>
    </row>
    <row r="148" s="1" customFormat="1" ht="12.75">
      <c r="G148" s="24"/>
    </row>
    <row r="149" s="1" customFormat="1" ht="12.75">
      <c r="G149" s="24"/>
    </row>
    <row r="150" s="1" customFormat="1" ht="12.75">
      <c r="G150" s="24"/>
    </row>
    <row r="151" s="1" customFormat="1" ht="12.75">
      <c r="G151" s="24"/>
    </row>
    <row r="152" s="1" customFormat="1" ht="12.75">
      <c r="G152" s="24"/>
    </row>
    <row r="153" s="1" customFormat="1" ht="12.75">
      <c r="G153" s="24"/>
    </row>
    <row r="154" s="1" customFormat="1" ht="12.75">
      <c r="G154" s="24"/>
    </row>
    <row r="155" s="1" customFormat="1" ht="12.75">
      <c r="G155" s="24"/>
    </row>
    <row r="156" s="1" customFormat="1" ht="12.75">
      <c r="G156" s="24"/>
    </row>
    <row r="157" s="1" customFormat="1" ht="12.75">
      <c r="G157" s="24"/>
    </row>
    <row r="158" s="1" customFormat="1" ht="12.75">
      <c r="G158" s="24"/>
    </row>
    <row r="159" s="1" customFormat="1" ht="12.75">
      <c r="G159" s="24"/>
    </row>
    <row r="160" s="1" customFormat="1" ht="12.75">
      <c r="G160" s="24"/>
    </row>
    <row r="161" s="1" customFormat="1" ht="12.75">
      <c r="G161" s="24"/>
    </row>
    <row r="162" s="1" customFormat="1" ht="12.75">
      <c r="G162" s="24"/>
    </row>
  </sheetData>
  <printOptions/>
  <pageMargins left="0.75" right="0.75" top="0.5" bottom="0.75" header="0.5" footer="0.5"/>
  <pageSetup horizontalDpi="180" verticalDpi="18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workbookViewId="0" topLeftCell="A6">
      <selection activeCell="O24" sqref="O24"/>
    </sheetView>
  </sheetViews>
  <sheetFormatPr defaultColWidth="9.140625" defaultRowHeight="12.75"/>
  <cols>
    <col min="1" max="1" width="5.421875" style="1" customWidth="1"/>
    <col min="2" max="2" width="15.57421875" style="1" customWidth="1"/>
    <col min="3" max="3" width="11.57421875" style="1" customWidth="1"/>
    <col min="4" max="4" width="3.7109375" style="1" customWidth="1"/>
    <col min="5" max="5" width="12.7109375" style="1" customWidth="1"/>
    <col min="6" max="6" width="3.7109375" style="1" customWidth="1"/>
    <col min="7" max="7" width="12.140625" style="1" customWidth="1"/>
    <col min="8" max="8" width="3.7109375" style="1" customWidth="1"/>
    <col min="9" max="9" width="12.57421875" style="1" customWidth="1"/>
    <col min="10" max="10" width="3.7109375" style="1" customWidth="1"/>
    <col min="11" max="11" width="14.28125" style="1" customWidth="1"/>
    <col min="12" max="12" width="3.7109375" style="1" customWidth="1"/>
    <col min="13" max="13" width="12.7109375" style="1" bestFit="1" customWidth="1"/>
    <col min="14" max="16384" width="9.140625" style="1" customWidth="1"/>
  </cols>
  <sheetData>
    <row r="1" spans="1:2" s="71" customFormat="1" ht="16.5">
      <c r="A1" s="16" t="s">
        <v>38</v>
      </c>
      <c r="B1" s="16"/>
    </row>
    <row r="2" spans="1:2" s="71" customFormat="1" ht="12.75">
      <c r="A2" s="5" t="s">
        <v>39</v>
      </c>
      <c r="B2" s="5"/>
    </row>
    <row r="3" spans="1:2" s="71" customFormat="1" ht="12.75">
      <c r="A3" s="5"/>
      <c r="B3" s="5"/>
    </row>
    <row r="4" spans="1:2" s="71" customFormat="1" ht="12.75">
      <c r="A4" s="5"/>
      <c r="B4" s="5"/>
    </row>
    <row r="5" spans="1:2" ht="12.75">
      <c r="A5" s="3" t="s">
        <v>100</v>
      </c>
      <c r="B5" s="3"/>
    </row>
    <row r="6" spans="1:4" ht="12.75">
      <c r="A6" s="3" t="s">
        <v>120</v>
      </c>
      <c r="B6" s="3"/>
      <c r="C6" s="3"/>
      <c r="D6" s="3"/>
    </row>
    <row r="7" spans="5:14" ht="12.75">
      <c r="E7" s="27"/>
      <c r="F7" s="8"/>
      <c r="G7" s="27"/>
      <c r="H7" s="27"/>
      <c r="I7" s="8"/>
      <c r="J7" s="8"/>
      <c r="K7" s="27"/>
      <c r="L7" s="8"/>
      <c r="M7" s="8"/>
      <c r="N7" s="8"/>
    </row>
    <row r="8" spans="5:14" s="3" customFormat="1" ht="12.75">
      <c r="E8" s="75"/>
      <c r="F8" s="75"/>
      <c r="G8" s="75" t="s">
        <v>46</v>
      </c>
      <c r="H8" s="75"/>
      <c r="I8" s="75" t="s">
        <v>47</v>
      </c>
      <c r="J8" s="75"/>
      <c r="K8" s="75"/>
      <c r="L8" s="75"/>
      <c r="M8" s="75"/>
      <c r="N8" s="66"/>
    </row>
    <row r="9" spans="5:14" s="3" customFormat="1" ht="12.75">
      <c r="E9" s="78" t="s">
        <v>10</v>
      </c>
      <c r="F9" s="75"/>
      <c r="G9" s="78" t="s">
        <v>48</v>
      </c>
      <c r="H9" s="75"/>
      <c r="I9" s="78" t="s">
        <v>49</v>
      </c>
      <c r="J9" s="75"/>
      <c r="K9" s="78" t="s">
        <v>50</v>
      </c>
      <c r="L9" s="75"/>
      <c r="M9" s="78" t="s">
        <v>51</v>
      </c>
      <c r="N9" s="66"/>
    </row>
    <row r="10" spans="5:14" s="3" customFormat="1" ht="12.75">
      <c r="E10" s="75" t="s">
        <v>101</v>
      </c>
      <c r="F10" s="75"/>
      <c r="G10" s="75" t="s">
        <v>101</v>
      </c>
      <c r="H10" s="75"/>
      <c r="I10" s="75" t="s">
        <v>101</v>
      </c>
      <c r="J10" s="75"/>
      <c r="K10" s="75" t="s">
        <v>101</v>
      </c>
      <c r="L10" s="75"/>
      <c r="M10" s="75" t="s">
        <v>101</v>
      </c>
      <c r="N10" s="66"/>
    </row>
    <row r="11" spans="1:14" ht="12.75">
      <c r="A11" s="29" t="s">
        <v>136</v>
      </c>
      <c r="B11" s="29"/>
      <c r="C11" s="29"/>
      <c r="D11" s="29"/>
      <c r="E11" s="27"/>
      <c r="F11" s="27"/>
      <c r="G11" s="27"/>
      <c r="H11" s="27"/>
      <c r="I11" s="27"/>
      <c r="J11" s="27"/>
      <c r="K11" s="27"/>
      <c r="L11" s="27"/>
      <c r="M11" s="27"/>
      <c r="N11" s="9"/>
    </row>
    <row r="12" spans="1:41" s="29" customFormat="1" ht="12.75">
      <c r="A12" s="28" t="s">
        <v>110</v>
      </c>
      <c r="B12" s="64"/>
      <c r="C12" s="28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5:41" s="29" customFormat="1" ht="12.75"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ht="12.75">
      <c r="A14" s="29"/>
      <c r="B14" s="29"/>
      <c r="C14" s="29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2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</row>
    <row r="15" spans="1:41" ht="12.75">
      <c r="A15" s="38" t="s">
        <v>88</v>
      </c>
      <c r="B15" s="38"/>
      <c r="C15" s="29"/>
      <c r="D15" s="29"/>
      <c r="E15" s="30">
        <v>40000000</v>
      </c>
      <c r="F15" s="30"/>
      <c r="G15" s="30">
        <v>939803</v>
      </c>
      <c r="H15" s="30"/>
      <c r="I15" s="30">
        <v>718321</v>
      </c>
      <c r="J15" s="30"/>
      <c r="K15" s="30">
        <v>7164188</v>
      </c>
      <c r="L15" s="30"/>
      <c r="M15" s="30">
        <f>SUM(E15:K15)</f>
        <v>48822312</v>
      </c>
      <c r="N15" s="32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</row>
    <row r="16" spans="1:41" ht="12.75">
      <c r="A16" s="29"/>
      <c r="B16" s="29"/>
      <c r="C16" s="29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2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1:41" ht="12.75">
      <c r="A17" s="38" t="s">
        <v>141</v>
      </c>
      <c r="B17" s="29"/>
      <c r="C17" s="29"/>
      <c r="D17" s="29"/>
      <c r="E17" s="30">
        <v>0</v>
      </c>
      <c r="F17" s="30"/>
      <c r="G17" s="30">
        <v>0</v>
      </c>
      <c r="H17" s="30"/>
      <c r="I17" s="30">
        <v>538042</v>
      </c>
      <c r="J17" s="30"/>
      <c r="K17" s="30">
        <v>0</v>
      </c>
      <c r="L17" s="30"/>
      <c r="M17" s="30">
        <f>SUM(E17:K17)</f>
        <v>538042</v>
      </c>
      <c r="N17" s="32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1:41" ht="12.75">
      <c r="A18" s="38" t="s">
        <v>142</v>
      </c>
      <c r="B18" s="29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2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</row>
    <row r="19" spans="1:41" ht="12.75">
      <c r="A19" s="38"/>
      <c r="B19" s="29"/>
      <c r="C19" s="29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2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</row>
    <row r="20" spans="1:41" ht="12.75">
      <c r="A20" s="29" t="s">
        <v>138</v>
      </c>
      <c r="B20" s="29"/>
      <c r="C20" s="29"/>
      <c r="D20" s="29"/>
      <c r="E20" s="30">
        <v>0</v>
      </c>
      <c r="F20" s="30"/>
      <c r="G20" s="30">
        <v>0</v>
      </c>
      <c r="H20" s="30"/>
      <c r="I20" s="30">
        <v>0</v>
      </c>
      <c r="J20" s="30"/>
      <c r="K20" s="21">
        <f>-2796013-465500</f>
        <v>-3261513</v>
      </c>
      <c r="L20" s="36"/>
      <c r="M20" s="21">
        <f>SUM(E20:K20)</f>
        <v>-3261513</v>
      </c>
      <c r="N20" s="32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</row>
    <row r="21" spans="1:41" ht="12.75">
      <c r="A21" s="29"/>
      <c r="B21" s="29"/>
      <c r="C21" s="29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2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</row>
    <row r="22" spans="1:41" s="3" customFormat="1" ht="13.5" thickBot="1">
      <c r="A22" s="73" t="s">
        <v>121</v>
      </c>
      <c r="B22" s="52"/>
      <c r="C22" s="52"/>
      <c r="D22" s="52"/>
      <c r="E22" s="53">
        <f>SUM(E15:E21)</f>
        <v>40000000</v>
      </c>
      <c r="F22" s="53"/>
      <c r="G22" s="53">
        <f aca="true" t="shared" si="0" ref="G22:M22">SUM(G15:G21)</f>
        <v>939803</v>
      </c>
      <c r="H22" s="53"/>
      <c r="I22" s="53">
        <f t="shared" si="0"/>
        <v>1256363</v>
      </c>
      <c r="J22" s="53"/>
      <c r="K22" s="53">
        <f t="shared" si="0"/>
        <v>3902675</v>
      </c>
      <c r="L22" s="53"/>
      <c r="M22" s="53">
        <f t="shared" si="0"/>
        <v>46098841</v>
      </c>
      <c r="N22" s="35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</row>
    <row r="23" spans="1:41" ht="13.5" thickTop="1">
      <c r="A23" s="29"/>
      <c r="B23" s="29"/>
      <c r="C23" s="29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2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</row>
    <row r="24" spans="1:41" ht="12.75">
      <c r="A24" s="29"/>
      <c r="B24" s="29"/>
      <c r="C24" s="29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2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</row>
    <row r="25" spans="1:41" ht="12.75">
      <c r="A25" s="29"/>
      <c r="B25" s="29"/>
      <c r="C25" s="29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</row>
    <row r="26" spans="1:41" ht="12.75">
      <c r="A26" s="29"/>
      <c r="B26" s="29"/>
      <c r="C26" s="29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2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</row>
    <row r="27" spans="1:41" ht="12.75">
      <c r="A27" s="29"/>
      <c r="B27" s="29"/>
      <c r="C27" s="29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2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</row>
    <row r="28" spans="1:41" ht="12.75">
      <c r="A28" s="59" t="s">
        <v>45</v>
      </c>
      <c r="B28" s="59"/>
      <c r="C28" s="38"/>
      <c r="D28" s="38"/>
      <c r="E28" s="36"/>
      <c r="F28" s="36"/>
      <c r="G28" s="36"/>
      <c r="H28" s="36"/>
      <c r="I28" s="36"/>
      <c r="J28" s="36"/>
      <c r="K28" s="36"/>
      <c r="L28" s="36"/>
      <c r="M28" s="36"/>
      <c r="N28" s="56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</row>
    <row r="29" spans="1:14" ht="12.75">
      <c r="A29" s="59" t="s">
        <v>123</v>
      </c>
      <c r="B29" s="59"/>
      <c r="C29" s="59"/>
      <c r="D29" s="59"/>
      <c r="E29" s="58"/>
      <c r="F29" s="58"/>
      <c r="G29" s="58"/>
      <c r="H29" s="58"/>
      <c r="I29" s="58"/>
      <c r="J29" s="58"/>
      <c r="K29" s="58"/>
      <c r="L29" s="58"/>
      <c r="M29" s="58"/>
      <c r="N29" s="18"/>
    </row>
    <row r="30" spans="1:14" ht="12.75">
      <c r="A30" s="65"/>
      <c r="B30" s="65"/>
      <c r="C30" s="38"/>
      <c r="D30" s="38"/>
      <c r="E30" s="58"/>
      <c r="F30" s="58"/>
      <c r="G30" s="58"/>
      <c r="H30" s="58"/>
      <c r="I30" s="58"/>
      <c r="J30" s="58"/>
      <c r="K30" s="58"/>
      <c r="L30" s="58"/>
      <c r="M30" s="58"/>
      <c r="N30" s="18"/>
    </row>
    <row r="31" spans="1:14" ht="12.75">
      <c r="A31" s="38" t="s">
        <v>136</v>
      </c>
      <c r="B31" s="38"/>
      <c r="C31" s="38"/>
      <c r="D31" s="38"/>
      <c r="E31" s="58"/>
      <c r="F31" s="58"/>
      <c r="G31" s="58"/>
      <c r="H31" s="58"/>
      <c r="I31" s="58"/>
      <c r="J31" s="58"/>
      <c r="K31" s="58"/>
      <c r="L31" s="58"/>
      <c r="M31" s="58"/>
      <c r="N31" s="18"/>
    </row>
    <row r="32" spans="1:14" ht="12.75">
      <c r="A32" s="57" t="s">
        <v>111</v>
      </c>
      <c r="B32" s="28"/>
      <c r="C32" s="57"/>
      <c r="D32" s="38"/>
      <c r="E32" s="58"/>
      <c r="F32" s="58"/>
      <c r="G32" s="58"/>
      <c r="H32" s="58"/>
      <c r="I32" s="58"/>
      <c r="J32" s="58"/>
      <c r="K32" s="58"/>
      <c r="L32" s="58"/>
      <c r="M32" s="58"/>
      <c r="N32" s="18"/>
    </row>
    <row r="33" spans="1:14" ht="12.75">
      <c r="A33" s="38"/>
      <c r="B33" s="38"/>
      <c r="C33" s="38"/>
      <c r="D33" s="38"/>
      <c r="E33" s="58"/>
      <c r="F33" s="58"/>
      <c r="G33" s="58"/>
      <c r="H33" s="58"/>
      <c r="I33" s="58"/>
      <c r="J33" s="58"/>
      <c r="K33" s="58"/>
      <c r="L33" s="58"/>
      <c r="M33" s="58"/>
      <c r="N33" s="18"/>
    </row>
    <row r="34" spans="1:14" ht="12.75">
      <c r="A34" s="38"/>
      <c r="B34" s="38"/>
      <c r="C34" s="38"/>
      <c r="D34" s="38"/>
      <c r="E34" s="58"/>
      <c r="F34" s="58"/>
      <c r="G34" s="58"/>
      <c r="H34" s="58"/>
      <c r="I34" s="58"/>
      <c r="J34" s="58"/>
      <c r="K34" s="58"/>
      <c r="L34" s="58"/>
      <c r="M34" s="58"/>
      <c r="N34" s="18"/>
    </row>
    <row r="35" spans="1:41" ht="12.75">
      <c r="A35" s="38" t="s">
        <v>89</v>
      </c>
      <c r="B35" s="38"/>
      <c r="C35" s="38"/>
      <c r="D35" s="38"/>
      <c r="E35" s="36">
        <v>40000000</v>
      </c>
      <c r="F35" s="36"/>
      <c r="G35" s="36">
        <v>939803</v>
      </c>
      <c r="H35" s="36"/>
      <c r="I35" s="36">
        <f>997321-279000</f>
        <v>718321</v>
      </c>
      <c r="J35" s="36"/>
      <c r="K35" s="36">
        <f>9107584-458000</f>
        <v>8649584</v>
      </c>
      <c r="L35" s="36"/>
      <c r="M35" s="36">
        <f>SUM(E35:K35)</f>
        <v>50307708</v>
      </c>
      <c r="N35" s="56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</row>
    <row r="36" spans="1:41" ht="12.75">
      <c r="A36" s="38"/>
      <c r="B36" s="38"/>
      <c r="C36" s="38"/>
      <c r="D36" s="38"/>
      <c r="E36" s="36"/>
      <c r="F36" s="36"/>
      <c r="G36" s="36"/>
      <c r="H36" s="36"/>
      <c r="I36" s="36"/>
      <c r="J36" s="36"/>
      <c r="K36" s="36"/>
      <c r="L36" s="36"/>
      <c r="M36" s="36"/>
      <c r="N36" s="56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</row>
    <row r="37" spans="1:41" ht="12.75">
      <c r="A37" s="38" t="s">
        <v>52</v>
      </c>
      <c r="B37" s="38"/>
      <c r="C37" s="38"/>
      <c r="D37" s="38"/>
      <c r="E37" s="36">
        <v>0</v>
      </c>
      <c r="F37" s="36"/>
      <c r="G37" s="36">
        <v>0</v>
      </c>
      <c r="H37" s="36"/>
      <c r="I37" s="36">
        <v>0</v>
      </c>
      <c r="J37" s="36"/>
      <c r="K37" s="36">
        <v>0</v>
      </c>
      <c r="L37" s="36"/>
      <c r="M37" s="36">
        <f>SUM(E37:K37)</f>
        <v>0</v>
      </c>
      <c r="N37" s="56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</row>
    <row r="38" spans="1:41" ht="12.75">
      <c r="A38" s="38"/>
      <c r="B38" s="38"/>
      <c r="C38" s="38"/>
      <c r="D38" s="38"/>
      <c r="E38" s="36"/>
      <c r="F38" s="36"/>
      <c r="G38" s="36"/>
      <c r="H38" s="36"/>
      <c r="I38" s="36"/>
      <c r="J38" s="36"/>
      <c r="K38" s="92"/>
      <c r="L38" s="92"/>
      <c r="M38" s="92"/>
      <c r="N38" s="56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1:41" ht="12.75">
      <c r="A39" s="38" t="s">
        <v>139</v>
      </c>
      <c r="B39" s="38"/>
      <c r="C39" s="38"/>
      <c r="D39" s="38"/>
      <c r="E39" s="36">
        <v>0</v>
      </c>
      <c r="F39" s="36"/>
      <c r="G39" s="36">
        <v>0</v>
      </c>
      <c r="H39" s="36"/>
      <c r="I39" s="36">
        <v>0</v>
      </c>
      <c r="J39" s="36"/>
      <c r="K39" s="93">
        <v>-1485396</v>
      </c>
      <c r="L39" s="93"/>
      <c r="M39" s="93">
        <f>SUM(E39:K39)</f>
        <v>-1485396</v>
      </c>
      <c r="N39" s="56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</row>
    <row r="40" spans="1:41" ht="12.75">
      <c r="A40" s="38"/>
      <c r="B40" s="38"/>
      <c r="C40" s="38"/>
      <c r="D40" s="38"/>
      <c r="E40" s="36"/>
      <c r="F40" s="36"/>
      <c r="G40" s="36"/>
      <c r="H40" s="36"/>
      <c r="I40" s="36"/>
      <c r="J40" s="36"/>
      <c r="K40" s="36"/>
      <c r="L40" s="36"/>
      <c r="M40" s="36"/>
      <c r="N40" s="56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</row>
    <row r="41" spans="1:41" s="3" customFormat="1" ht="13.5" thickBot="1">
      <c r="A41" s="63" t="s">
        <v>99</v>
      </c>
      <c r="B41" s="59" t="s">
        <v>111</v>
      </c>
      <c r="C41" s="59"/>
      <c r="D41" s="59"/>
      <c r="E41" s="60">
        <f>SUM(E35:E39)</f>
        <v>40000000</v>
      </c>
      <c r="F41" s="60"/>
      <c r="G41" s="60">
        <f aca="true" t="shared" si="1" ref="G41:M41">SUM(G35:G39)</f>
        <v>939803</v>
      </c>
      <c r="H41" s="60"/>
      <c r="I41" s="60">
        <f t="shared" si="1"/>
        <v>718321</v>
      </c>
      <c r="J41" s="60"/>
      <c r="K41" s="60">
        <f t="shared" si="1"/>
        <v>7164188</v>
      </c>
      <c r="L41" s="60"/>
      <c r="M41" s="60">
        <f t="shared" si="1"/>
        <v>48822312</v>
      </c>
      <c r="N41" s="61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</row>
    <row r="42" spans="1:14" ht="13.5" thickTop="1">
      <c r="A42" s="38"/>
      <c r="B42" s="38"/>
      <c r="C42" s="38"/>
      <c r="D42" s="38"/>
      <c r="E42" s="58"/>
      <c r="F42" s="58"/>
      <c r="G42" s="58"/>
      <c r="H42" s="58"/>
      <c r="I42" s="58"/>
      <c r="J42" s="58"/>
      <c r="K42" s="58"/>
      <c r="L42" s="58"/>
      <c r="M42" s="58"/>
      <c r="N42" s="18"/>
    </row>
    <row r="43" spans="1:14" ht="12.75">
      <c r="A43" s="38"/>
      <c r="B43" s="38"/>
      <c r="C43" s="38"/>
      <c r="D43" s="38"/>
      <c r="E43" s="58"/>
      <c r="F43" s="58"/>
      <c r="G43" s="58"/>
      <c r="H43" s="58"/>
      <c r="I43" s="58"/>
      <c r="J43" s="58"/>
      <c r="K43" s="58"/>
      <c r="L43" s="58"/>
      <c r="M43" s="58"/>
      <c r="N43" s="18"/>
    </row>
    <row r="44" spans="1:21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21" ht="12.75">
      <c r="A45" s="55" t="s">
        <v>53</v>
      </c>
      <c r="B45" s="55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13" ht="12.75">
      <c r="A46" s="3" t="s">
        <v>107</v>
      </c>
      <c r="B46" s="3"/>
      <c r="M46" s="9" t="s">
        <v>109</v>
      </c>
    </row>
  </sheetData>
  <printOptions/>
  <pageMargins left="0.75" right="0.75" top="0.5" bottom="1" header="0.5" footer="0.5"/>
  <pageSetup fitToHeight="1" fitToWidth="1" horizontalDpi="180" verticalDpi="18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workbookViewId="0" topLeftCell="A5">
      <pane xSplit="3" ySplit="9" topLeftCell="D14" activePane="bottomRight" state="frozen"/>
      <selection pane="topLeft" activeCell="A5" sqref="A5"/>
      <selection pane="topRight" activeCell="D5" sqref="D5"/>
      <selection pane="bottomLeft" activeCell="A14" sqref="A14"/>
      <selection pane="bottomRight" activeCell="A8" sqref="A8"/>
    </sheetView>
  </sheetViews>
  <sheetFormatPr defaultColWidth="9.140625" defaultRowHeight="12.75"/>
  <cols>
    <col min="1" max="1" width="20.7109375" style="1" customWidth="1"/>
    <col min="2" max="3" width="13.28125" style="1" customWidth="1"/>
    <col min="4" max="4" width="13.7109375" style="33" customWidth="1"/>
    <col min="5" max="5" width="9.140625" style="33" customWidth="1"/>
    <col min="6" max="6" width="13.7109375" style="32" customWidth="1"/>
    <col min="7" max="7" width="8.8515625" style="37" customWidth="1"/>
    <col min="8" max="8" width="14.00390625" style="32" bestFit="1" customWidth="1"/>
    <col min="9" max="16384" width="9.140625" style="1" customWidth="1"/>
  </cols>
  <sheetData>
    <row r="1" spans="1:6" s="71" customFormat="1" ht="16.5">
      <c r="A1" s="16" t="s">
        <v>38</v>
      </c>
      <c r="D1" s="102"/>
      <c r="E1" s="102"/>
      <c r="F1" s="102"/>
    </row>
    <row r="2" spans="1:6" s="71" customFormat="1" ht="12.75">
      <c r="A2" s="5" t="s">
        <v>39</v>
      </c>
      <c r="D2" s="102"/>
      <c r="E2" s="102"/>
      <c r="F2" s="102"/>
    </row>
    <row r="3" spans="1:6" s="71" customFormat="1" ht="12.75">
      <c r="A3" s="5"/>
      <c r="D3" s="102"/>
      <c r="E3" s="102"/>
      <c r="F3" s="102"/>
    </row>
    <row r="4" spans="1:6" s="71" customFormat="1" ht="12.75">
      <c r="A4" s="5"/>
      <c r="D4" s="102"/>
      <c r="E4" s="102"/>
      <c r="F4" s="102"/>
    </row>
    <row r="5" ht="12.75">
      <c r="A5" s="3" t="s">
        <v>104</v>
      </c>
    </row>
    <row r="6" spans="1:2" ht="12.75">
      <c r="A6" s="3" t="str">
        <f>'CF-CIE'!A6</f>
        <v>For the year ended 31st March 2005</v>
      </c>
      <c r="B6" s="3"/>
    </row>
    <row r="7" ht="12.75">
      <c r="H7" s="30"/>
    </row>
    <row r="8" spans="4:8" s="3" customFormat="1" ht="12.75">
      <c r="D8" s="83" t="s">
        <v>105</v>
      </c>
      <c r="E8" s="84"/>
      <c r="F8" s="83" t="s">
        <v>103</v>
      </c>
      <c r="G8" s="85"/>
      <c r="H8" s="86"/>
    </row>
    <row r="9" spans="4:8" s="3" customFormat="1" ht="12.75">
      <c r="D9" s="35" t="s">
        <v>125</v>
      </c>
      <c r="E9" s="54"/>
      <c r="F9" s="35" t="str">
        <f>D9</f>
        <v>12 Months Period </v>
      </c>
      <c r="G9" s="87"/>
      <c r="H9" s="40"/>
    </row>
    <row r="10" spans="4:8" s="3" customFormat="1" ht="12.75">
      <c r="D10" s="88">
        <f>PL!D12</f>
        <v>38442</v>
      </c>
      <c r="E10" s="89"/>
      <c r="F10" s="88">
        <f>PL!F12</f>
        <v>38077</v>
      </c>
      <c r="G10" s="87"/>
      <c r="H10" s="90"/>
    </row>
    <row r="11" spans="4:8" s="3" customFormat="1" ht="12.75">
      <c r="D11" s="35" t="s">
        <v>95</v>
      </c>
      <c r="E11" s="54"/>
      <c r="F11" s="35" t="s">
        <v>95</v>
      </c>
      <c r="G11" s="87"/>
      <c r="H11" s="40"/>
    </row>
    <row r="12" spans="4:8" s="3" customFormat="1" ht="12.75">
      <c r="D12" s="35"/>
      <c r="E12" s="54"/>
      <c r="F12" s="35"/>
      <c r="G12" s="87"/>
      <c r="H12" s="40"/>
    </row>
    <row r="13" spans="4:8" ht="12.75">
      <c r="D13" s="32"/>
      <c r="H13" s="30"/>
    </row>
    <row r="14" spans="1:9" ht="12.75">
      <c r="A14" s="1" t="s">
        <v>147</v>
      </c>
      <c r="D14" s="93">
        <f>PL!H34</f>
        <v>-3261</v>
      </c>
      <c r="F14" s="93">
        <v>-1485</v>
      </c>
      <c r="H14" s="30"/>
      <c r="I14" s="33"/>
    </row>
    <row r="15" spans="4:8" ht="12.75">
      <c r="D15" s="32"/>
      <c r="H15" s="30"/>
    </row>
    <row r="16" spans="1:8" ht="12.75">
      <c r="A16" s="1" t="s">
        <v>54</v>
      </c>
      <c r="D16" s="34"/>
      <c r="F16" s="34"/>
      <c r="H16" s="30"/>
    </row>
    <row r="17" spans="1:8" ht="12.75">
      <c r="A17" s="38" t="s">
        <v>93</v>
      </c>
      <c r="D17" s="94">
        <v>-18</v>
      </c>
      <c r="F17" s="94">
        <v>-34</v>
      </c>
      <c r="H17" s="30"/>
    </row>
    <row r="18" spans="1:8" ht="12.75">
      <c r="A18" s="38" t="s">
        <v>94</v>
      </c>
      <c r="D18" s="95">
        <v>-30</v>
      </c>
      <c r="F18" s="95">
        <v>0</v>
      </c>
      <c r="H18" s="30"/>
    </row>
    <row r="19" spans="1:8" ht="12.75">
      <c r="A19" s="38" t="s">
        <v>55</v>
      </c>
      <c r="D19" s="95">
        <v>4938</v>
      </c>
      <c r="F19" s="95">
        <v>4969</v>
      </c>
      <c r="H19" s="30"/>
    </row>
    <row r="20" spans="1:8" ht="12.75">
      <c r="A20" s="38" t="s">
        <v>56</v>
      </c>
      <c r="D20" s="95">
        <v>76</v>
      </c>
      <c r="F20" s="95">
        <v>-259</v>
      </c>
      <c r="H20" s="30"/>
    </row>
    <row r="21" spans="1:8" ht="12.75">
      <c r="A21" s="38" t="s">
        <v>57</v>
      </c>
      <c r="D21" s="95">
        <v>343</v>
      </c>
      <c r="F21" s="95">
        <v>534</v>
      </c>
      <c r="H21" s="30"/>
    </row>
    <row r="22" spans="1:9" ht="12.75">
      <c r="A22" s="38" t="s">
        <v>90</v>
      </c>
      <c r="D22" s="95">
        <v>0</v>
      </c>
      <c r="F22" s="95">
        <v>0</v>
      </c>
      <c r="H22" s="30"/>
      <c r="I22" s="33"/>
    </row>
    <row r="23" spans="1:9" ht="12.75">
      <c r="A23" s="38" t="s">
        <v>137</v>
      </c>
      <c r="D23" s="95">
        <v>76</v>
      </c>
      <c r="F23" s="95"/>
      <c r="H23" s="30"/>
      <c r="I23" s="33"/>
    </row>
    <row r="24" spans="1:9" ht="12.75">
      <c r="A24" s="38" t="s">
        <v>91</v>
      </c>
      <c r="D24" s="95">
        <v>0</v>
      </c>
      <c r="F24" s="95">
        <v>0</v>
      </c>
      <c r="H24" s="30"/>
      <c r="I24" s="33"/>
    </row>
    <row r="25" spans="1:9" ht="12.75">
      <c r="A25" s="38" t="s">
        <v>148</v>
      </c>
      <c r="D25" s="95">
        <v>30</v>
      </c>
      <c r="F25" s="95">
        <v>0</v>
      </c>
      <c r="H25" s="30"/>
      <c r="I25" s="33"/>
    </row>
    <row r="26" spans="1:8" ht="12.75">
      <c r="A26" s="38" t="s">
        <v>92</v>
      </c>
      <c r="D26" s="95">
        <v>-1179</v>
      </c>
      <c r="F26" s="95">
        <v>1096</v>
      </c>
      <c r="H26" s="30"/>
    </row>
    <row r="27" spans="1:8" ht="12.75">
      <c r="A27" s="38" t="s">
        <v>112</v>
      </c>
      <c r="D27" s="95">
        <v>0</v>
      </c>
      <c r="F27" s="95">
        <v>-674</v>
      </c>
      <c r="H27" s="30"/>
    </row>
    <row r="28" spans="1:8" ht="12.75">
      <c r="A28" s="38" t="s">
        <v>58</v>
      </c>
      <c r="D28" s="95">
        <v>76</v>
      </c>
      <c r="F28" s="95">
        <v>76</v>
      </c>
      <c r="H28" s="30"/>
    </row>
    <row r="29" spans="1:8" ht="12.75">
      <c r="A29" s="38" t="s">
        <v>113</v>
      </c>
      <c r="D29" s="95">
        <v>4</v>
      </c>
      <c r="F29" s="95">
        <v>-298</v>
      </c>
      <c r="H29" s="30"/>
    </row>
    <row r="30" spans="1:8" ht="12.75">
      <c r="A30" s="38" t="s">
        <v>59</v>
      </c>
      <c r="D30" s="96">
        <f>165</f>
        <v>165</v>
      </c>
      <c r="F30" s="96">
        <v>530</v>
      </c>
      <c r="H30" s="30"/>
    </row>
    <row r="31" spans="4:9" ht="12.75">
      <c r="D31" s="30">
        <f>SUM(D17:D30)</f>
        <v>4481</v>
      </c>
      <c r="F31" s="30">
        <f>SUM(F17:F30)</f>
        <v>5940</v>
      </c>
      <c r="H31" s="30"/>
      <c r="I31" s="33"/>
    </row>
    <row r="32" spans="4:9" ht="12.75">
      <c r="D32" s="34"/>
      <c r="F32" s="34"/>
      <c r="H32" s="30"/>
      <c r="I32" s="69"/>
    </row>
    <row r="33" spans="1:8" ht="12.75">
      <c r="A33" s="1" t="s">
        <v>60</v>
      </c>
      <c r="D33" s="32">
        <f>+D14+D31</f>
        <v>1220</v>
      </c>
      <c r="F33" s="32">
        <f>+F14+F31</f>
        <v>4455</v>
      </c>
      <c r="H33" s="30"/>
    </row>
    <row r="34" spans="4:9" ht="12.75">
      <c r="D34" s="32"/>
      <c r="H34" s="30"/>
      <c r="I34" s="33"/>
    </row>
    <row r="35" spans="1:9" ht="12.75">
      <c r="A35" s="1" t="s">
        <v>61</v>
      </c>
      <c r="D35" s="32"/>
      <c r="I35" s="33"/>
    </row>
    <row r="36" spans="1:8" ht="12.75">
      <c r="A36" s="1" t="s">
        <v>62</v>
      </c>
      <c r="D36" s="94">
        <v>-3811</v>
      </c>
      <c r="F36" s="94">
        <v>249</v>
      </c>
      <c r="H36" s="50"/>
    </row>
    <row r="37" spans="1:8" ht="12.75">
      <c r="A37" s="1" t="s">
        <v>63</v>
      </c>
      <c r="D37" s="95">
        <f>'BS'!G22+'BS'!G23-'BS'!E22-'BS'!E23-D26</f>
        <v>3874</v>
      </c>
      <c r="F37" s="95">
        <v>-902</v>
      </c>
      <c r="H37" s="50"/>
    </row>
    <row r="38" spans="1:8" ht="12.75">
      <c r="A38" s="1" t="s">
        <v>64</v>
      </c>
      <c r="D38" s="95">
        <f>'BS'!E30+'BS'!E31-'BS'!G30-'BS'!G31</f>
        <v>-1257</v>
      </c>
      <c r="F38" s="95">
        <v>-496</v>
      </c>
      <c r="H38" s="50"/>
    </row>
    <row r="39" spans="1:8" ht="12.75">
      <c r="A39" s="1" t="s">
        <v>65</v>
      </c>
      <c r="C39" s="62"/>
      <c r="D39" s="96">
        <f>-125.687+125.687</f>
        <v>0</v>
      </c>
      <c r="E39" s="62"/>
      <c r="F39" s="96">
        <v>0</v>
      </c>
      <c r="H39" s="50"/>
    </row>
    <row r="40" spans="4:8" ht="12.75">
      <c r="D40" s="97">
        <f>SUM(D36:D39)</f>
        <v>-1194</v>
      </c>
      <c r="F40" s="97">
        <f>SUM(F36:F39)</f>
        <v>-1149</v>
      </c>
      <c r="H40" s="50"/>
    </row>
    <row r="41" spans="4:8" ht="12.75">
      <c r="D41" s="32"/>
      <c r="H41" s="50"/>
    </row>
    <row r="42" spans="1:8" ht="12.75">
      <c r="A42" s="1" t="s">
        <v>66</v>
      </c>
      <c r="D42" s="32">
        <f>+D33+D40</f>
        <v>26</v>
      </c>
      <c r="F42" s="32">
        <f>+F33+F40</f>
        <v>3306</v>
      </c>
      <c r="H42" s="30"/>
    </row>
    <row r="43" spans="4:9" ht="12.75">
      <c r="D43" s="32"/>
      <c r="H43" s="30"/>
      <c r="I43" s="33"/>
    </row>
    <row r="44" spans="1:8" ht="12.75">
      <c r="A44" s="1" t="s">
        <v>67</v>
      </c>
      <c r="D44" s="97">
        <v>-343</v>
      </c>
      <c r="F44" s="97">
        <v>-534</v>
      </c>
      <c r="H44" s="30"/>
    </row>
    <row r="45" spans="1:8" ht="12.75">
      <c r="A45" s="1" t="s">
        <v>68</v>
      </c>
      <c r="D45" s="97">
        <f>-673+389-13</f>
        <v>-297</v>
      </c>
      <c r="F45" s="97">
        <v>-56</v>
      </c>
      <c r="H45" s="30"/>
    </row>
    <row r="46" spans="4:8" ht="12.75">
      <c r="D46" s="32"/>
      <c r="H46" s="30"/>
    </row>
    <row r="47" spans="1:9" ht="12.75">
      <c r="A47" s="1" t="s">
        <v>69</v>
      </c>
      <c r="D47" s="98">
        <f>SUM(D42:D46)</f>
        <v>-614</v>
      </c>
      <c r="F47" s="39">
        <f>SUM(F42:F46)</f>
        <v>2716</v>
      </c>
      <c r="H47" s="30"/>
      <c r="I47" s="33"/>
    </row>
    <row r="48" spans="4:9" ht="12.75">
      <c r="D48" s="32"/>
      <c r="H48" s="30"/>
      <c r="I48" s="33"/>
    </row>
    <row r="49" spans="1:8" ht="12.75">
      <c r="A49" s="1" t="s">
        <v>70</v>
      </c>
      <c r="D49" s="32"/>
      <c r="H49" s="30"/>
    </row>
    <row r="50" spans="1:8" ht="12.75">
      <c r="A50" s="1" t="s">
        <v>71</v>
      </c>
      <c r="D50" s="94">
        <v>-1121</v>
      </c>
      <c r="F50" s="94">
        <v>-625</v>
      </c>
      <c r="H50" s="30"/>
    </row>
    <row r="51" spans="1:8" ht="12.75">
      <c r="A51" s="1" t="s">
        <v>72</v>
      </c>
      <c r="D51" s="95">
        <v>113</v>
      </c>
      <c r="F51" s="95">
        <v>106</v>
      </c>
      <c r="H51" s="30"/>
    </row>
    <row r="52" spans="1:8" ht="12.75">
      <c r="A52" s="1" t="s">
        <v>73</v>
      </c>
      <c r="D52" s="95">
        <v>0</v>
      </c>
      <c r="E52" s="91"/>
      <c r="F52" s="95">
        <v>0</v>
      </c>
      <c r="H52" s="30"/>
    </row>
    <row r="53" spans="1:6" ht="12.75">
      <c r="A53" s="1" t="s">
        <v>74</v>
      </c>
      <c r="D53" s="95">
        <v>0</v>
      </c>
      <c r="E53" s="91"/>
      <c r="F53" s="95">
        <v>0</v>
      </c>
    </row>
    <row r="54" spans="1:6" ht="12.75">
      <c r="A54" s="38" t="s">
        <v>75</v>
      </c>
      <c r="D54" s="96">
        <v>-76</v>
      </c>
      <c r="F54" s="96">
        <v>259</v>
      </c>
    </row>
    <row r="55" spans="1:9" ht="12.75">
      <c r="A55" s="1" t="s">
        <v>76</v>
      </c>
      <c r="D55" s="97">
        <f>SUM(D50:D54)</f>
        <v>-1084</v>
      </c>
      <c r="F55" s="97">
        <f>SUM(F50:F54)</f>
        <v>-260</v>
      </c>
      <c r="H55" s="30"/>
      <c r="I55" s="33"/>
    </row>
    <row r="56" spans="4:9" ht="12.75">
      <c r="D56" s="32"/>
      <c r="H56" s="30"/>
      <c r="I56" s="33"/>
    </row>
    <row r="57" spans="1:8" ht="12.75">
      <c r="A57" s="1" t="s">
        <v>77</v>
      </c>
      <c r="D57" s="32"/>
      <c r="H57" s="30"/>
    </row>
    <row r="58" spans="1:8" ht="12.75">
      <c r="A58" s="1" t="s">
        <v>119</v>
      </c>
      <c r="D58" s="94">
        <f>2349+607</f>
        <v>2956</v>
      </c>
      <c r="F58" s="94">
        <v>0</v>
      </c>
      <c r="H58" s="30"/>
    </row>
    <row r="59" spans="1:8" ht="12.75">
      <c r="A59" s="1" t="s">
        <v>114</v>
      </c>
      <c r="D59" s="95">
        <v>-1384</v>
      </c>
      <c r="F59" s="95">
        <v>-1179</v>
      </c>
      <c r="H59" s="30"/>
    </row>
    <row r="60" spans="1:8" ht="12.75" hidden="1">
      <c r="A60" s="1" t="s">
        <v>118</v>
      </c>
      <c r="D60" s="95">
        <v>0</v>
      </c>
      <c r="F60" s="95">
        <v>0</v>
      </c>
      <c r="H60" s="30"/>
    </row>
    <row r="61" spans="1:8" ht="12.75">
      <c r="A61" s="1" t="s">
        <v>78</v>
      </c>
      <c r="D61" s="95">
        <v>-1236</v>
      </c>
      <c r="F61" s="95">
        <v>-1154</v>
      </c>
      <c r="H61" s="30"/>
    </row>
    <row r="62" spans="1:8" ht="12.75" hidden="1">
      <c r="A62" s="1" t="s">
        <v>115</v>
      </c>
      <c r="D62" s="95">
        <v>0</v>
      </c>
      <c r="E62" s="91"/>
      <c r="F62" s="95">
        <v>0</v>
      </c>
      <c r="H62" s="30"/>
    </row>
    <row r="63" spans="1:8" ht="12.75" hidden="1">
      <c r="A63" s="1" t="s">
        <v>116</v>
      </c>
      <c r="D63" s="95">
        <v>0</v>
      </c>
      <c r="E63" s="91"/>
      <c r="F63" s="95">
        <v>0</v>
      </c>
      <c r="H63" s="30"/>
    </row>
    <row r="64" spans="1:8" ht="12.75">
      <c r="A64" s="1" t="s">
        <v>117</v>
      </c>
      <c r="D64" s="95">
        <v>0</v>
      </c>
      <c r="F64" s="95">
        <v>309</v>
      </c>
      <c r="H64" s="30"/>
    </row>
    <row r="65" spans="1:8" ht="12.75">
      <c r="A65" s="1" t="s">
        <v>79</v>
      </c>
      <c r="D65" s="96">
        <v>0</v>
      </c>
      <c r="E65" s="62"/>
      <c r="F65" s="96">
        <v>0</v>
      </c>
      <c r="H65" s="30"/>
    </row>
    <row r="66" spans="1:8" ht="12.75">
      <c r="A66" s="1" t="s">
        <v>80</v>
      </c>
      <c r="D66" s="97">
        <f>SUM(D58:D65)</f>
        <v>336</v>
      </c>
      <c r="F66" s="97">
        <f>SUM(F58:F65)</f>
        <v>-2024</v>
      </c>
      <c r="H66" s="30"/>
    </row>
    <row r="67" spans="4:8" ht="12.75">
      <c r="D67" s="32"/>
      <c r="H67" s="30"/>
    </row>
    <row r="68" spans="1:8" ht="12.75">
      <c r="A68" s="1" t="s">
        <v>81</v>
      </c>
      <c r="D68" s="97">
        <f>+D47+D55+D66</f>
        <v>-1362</v>
      </c>
      <c r="F68" s="32">
        <f>+F47+F55+F66</f>
        <v>432</v>
      </c>
      <c r="H68" s="30"/>
    </row>
    <row r="69" spans="3:8" ht="12.75">
      <c r="C69" s="33"/>
      <c r="D69" s="32"/>
      <c r="H69" s="30"/>
    </row>
    <row r="70" spans="1:8" ht="12.75">
      <c r="A70" s="1" t="s">
        <v>82</v>
      </c>
      <c r="D70" s="32">
        <f>10177.3</f>
        <v>10177.3</v>
      </c>
      <c r="F70" s="32">
        <v>9745</v>
      </c>
      <c r="H70" s="30"/>
    </row>
    <row r="71" spans="4:8" ht="12.75">
      <c r="D71" s="32"/>
      <c r="H71" s="30"/>
    </row>
    <row r="72" spans="1:8" ht="12.75">
      <c r="A72" s="1" t="s">
        <v>83</v>
      </c>
      <c r="D72" s="39">
        <f>SUM(D68:D70)</f>
        <v>8815.3</v>
      </c>
      <c r="F72" s="39">
        <f>SUM(F68:F70)</f>
        <v>10177</v>
      </c>
      <c r="H72" s="30"/>
    </row>
    <row r="73" ht="12.75">
      <c r="H73" s="30"/>
    </row>
    <row r="74" spans="6:8" ht="12.75">
      <c r="F74" s="103"/>
      <c r="H74" s="104"/>
    </row>
    <row r="75" spans="1:8" ht="12.75">
      <c r="A75" s="3" t="s">
        <v>84</v>
      </c>
      <c r="F75" s="105"/>
      <c r="H75" s="105"/>
    </row>
    <row r="76" ht="12.75">
      <c r="A76" s="3" t="s">
        <v>106</v>
      </c>
    </row>
    <row r="77" spans="1:9" ht="12.75">
      <c r="A77" s="4"/>
      <c r="H77" s="32" t="s">
        <v>85</v>
      </c>
      <c r="I77" s="32"/>
    </row>
    <row r="78" ht="12.75"/>
    <row r="79" ht="12.75">
      <c r="A79" s="4"/>
    </row>
    <row r="80" ht="12.75"/>
    <row r="81" ht="12.75">
      <c r="F81" s="33"/>
    </row>
    <row r="83" ht="12.75"/>
    <row r="86" ht="12.75"/>
    <row r="87" ht="12.75"/>
    <row r="88" ht="12.75"/>
  </sheetData>
  <printOptions/>
  <pageMargins left="0.75" right="0.5" top="0.5" bottom="1" header="0.5" footer="0.5"/>
  <pageSetup fitToHeight="1" fitToWidth="1" horizontalDpi="180" verticalDpi="18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sooklin</cp:lastModifiedBy>
  <cp:lastPrinted>2005-07-07T04:29:59Z</cp:lastPrinted>
  <dcterms:created xsi:type="dcterms:W3CDTF">1999-10-15T08:00:31Z</dcterms:created>
  <dcterms:modified xsi:type="dcterms:W3CDTF">2005-07-08T09:56:08Z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