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0275" windowHeight="4995" activeTab="1"/>
  </bookViews>
  <sheets>
    <sheet name="3RDDQTR00" sheetId="1" r:id="rId1"/>
    <sheet name="NOTES" sheetId="2" r:id="rId2"/>
  </sheets>
  <definedNames>
    <definedName name="_xlnm.Print_Area" localSheetId="0">'3RDDQTR00'!$B$70:$F$127</definedName>
    <definedName name="_xlnm.Print_Area" localSheetId="1">'NOTES'!$A$103:$G$144</definedName>
  </definedNames>
  <calcPr fullCalcOnLoad="1"/>
</workbook>
</file>

<file path=xl/sharedStrings.xml><?xml version="1.0" encoding="utf-8"?>
<sst xmlns="http://schemas.openxmlformats.org/spreadsheetml/2006/main" count="220" uniqueCount="188">
  <si>
    <t>The figures have not been audited.</t>
  </si>
  <si>
    <t>Consolidated Income Statement</t>
  </si>
  <si>
    <t>INDIVIDUAL QUARTER</t>
  </si>
  <si>
    <t>CURRENT</t>
  </si>
  <si>
    <t>YEAR</t>
  </si>
  <si>
    <t>QUARTER</t>
  </si>
  <si>
    <t>RM'000</t>
  </si>
  <si>
    <t>PRECEDING YEAR</t>
  </si>
  <si>
    <t>CORRESPONDING</t>
  </si>
  <si>
    <t>TAKASO RESOURCES BERHAD</t>
  </si>
  <si>
    <t>(a)</t>
  </si>
  <si>
    <t>Turnover</t>
  </si>
  <si>
    <t>(b)</t>
  </si>
  <si>
    <t>Investment Income</t>
  </si>
  <si>
    <t>( c)</t>
  </si>
  <si>
    <t>Other income including interest income</t>
  </si>
  <si>
    <t>Operating profit/(loss) before interest on</t>
  </si>
  <si>
    <t>borrowings, depreciation and amortisation,</t>
  </si>
  <si>
    <t>exceptional items, income tax, minority</t>
  </si>
  <si>
    <t>interests and extraordinary items.</t>
  </si>
  <si>
    <t>Interest on borrowings</t>
  </si>
  <si>
    <t xml:space="preserve">( c) </t>
  </si>
  <si>
    <t>Depreciation and amortisation</t>
  </si>
  <si>
    <t>(d)</t>
  </si>
  <si>
    <t>Exceptional items</t>
  </si>
  <si>
    <t>(e)</t>
  </si>
  <si>
    <t>borrowings, depreciation and amortisation</t>
  </si>
  <si>
    <t>and exceptional items but before tax,</t>
  </si>
  <si>
    <t>minority interests and extraordinary items</t>
  </si>
  <si>
    <t>(f)</t>
  </si>
  <si>
    <t>Share in the results of associated</t>
  </si>
  <si>
    <t>companies</t>
  </si>
  <si>
    <t>(g)</t>
  </si>
  <si>
    <t>interests and extraordinary items</t>
  </si>
  <si>
    <t>(h)</t>
  </si>
  <si>
    <t>Taxation</t>
  </si>
  <si>
    <t>(I)</t>
  </si>
  <si>
    <t xml:space="preserve">    duducting minority interests</t>
  </si>
  <si>
    <t>(ii) Less minority interests</t>
  </si>
  <si>
    <t>(j)</t>
  </si>
  <si>
    <t>to members of the company</t>
  </si>
  <si>
    <t>(k)</t>
  </si>
  <si>
    <t>(I)    Extraordinary items</t>
  </si>
  <si>
    <t>(ii)   Less minority interests</t>
  </si>
  <si>
    <t>(iii)  Extraordinary items attributable to</t>
  </si>
  <si>
    <t xml:space="preserve">      members of the company.</t>
  </si>
  <si>
    <t>(l)</t>
  </si>
  <si>
    <t xml:space="preserve">Profit/(loss) after taxation and extraordinary </t>
  </si>
  <si>
    <t>items attributable to members of the</t>
  </si>
  <si>
    <t>company</t>
  </si>
  <si>
    <t>Earnings per share based on 2(j) above</t>
  </si>
  <si>
    <t>after deducting any provosion for preference</t>
  </si>
  <si>
    <t>dividends, if any:-</t>
  </si>
  <si>
    <t>CONSOLIDATED BALANCE SHEET</t>
  </si>
  <si>
    <t>Fixed Assets</t>
  </si>
  <si>
    <t xml:space="preserve">AS AT </t>
  </si>
  <si>
    <t>END OF</t>
  </si>
  <si>
    <t>AS AT</t>
  </si>
  <si>
    <t>PRECEDING</t>
  </si>
  <si>
    <t>FINANCIAL</t>
  </si>
  <si>
    <t>YEAR END</t>
  </si>
  <si>
    <t>Investment in Associated Companies</t>
  </si>
  <si>
    <t>Long Term Investments</t>
  </si>
  <si>
    <t>Intangible Assets</t>
  </si>
  <si>
    <t>Current Assets</t>
  </si>
  <si>
    <t xml:space="preserve">      Stocks</t>
  </si>
  <si>
    <t xml:space="preserve">      Trade Debtors</t>
  </si>
  <si>
    <t xml:space="preserve">      Short Term Investments</t>
  </si>
  <si>
    <t xml:space="preserve">      Cash</t>
  </si>
  <si>
    <t>Current Liabilities</t>
  </si>
  <si>
    <t xml:space="preserve">      Short Term Borrowings</t>
  </si>
  <si>
    <t xml:space="preserve">      Trade Creditors</t>
  </si>
  <si>
    <t xml:space="preserve">      Other Creditors</t>
  </si>
  <si>
    <t xml:space="preserve">      Provision for Taxation</t>
  </si>
  <si>
    <t>Sharesholders' Funds</t>
  </si>
  <si>
    <t>Share Capital</t>
  </si>
  <si>
    <t>Reserves</t>
  </si>
  <si>
    <t xml:space="preserve">      Share Premium</t>
  </si>
  <si>
    <t xml:space="preserve">      Revaluation Reserve</t>
  </si>
  <si>
    <t xml:space="preserve">      Capital Reserve</t>
  </si>
  <si>
    <t xml:space="preserve">      Statutory Reserve</t>
  </si>
  <si>
    <t xml:space="preserve">      Retained Profit</t>
  </si>
  <si>
    <t xml:space="preserve">      Others</t>
  </si>
  <si>
    <t>Minority Interest</t>
  </si>
  <si>
    <t>Long Term Borrowings</t>
  </si>
  <si>
    <t>Other Long Term Liabilities</t>
  </si>
  <si>
    <t>Net tangible assets per share (sen)</t>
  </si>
  <si>
    <t>CUMULATIVE QUARTER</t>
  </si>
  <si>
    <t>TO DATE</t>
  </si>
  <si>
    <t>PERIOD</t>
  </si>
  <si>
    <t>Operating profit after interest on</t>
  </si>
  <si>
    <t>Profit before taxation, minority</t>
  </si>
  <si>
    <t>(I) Profit after taxation before</t>
  </si>
  <si>
    <t>Profit after taxation attributable</t>
  </si>
  <si>
    <t>-Deffered Expenditure</t>
  </si>
  <si>
    <t xml:space="preserve">     Hire Purchase Creditor</t>
  </si>
  <si>
    <t xml:space="preserve">     Terms Loans</t>
  </si>
  <si>
    <t xml:space="preserve">     Proposed Dividend</t>
  </si>
  <si>
    <t xml:space="preserve">Net Current Assets </t>
  </si>
  <si>
    <t>(Company No. 440503-K)</t>
  </si>
  <si>
    <t>There are no issuance and repayment of debt and equity securities, share buy-back,</t>
  </si>
  <si>
    <t>share cancellations, shares held as treasury shares and resale of treasury shares for</t>
  </si>
  <si>
    <t>Bank Overdraft</t>
  </si>
  <si>
    <t>Banker acceptance</t>
  </si>
  <si>
    <t>Term Loan</t>
  </si>
  <si>
    <t>Hire Purchase</t>
  </si>
  <si>
    <t>Total</t>
  </si>
  <si>
    <t>(RM'000)</t>
  </si>
  <si>
    <t>Less than</t>
  </si>
  <si>
    <t>12 months</t>
  </si>
  <si>
    <t xml:space="preserve">More than </t>
  </si>
  <si>
    <t>ACCOUNTING POLICIES AND METHOD OF COMPUTATION</t>
  </si>
  <si>
    <t>EXCEPTIONAL ITEMS</t>
  </si>
  <si>
    <t xml:space="preserve">accounting policies as stated in the annual financial statement of the Group for the year </t>
  </si>
  <si>
    <t>ended 31st July 1999.</t>
  </si>
  <si>
    <t>EXTRAORDINARY ITEMS</t>
  </si>
  <si>
    <t>PRE ACQUISITION PROFIT OR LOSSES</t>
  </si>
  <si>
    <t>PROFIT ON SALES OF INVESTMENT OR PROPERTIES.</t>
  </si>
  <si>
    <t>PURCHASE OR DISPOSAL OF QUOTED SECURITIES.</t>
  </si>
  <si>
    <t>The Company and the Group did not hold any quoted investment.</t>
  </si>
  <si>
    <t>CHANGES IN COMPOSITION OF COMPANY/GROUP</t>
  </si>
  <si>
    <t>CORPORATE PROPOSAL</t>
  </si>
  <si>
    <t>SEASONAL OR CYCLICAL FACTORS</t>
  </si>
  <si>
    <t>However, the demand of the Group's products is generally dependent on consumer demand of</t>
  </si>
  <si>
    <t>TAXATION</t>
  </si>
  <si>
    <t>ISSUANCE OR REPAYMENT OF DEBT AND EQUITY SECURITIES.</t>
  </si>
  <si>
    <t>GROUP BORROWINGS</t>
  </si>
  <si>
    <t>CONTINGENT LIABILITIES</t>
  </si>
  <si>
    <t>FINANCIAL INSTRUMENT</t>
  </si>
  <si>
    <t>MATERIAL LITIGATION</t>
  </si>
  <si>
    <t>SEGMENTAL REPORTING.</t>
  </si>
  <si>
    <t>COMPARISON WITH PRECEDING QUARTER'S RESULTS</t>
  </si>
  <si>
    <t>REVIEW OF PERFORMANCE</t>
  </si>
  <si>
    <t>CURRENT YEAR PROSPECT</t>
  </si>
  <si>
    <t>VARIANCE FROM PROFIT FORECAST &amp; SHORTFALL ON PROFIT GUARANTEE</t>
  </si>
  <si>
    <t>guarantee will be incorporated in final quarter announcement.</t>
  </si>
  <si>
    <t xml:space="preserve">      Others-debtors and prepayment</t>
  </si>
  <si>
    <t>DIVIDEND</t>
  </si>
  <si>
    <t>The accounting policies adopted in the quarterly financial statement are accordance with the</t>
  </si>
  <si>
    <t>There were no material seasonal or cyclical factors that affect the financial performance of the Group.</t>
  </si>
  <si>
    <t>The group is engaged in the manufacturing of rubber and baby products in Malaysia.</t>
  </si>
  <si>
    <t>INDIVIDUAL</t>
  </si>
  <si>
    <t xml:space="preserve">CUMULATIVE </t>
  </si>
  <si>
    <t>CURRENT YEAR</t>
  </si>
  <si>
    <t>DEFERRED TAX</t>
  </si>
  <si>
    <t>The above borrowings are secured by way of fixed and floating charge over all the fixed assets</t>
  </si>
  <si>
    <t>the date of this report that has materially affect the operation of the Group for the quarter</t>
  </si>
  <si>
    <t>Tax figures do not contain any adjustment for under/over provision in respect of prior year.</t>
  </si>
  <si>
    <t xml:space="preserve">of a subsidiary and corporate guarantee given by the Company.  </t>
  </si>
  <si>
    <t>Corporate guarantees issued to financial institution for credit facilities granted to subsidiaries</t>
  </si>
  <si>
    <t xml:space="preserve">There are no unusual items, events or transactions arises during the quarter ended and as at </t>
  </si>
  <si>
    <t>Explanatory notes for any variation in actual profit from forecasted and any shortfall on profit</t>
  </si>
  <si>
    <t>baby products and medical contraceptive condoms.</t>
  </si>
  <si>
    <t>30-04-99</t>
  </si>
  <si>
    <t>Quarterly report on consolidated results for the financial quarter ended 30th April 2000</t>
  </si>
  <si>
    <t xml:space="preserve">TAKASO RESOURCES BERHAD </t>
  </si>
  <si>
    <t>(I) Basic (based on 23,000,000 paid up) sen</t>
  </si>
  <si>
    <t>Notes to the quarterly financial statement ended 30th April 2000.</t>
  </si>
  <si>
    <t>There is no exceptional item for the quarter ended 30th April 2000</t>
  </si>
  <si>
    <t>There were no extraordinary item for the quarter ended 30th April 2000</t>
  </si>
  <si>
    <t>30-04-00</t>
  </si>
  <si>
    <t xml:space="preserve">There are no pre-acquisition profits for the quarter ended 30th April 2000.  </t>
  </si>
  <si>
    <t>There were no profits on sales of investment or properties for the quarter ended 30th April 2000</t>
  </si>
  <si>
    <t>There were no purchase or disposal of quoted investment for quarter ended 30th April 2000</t>
  </si>
  <si>
    <t>There are no change of the composition of the Group since the last quarter.</t>
  </si>
  <si>
    <t>There are no corporate proposal announced during the quarter ended 30th April 2000.</t>
  </si>
  <si>
    <t>the quarter ended 30th April, 2000.</t>
  </si>
  <si>
    <t>Group borrowing as at 30th April 2000.</t>
  </si>
  <si>
    <t>There are no pending material litigation as at 23rd June 2000</t>
  </si>
  <si>
    <t>There are no financial instrument with off balance sheet risk as at 23rd June 2000</t>
  </si>
  <si>
    <t>amounting to RM7,861,000.00 as at 23rd June 2000.</t>
  </si>
  <si>
    <t>Notes to the quarterly financial statement ended 30th April 2000</t>
  </si>
  <si>
    <t xml:space="preserve">The turnover of this quarter has increased by 56% with the profit after tax of RM575,000.  </t>
  </si>
  <si>
    <t>The activities include press media and TV Commercial.  The Group's subsidiary Takaso</t>
  </si>
  <si>
    <t>subsidiary has reorganized its sales team to concentrate on the distribution of JAPLO</t>
  </si>
  <si>
    <t xml:space="preserve">baby products, JAPLO Nutrition Products and ROMANTIC LOVE RUBBER Condoms.  </t>
  </si>
  <si>
    <t>No dividend is recommended for the quarter ended 30th April 2000</t>
  </si>
  <si>
    <t>of sales on Baby Products and Condoms.</t>
  </si>
  <si>
    <t>Takaso Rubber Products Sdn Bhd has given an additional benefits for the employees</t>
  </si>
  <si>
    <t>at Executive level to obtain a "Sihat Malaysia" insurance policy cover.</t>
  </si>
  <si>
    <t>ended 30th April 2000.</t>
  </si>
  <si>
    <t>Marketing Sdn Bhd has branch out from its merchandising division to wholesale.  This</t>
  </si>
  <si>
    <t xml:space="preserve">The current quarter has shown a great improvement both on revenue and profitability. </t>
  </si>
  <si>
    <t>The margin increased by 3 % compare to the previous quarter is due to the increased</t>
  </si>
  <si>
    <t xml:space="preserve">The Group has started its Advertising and Promotion activities on JAPLO 3 growing up formula </t>
  </si>
  <si>
    <t>From the encouraging results of the current quarter sales, the Company is confident to achieve</t>
  </si>
  <si>
    <t>its objective to establish its own Malaysian brand locally.</t>
  </si>
  <si>
    <t>The prospect of penetrating international market is good.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</si>
</sst>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dd/mmm/yy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0" fillId="0" borderId="0" xfId="15" applyAlignment="1">
      <alignment/>
    </xf>
    <xf numFmtId="43" fontId="1" fillId="0" borderId="0" xfId="15" applyFont="1" applyAlignment="1">
      <alignment horizontal="center"/>
    </xf>
    <xf numFmtId="43" fontId="0" fillId="0" borderId="0" xfId="15" applyFont="1" applyAlignment="1">
      <alignment horizontal="center"/>
    </xf>
    <xf numFmtId="167" fontId="0" fillId="0" borderId="0" xfId="15" applyNumberFormat="1" applyAlignment="1">
      <alignment/>
    </xf>
    <xf numFmtId="14" fontId="1" fillId="0" borderId="0" xfId="15" applyNumberFormat="1" applyFont="1" applyAlignment="1">
      <alignment horizontal="center"/>
    </xf>
    <xf numFmtId="167" fontId="0" fillId="0" borderId="0" xfId="15" applyNumberFormat="1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7" fontId="1" fillId="3" borderId="2" xfId="15" applyNumberFormat="1" applyFont="1" applyFill="1" applyBorder="1" applyAlignment="1">
      <alignment/>
    </xf>
    <xf numFmtId="0" fontId="1" fillId="3" borderId="7" xfId="0" applyFont="1" applyFill="1" applyBorder="1" applyAlignment="1">
      <alignment/>
    </xf>
    <xf numFmtId="167" fontId="1" fillId="3" borderId="7" xfId="15" applyNumberFormat="1" applyFont="1" applyFill="1" applyBorder="1" applyAlignment="1">
      <alignment/>
    </xf>
    <xf numFmtId="167" fontId="1" fillId="4" borderId="7" xfId="15" applyNumberFormat="1" applyFont="1" applyFill="1" applyBorder="1" applyAlignment="1">
      <alignment/>
    </xf>
    <xf numFmtId="0" fontId="1" fillId="4" borderId="7" xfId="0" applyFont="1" applyFill="1" applyBorder="1" applyAlignment="1">
      <alignment/>
    </xf>
    <xf numFmtId="166" fontId="0" fillId="0" borderId="0" xfId="15" applyNumberFormat="1" applyAlignment="1">
      <alignment/>
    </xf>
    <xf numFmtId="167" fontId="0" fillId="0" borderId="8" xfId="15" applyNumberFormat="1" applyBorder="1" applyAlignment="1">
      <alignment/>
    </xf>
    <xf numFmtId="167" fontId="0" fillId="0" borderId="1" xfId="15" applyNumberFormat="1" applyBorder="1" applyAlignment="1">
      <alignment/>
    </xf>
    <xf numFmtId="167" fontId="0" fillId="0" borderId="3" xfId="15" applyNumberFormat="1" applyBorder="1" applyAlignment="1">
      <alignment/>
    </xf>
    <xf numFmtId="167" fontId="0" fillId="0" borderId="2" xfId="15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NumberFormat="1" applyFont="1" applyBorder="1" applyAlignment="1" quotePrefix="1">
      <alignment horizontal="center"/>
    </xf>
    <xf numFmtId="167" fontId="0" fillId="0" borderId="0" xfId="15" applyNumberFormat="1" applyFont="1" applyAlignment="1">
      <alignment/>
    </xf>
    <xf numFmtId="43" fontId="0" fillId="0" borderId="0" xfId="15" applyNumberFormat="1" applyFont="1" applyAlignment="1">
      <alignment/>
    </xf>
    <xf numFmtId="167" fontId="0" fillId="0" borderId="7" xfId="15" applyNumberFormat="1" applyBorder="1" applyAlignment="1">
      <alignment/>
    </xf>
    <xf numFmtId="43" fontId="0" fillId="0" borderId="9" xfId="15" applyFont="1" applyBorder="1" applyAlignment="1">
      <alignment horizontal="center"/>
    </xf>
    <xf numFmtId="43" fontId="0" fillId="0" borderId="8" xfId="15" applyBorder="1" applyAlignment="1">
      <alignment/>
    </xf>
    <xf numFmtId="43" fontId="0" fillId="0" borderId="8" xfId="15" applyFont="1" applyBorder="1" applyAlignment="1">
      <alignment horizontal="center"/>
    </xf>
    <xf numFmtId="43" fontId="0" fillId="0" borderId="1" xfId="15" applyFont="1" applyBorder="1" applyAlignment="1">
      <alignment horizontal="center"/>
    </xf>
    <xf numFmtId="43" fontId="0" fillId="0" borderId="3" xfId="15" applyBorder="1" applyAlignment="1">
      <alignment/>
    </xf>
    <xf numFmtId="43" fontId="0" fillId="0" borderId="3" xfId="15" applyFont="1" applyBorder="1" applyAlignment="1">
      <alignment horizontal="center"/>
    </xf>
    <xf numFmtId="43" fontId="0" fillId="0" borderId="2" xfId="15" applyFont="1" applyBorder="1" applyAlignment="1">
      <alignment horizontal="center"/>
    </xf>
    <xf numFmtId="43" fontId="0" fillId="0" borderId="2" xfId="15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167" fontId="0" fillId="0" borderId="9" xfId="15" applyNumberFormat="1" applyFont="1" applyBorder="1" applyAlignment="1">
      <alignment horizontal="right"/>
    </xf>
    <xf numFmtId="43" fontId="0" fillId="0" borderId="0" xfId="15" applyNumberFormat="1" applyAlignment="1">
      <alignment/>
    </xf>
    <xf numFmtId="167" fontId="1" fillId="0" borderId="9" xfId="15" applyNumberFormat="1" applyFont="1" applyBorder="1" applyAlignment="1">
      <alignment/>
    </xf>
    <xf numFmtId="167" fontId="1" fillId="0" borderId="1" xfId="15" applyNumberFormat="1" applyFont="1" applyBorder="1" applyAlignment="1">
      <alignment/>
    </xf>
    <xf numFmtId="43" fontId="1" fillId="0" borderId="1" xfId="15" applyFont="1" applyBorder="1" applyAlignment="1">
      <alignment horizontal="center"/>
    </xf>
    <xf numFmtId="167" fontId="1" fillId="0" borderId="0" xfId="15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90"/>
  <sheetViews>
    <sheetView workbookViewId="0" topLeftCell="E118">
      <selection activeCell="H138" sqref="H138"/>
    </sheetView>
  </sheetViews>
  <sheetFormatPr defaultColWidth="9.140625" defaultRowHeight="12.75"/>
  <cols>
    <col min="2" max="2" width="3.7109375" style="0" customWidth="1"/>
    <col min="3" max="3" width="3.421875" style="0" customWidth="1"/>
    <col min="4" max="4" width="37.28125" style="0" customWidth="1"/>
    <col min="5" max="5" width="19.28125" style="0" customWidth="1"/>
    <col min="6" max="6" width="21.00390625" style="0" customWidth="1"/>
    <col min="7" max="7" width="16.8515625" style="0" customWidth="1"/>
    <col min="8" max="8" width="18.7109375" style="0" customWidth="1"/>
  </cols>
  <sheetData>
    <row r="2" ht="12.75">
      <c r="B2" s="1" t="s">
        <v>155</v>
      </c>
    </row>
    <row r="3" ht="12.75">
      <c r="B3" t="s">
        <v>99</v>
      </c>
    </row>
    <row r="4" ht="12.75">
      <c r="B4" t="s">
        <v>154</v>
      </c>
    </row>
    <row r="5" ht="12.75">
      <c r="B5" t="s">
        <v>0</v>
      </c>
    </row>
    <row r="7" ht="12.75">
      <c r="B7" s="1" t="s">
        <v>1</v>
      </c>
    </row>
    <row r="8" spans="5:8" ht="12.75">
      <c r="E8" s="57" t="s">
        <v>2</v>
      </c>
      <c r="F8" s="58"/>
      <c r="G8" s="57" t="s">
        <v>87</v>
      </c>
      <c r="H8" s="58"/>
    </row>
    <row r="9" spans="5:8" ht="12.75">
      <c r="E9" s="29" t="s">
        <v>3</v>
      </c>
      <c r="F9" s="29" t="s">
        <v>7</v>
      </c>
      <c r="G9" s="29" t="s">
        <v>3</v>
      </c>
      <c r="H9" s="29" t="s">
        <v>7</v>
      </c>
    </row>
    <row r="10" spans="5:8" ht="12.75">
      <c r="E10" s="30" t="s">
        <v>4</v>
      </c>
      <c r="F10" s="30" t="s">
        <v>8</v>
      </c>
      <c r="G10" s="30" t="s">
        <v>4</v>
      </c>
      <c r="H10" s="30" t="s">
        <v>8</v>
      </c>
    </row>
    <row r="11" spans="5:8" ht="12.75">
      <c r="E11" s="30" t="s">
        <v>5</v>
      </c>
      <c r="F11" s="30" t="s">
        <v>5</v>
      </c>
      <c r="G11" s="30" t="s">
        <v>88</v>
      </c>
      <c r="H11" s="30" t="s">
        <v>89</v>
      </c>
    </row>
    <row r="12" spans="5:8" ht="12.75">
      <c r="E12" s="31">
        <v>36646</v>
      </c>
      <c r="F12" s="31">
        <v>36280</v>
      </c>
      <c r="G12" s="31">
        <v>36646</v>
      </c>
      <c r="H12" s="33" t="s">
        <v>153</v>
      </c>
    </row>
    <row r="13" spans="5:8" ht="12.75">
      <c r="E13" s="32" t="s">
        <v>6</v>
      </c>
      <c r="F13" s="32" t="s">
        <v>6</v>
      </c>
      <c r="G13" s="32" t="s">
        <v>6</v>
      </c>
      <c r="H13" s="32" t="s">
        <v>6</v>
      </c>
    </row>
    <row r="14" spans="2:8" ht="12.75">
      <c r="B14">
        <v>1</v>
      </c>
      <c r="C14" t="s">
        <v>10</v>
      </c>
      <c r="D14" t="s">
        <v>11</v>
      </c>
      <c r="E14" s="25">
        <f>7693283/1000</f>
        <v>7693.283</v>
      </c>
      <c r="F14" s="37">
        <v>0</v>
      </c>
      <c r="G14" s="25">
        <f>9090+E14</f>
        <v>16783.283</v>
      </c>
      <c r="H14" s="51">
        <v>0</v>
      </c>
    </row>
    <row r="15" spans="5:8" ht="12.75">
      <c r="E15" s="6"/>
      <c r="F15" s="3"/>
      <c r="G15" s="6"/>
      <c r="H15" s="6"/>
    </row>
    <row r="16" spans="3:8" ht="12.75">
      <c r="C16" t="s">
        <v>12</v>
      </c>
      <c r="D16" t="s">
        <v>13</v>
      </c>
      <c r="E16" s="25">
        <v>0</v>
      </c>
      <c r="F16" s="38"/>
      <c r="G16" s="25">
        <v>0</v>
      </c>
      <c r="H16" s="25"/>
    </row>
    <row r="17" spans="5:8" ht="12.75">
      <c r="E17" s="6"/>
      <c r="F17" s="3"/>
      <c r="G17" s="6"/>
      <c r="H17" s="6"/>
    </row>
    <row r="18" spans="3:8" ht="12.75">
      <c r="C18" t="s">
        <v>14</v>
      </c>
      <c r="D18" t="s">
        <v>15</v>
      </c>
      <c r="E18" s="25">
        <v>0</v>
      </c>
      <c r="F18" s="39">
        <v>0</v>
      </c>
      <c r="G18" s="25">
        <f>8+E18</f>
        <v>8</v>
      </c>
      <c r="H18" s="25">
        <v>0</v>
      </c>
    </row>
    <row r="19" spans="5:8" ht="12.75">
      <c r="E19" s="6"/>
      <c r="F19" s="3"/>
      <c r="G19" s="6"/>
      <c r="H19" s="6"/>
    </row>
    <row r="20" spans="2:8" ht="12.75">
      <c r="B20">
        <v>2</v>
      </c>
      <c r="C20" t="s">
        <v>10</v>
      </c>
      <c r="D20" t="s">
        <v>16</v>
      </c>
      <c r="E20" s="54">
        <f>(+E31+E27+E25)</f>
        <v>1577.9135600000002</v>
      </c>
      <c r="F20" s="55">
        <v>0</v>
      </c>
      <c r="G20" s="54">
        <f>(+G31+G27+G25)</f>
        <v>3845.9135600000004</v>
      </c>
      <c r="H20" s="54">
        <v>0</v>
      </c>
    </row>
    <row r="21" spans="4:8" ht="12.75">
      <c r="D21" t="s">
        <v>17</v>
      </c>
      <c r="E21" s="27"/>
      <c r="F21" s="41"/>
      <c r="G21" s="27"/>
      <c r="H21" s="27"/>
    </row>
    <row r="22" spans="4:8" ht="12.75">
      <c r="D22" t="s">
        <v>18</v>
      </c>
      <c r="E22" s="27"/>
      <c r="F22" s="41"/>
      <c r="G22" s="27"/>
      <c r="H22" s="27"/>
    </row>
    <row r="23" spans="4:8" ht="12.75">
      <c r="D23" t="s">
        <v>19</v>
      </c>
      <c r="E23" s="27"/>
      <c r="F23" s="41"/>
      <c r="G23" s="27"/>
      <c r="H23" s="27"/>
    </row>
    <row r="24" spans="5:8" ht="12.75">
      <c r="E24" s="27"/>
      <c r="F24" s="41"/>
      <c r="G24" s="27"/>
      <c r="H24" s="27"/>
    </row>
    <row r="25" spans="3:8" ht="12.75">
      <c r="C25" t="s">
        <v>12</v>
      </c>
      <c r="D25" t="s">
        <v>20</v>
      </c>
      <c r="E25" s="27">
        <f>(920+48365.85+15099.01+17929.23+68297.28)/1000</f>
        <v>150.61137</v>
      </c>
      <c r="F25" s="42">
        <v>0</v>
      </c>
      <c r="G25" s="27">
        <f>306+E25</f>
        <v>456.61136999999997</v>
      </c>
      <c r="H25" s="27">
        <v>0</v>
      </c>
    </row>
    <row r="26" spans="5:8" ht="12.75">
      <c r="E26" s="27"/>
      <c r="F26" s="41"/>
      <c r="G26" s="27"/>
      <c r="H26" s="27"/>
    </row>
    <row r="27" spans="3:8" ht="12.75">
      <c r="C27" t="s">
        <v>21</v>
      </c>
      <c r="D27" t="s">
        <v>22</v>
      </c>
      <c r="E27" s="27">
        <f>(7729+4867.14+605581.05)/1000</f>
        <v>618.1771900000001</v>
      </c>
      <c r="F27" s="42">
        <v>0</v>
      </c>
      <c r="G27" s="27">
        <f>1234+E27</f>
        <v>1852.17719</v>
      </c>
      <c r="H27" s="27">
        <v>0</v>
      </c>
    </row>
    <row r="28" spans="5:8" ht="12.75">
      <c r="E28" s="27"/>
      <c r="F28" s="41"/>
      <c r="G28" s="27"/>
      <c r="H28" s="27"/>
    </row>
    <row r="29" spans="3:8" ht="12.75">
      <c r="C29" t="s">
        <v>23</v>
      </c>
      <c r="D29" t="s">
        <v>24</v>
      </c>
      <c r="E29" s="28"/>
      <c r="F29" s="43">
        <v>0</v>
      </c>
      <c r="G29" s="28"/>
      <c r="H29" s="28"/>
    </row>
    <row r="30" spans="5:8" ht="12.75">
      <c r="E30" s="6"/>
      <c r="F30" s="3"/>
      <c r="G30" s="6"/>
      <c r="H30" s="6"/>
    </row>
    <row r="31" spans="3:8" ht="12.75">
      <c r="C31" t="s">
        <v>25</v>
      </c>
      <c r="D31" t="s">
        <v>90</v>
      </c>
      <c r="E31" s="56">
        <f>809125/1000</f>
        <v>809.125</v>
      </c>
      <c r="F31" s="4">
        <v>0</v>
      </c>
      <c r="G31" s="56">
        <f>728+E31</f>
        <v>1537.125</v>
      </c>
      <c r="H31" s="56">
        <v>0</v>
      </c>
    </row>
    <row r="32" spans="4:8" ht="12.75">
      <c r="D32" t="s">
        <v>26</v>
      </c>
      <c r="E32" s="6"/>
      <c r="F32" s="3"/>
      <c r="G32" s="6"/>
      <c r="H32" s="6"/>
    </row>
    <row r="33" spans="4:8" ht="12.75">
      <c r="D33" t="s">
        <v>27</v>
      </c>
      <c r="E33" s="6"/>
      <c r="F33" s="3"/>
      <c r="G33" s="6"/>
      <c r="H33" s="6"/>
    </row>
    <row r="34" spans="4:8" ht="12.75">
      <c r="D34" t="s">
        <v>28</v>
      </c>
      <c r="E34" s="6"/>
      <c r="F34" s="3"/>
      <c r="G34" s="6"/>
      <c r="H34" s="6"/>
    </row>
    <row r="35" spans="5:8" ht="12.75">
      <c r="E35" s="6"/>
      <c r="F35" s="3"/>
      <c r="G35" s="6"/>
      <c r="H35" s="6"/>
    </row>
    <row r="36" spans="3:8" ht="12.75">
      <c r="C36" t="s">
        <v>29</v>
      </c>
      <c r="D36" t="s">
        <v>30</v>
      </c>
      <c r="E36" s="8">
        <v>0</v>
      </c>
      <c r="F36" s="8">
        <v>0</v>
      </c>
      <c r="G36" s="8">
        <v>0</v>
      </c>
      <c r="H36" s="8">
        <v>0</v>
      </c>
    </row>
    <row r="37" spans="4:8" ht="12.75">
      <c r="D37" t="s">
        <v>31</v>
      </c>
      <c r="E37" s="6"/>
      <c r="F37" s="3"/>
      <c r="G37" s="6"/>
      <c r="H37" s="6"/>
    </row>
    <row r="38" spans="5:8" ht="12.75">
      <c r="E38" s="6"/>
      <c r="F38" s="3"/>
      <c r="G38" s="6"/>
      <c r="H38" s="6"/>
    </row>
    <row r="39" spans="3:8" ht="12.75">
      <c r="C39" t="s">
        <v>32</v>
      </c>
      <c r="D39" t="s">
        <v>91</v>
      </c>
      <c r="E39" s="6">
        <f>SUM(E31:E38)</f>
        <v>809.125</v>
      </c>
      <c r="F39" s="5">
        <v>0</v>
      </c>
      <c r="G39" s="6">
        <f>SUM(G31:G38)</f>
        <v>1537.125</v>
      </c>
      <c r="H39" s="6">
        <v>0</v>
      </c>
    </row>
    <row r="40" spans="4:7" ht="12.75">
      <c r="D40" t="s">
        <v>33</v>
      </c>
      <c r="E40" s="6"/>
      <c r="F40" s="3"/>
      <c r="G40" s="6"/>
    </row>
    <row r="41" spans="5:8" ht="12.75">
      <c r="E41" s="6"/>
      <c r="F41" s="3"/>
      <c r="G41" s="6"/>
      <c r="H41" s="6"/>
    </row>
    <row r="42" spans="3:8" ht="12.75">
      <c r="C42" t="s">
        <v>34</v>
      </c>
      <c r="D42" t="s">
        <v>35</v>
      </c>
      <c r="E42" s="6">
        <f>-234760/1000</f>
        <v>-234.76</v>
      </c>
      <c r="F42" s="5">
        <v>0</v>
      </c>
      <c r="G42" s="6">
        <f>-223+E42</f>
        <v>-457.76</v>
      </c>
      <c r="H42" s="6">
        <v>0</v>
      </c>
    </row>
    <row r="43" spans="5:8" ht="12.75">
      <c r="E43" s="6"/>
      <c r="F43" s="3"/>
      <c r="G43" s="6"/>
      <c r="H43" s="6"/>
    </row>
    <row r="44" spans="3:8" ht="12.75">
      <c r="C44" t="s">
        <v>36</v>
      </c>
      <c r="D44" t="s">
        <v>92</v>
      </c>
      <c r="E44" s="26">
        <f>SUM(E39:E43)</f>
        <v>574.365</v>
      </c>
      <c r="F44" s="40">
        <v>0</v>
      </c>
      <c r="G44" s="26">
        <f>SUM(G39:G43)</f>
        <v>1079.365</v>
      </c>
      <c r="H44" s="26">
        <f>SUM(H39:H43)</f>
        <v>0</v>
      </c>
    </row>
    <row r="45" spans="4:8" ht="12.75">
      <c r="D45" t="s">
        <v>37</v>
      </c>
      <c r="E45" s="27"/>
      <c r="F45" s="41"/>
      <c r="G45" s="27"/>
      <c r="H45" s="27"/>
    </row>
    <row r="46" spans="5:8" ht="12.75">
      <c r="E46" s="27"/>
      <c r="F46" s="41"/>
      <c r="G46" s="27"/>
      <c r="H46" s="27"/>
    </row>
    <row r="47" spans="4:8" ht="12.75">
      <c r="D47" t="s">
        <v>38</v>
      </c>
      <c r="E47" s="28">
        <v>0.9</v>
      </c>
      <c r="F47" s="43">
        <v>0</v>
      </c>
      <c r="G47" s="28">
        <f>36+E47</f>
        <v>36.9</v>
      </c>
      <c r="H47" s="28">
        <v>0</v>
      </c>
    </row>
    <row r="48" spans="5:8" ht="12.75">
      <c r="E48" s="6"/>
      <c r="F48" s="3"/>
      <c r="G48" s="6"/>
      <c r="H48" s="6"/>
    </row>
    <row r="49" spans="3:8" ht="12.75">
      <c r="C49" t="s">
        <v>39</v>
      </c>
      <c r="D49" t="s">
        <v>93</v>
      </c>
      <c r="E49" s="6">
        <f>SUM(E44:E48)</f>
        <v>575.265</v>
      </c>
      <c r="F49" s="5">
        <v>0</v>
      </c>
      <c r="G49" s="6">
        <f>SUM(G44:G48)</f>
        <v>1116.265</v>
      </c>
      <c r="H49" s="6">
        <f>SUM(H44:H48)</f>
        <v>0</v>
      </c>
    </row>
    <row r="50" spans="4:8" ht="12.75">
      <c r="D50" t="s">
        <v>40</v>
      </c>
      <c r="E50" s="6"/>
      <c r="F50" s="3"/>
      <c r="G50" s="6"/>
      <c r="H50" s="6"/>
    </row>
    <row r="51" spans="5:8" ht="12.75">
      <c r="E51" s="6"/>
      <c r="F51" s="3"/>
      <c r="G51" s="6"/>
      <c r="H51" s="6"/>
    </row>
    <row r="52" spans="3:8" ht="12.75">
      <c r="C52" t="s">
        <v>41</v>
      </c>
      <c r="D52" t="s">
        <v>42</v>
      </c>
      <c r="E52" s="26">
        <v>0</v>
      </c>
      <c r="F52" s="40">
        <v>0</v>
      </c>
      <c r="G52" s="26">
        <v>0</v>
      </c>
      <c r="H52" s="26">
        <v>0</v>
      </c>
    </row>
    <row r="53" spans="4:8" ht="12.75">
      <c r="D53" t="s">
        <v>43</v>
      </c>
      <c r="E53" s="27">
        <v>0</v>
      </c>
      <c r="F53" s="42">
        <v>0</v>
      </c>
      <c r="G53" s="27">
        <v>0</v>
      </c>
      <c r="H53" s="27">
        <v>0</v>
      </c>
    </row>
    <row r="54" spans="4:8" ht="12.75">
      <c r="D54" t="s">
        <v>44</v>
      </c>
      <c r="E54" s="27">
        <v>0</v>
      </c>
      <c r="F54" s="42">
        <v>0</v>
      </c>
      <c r="G54" s="27">
        <v>0</v>
      </c>
      <c r="H54" s="27">
        <v>0</v>
      </c>
    </row>
    <row r="55" spans="4:8" ht="12.75">
      <c r="D55" t="s">
        <v>45</v>
      </c>
      <c r="E55" s="28"/>
      <c r="F55" s="44"/>
      <c r="G55" s="28"/>
      <c r="H55" s="28"/>
    </row>
    <row r="56" spans="5:8" ht="12.75">
      <c r="E56" s="6"/>
      <c r="F56" s="3"/>
      <c r="G56" s="6"/>
      <c r="H56" s="6"/>
    </row>
    <row r="57" spans="3:8" ht="12.75">
      <c r="C57" t="s">
        <v>46</v>
      </c>
      <c r="D57" t="s">
        <v>47</v>
      </c>
      <c r="E57" s="25">
        <f>SUM(E49:E56)</f>
        <v>575.265</v>
      </c>
      <c r="F57" s="39">
        <v>0</v>
      </c>
      <c r="G57" s="25">
        <f>SUM(G49:G56)</f>
        <v>1116.265</v>
      </c>
      <c r="H57" s="25">
        <f>SUM(H49:H56)</f>
        <v>0</v>
      </c>
    </row>
    <row r="58" spans="4:8" ht="12.75">
      <c r="D58" t="s">
        <v>48</v>
      </c>
      <c r="E58" s="6"/>
      <c r="F58" s="3"/>
      <c r="G58" s="6"/>
      <c r="H58" s="6"/>
    </row>
    <row r="59" spans="4:8" ht="12.75">
      <c r="D59" t="s">
        <v>49</v>
      </c>
      <c r="E59" s="6"/>
      <c r="F59" s="3"/>
      <c r="G59" s="6"/>
      <c r="H59" s="6"/>
    </row>
    <row r="60" spans="5:8" ht="12.75">
      <c r="E60" s="6"/>
      <c r="F60" s="3"/>
      <c r="G60" s="6"/>
      <c r="H60" s="6"/>
    </row>
    <row r="61" spans="2:8" ht="12.75">
      <c r="B61">
        <v>3</v>
      </c>
      <c r="C61" t="s">
        <v>10</v>
      </c>
      <c r="D61" t="s">
        <v>50</v>
      </c>
      <c r="F61" s="3"/>
      <c r="H61" s="6"/>
    </row>
    <row r="62" spans="4:8" ht="12.75">
      <c r="D62" t="s">
        <v>51</v>
      </c>
      <c r="E62" s="6"/>
      <c r="F62" s="3"/>
      <c r="G62" s="6"/>
      <c r="H62" s="6"/>
    </row>
    <row r="63" spans="4:8" ht="12.75">
      <c r="D63" t="s">
        <v>52</v>
      </c>
      <c r="E63" s="3"/>
      <c r="F63" s="3"/>
      <c r="G63" s="3"/>
      <c r="H63" s="3"/>
    </row>
    <row r="64" spans="5:8" ht="12.75">
      <c r="E64" s="3"/>
      <c r="F64" s="3"/>
      <c r="G64" s="3"/>
      <c r="H64" s="3"/>
    </row>
    <row r="65" spans="4:8" ht="12.75">
      <c r="D65" t="s">
        <v>156</v>
      </c>
      <c r="E65" s="52">
        <f>+E49/23000*100</f>
        <v>2.501152173913044</v>
      </c>
      <c r="F65" s="3">
        <v>0</v>
      </c>
      <c r="G65" s="52">
        <f>+G49/23000*100</f>
        <v>4.853326086956522</v>
      </c>
      <c r="H65" s="24">
        <f>+H49/23000*100</f>
        <v>0</v>
      </c>
    </row>
    <row r="66" spans="5:8" ht="12.75">
      <c r="E66" s="24"/>
      <c r="F66" s="3"/>
      <c r="G66" s="24"/>
      <c r="H66" s="24"/>
    </row>
    <row r="67" spans="5:8" ht="12.75">
      <c r="E67" s="52"/>
      <c r="F67" s="3"/>
      <c r="G67" s="24"/>
      <c r="H67" s="24"/>
    </row>
    <row r="68" spans="5:8" ht="12.75">
      <c r="E68" s="3"/>
      <c r="F68" s="3"/>
      <c r="G68" s="3"/>
      <c r="H68" s="3"/>
    </row>
    <row r="69" spans="5:8" ht="12.75">
      <c r="E69" s="3"/>
      <c r="F69" s="3"/>
      <c r="G69" s="3"/>
      <c r="H69" s="3"/>
    </row>
    <row r="70" spans="3:8" ht="12.75">
      <c r="C70" s="1" t="s">
        <v>9</v>
      </c>
      <c r="E70" s="3"/>
      <c r="F70" s="3"/>
      <c r="G70" s="3"/>
      <c r="H70" s="3"/>
    </row>
    <row r="71" spans="3:8" ht="12.75">
      <c r="C71" t="s">
        <v>99</v>
      </c>
      <c r="E71" s="3"/>
      <c r="F71" s="3"/>
      <c r="G71" s="3"/>
      <c r="H71" s="3"/>
    </row>
    <row r="72" spans="3:8" ht="12.75">
      <c r="C72" t="s">
        <v>154</v>
      </c>
      <c r="E72" s="3"/>
      <c r="F72" s="3"/>
      <c r="G72" s="3"/>
      <c r="H72" s="3"/>
    </row>
    <row r="73" spans="3:8" ht="12.75">
      <c r="C73" t="s">
        <v>0</v>
      </c>
      <c r="E73" s="3"/>
      <c r="F73" s="3"/>
      <c r="G73" s="3"/>
      <c r="H73" s="3"/>
    </row>
    <row r="74" spans="5:8" ht="12.75">
      <c r="E74" s="3"/>
      <c r="F74" s="3"/>
      <c r="G74" s="3"/>
      <c r="H74" s="3"/>
    </row>
    <row r="75" spans="3:8" ht="12.75">
      <c r="C75" s="1" t="s">
        <v>53</v>
      </c>
      <c r="E75" s="3"/>
      <c r="F75" s="3"/>
      <c r="G75" s="3"/>
      <c r="H75" s="3"/>
    </row>
    <row r="76" spans="5:8" ht="12.75">
      <c r="E76" s="4" t="s">
        <v>55</v>
      </c>
      <c r="F76" s="4" t="s">
        <v>57</v>
      </c>
      <c r="G76" s="3"/>
      <c r="H76" s="3"/>
    </row>
    <row r="77" spans="5:8" ht="12.75">
      <c r="E77" s="4" t="s">
        <v>56</v>
      </c>
      <c r="F77" s="4" t="s">
        <v>58</v>
      </c>
      <c r="G77" s="3"/>
      <c r="H77" s="3"/>
    </row>
    <row r="78" spans="5:8" ht="12.75">
      <c r="E78" s="4" t="s">
        <v>3</v>
      </c>
      <c r="F78" s="4" t="s">
        <v>59</v>
      </c>
      <c r="G78" s="3"/>
      <c r="H78" s="3"/>
    </row>
    <row r="79" spans="5:8" ht="12.75">
      <c r="E79" s="4" t="s">
        <v>5</v>
      </c>
      <c r="F79" s="4" t="s">
        <v>60</v>
      </c>
      <c r="G79" s="3"/>
      <c r="H79" s="3"/>
    </row>
    <row r="80" spans="5:8" ht="12.75">
      <c r="E80" s="7">
        <v>36646</v>
      </c>
      <c r="F80" s="7">
        <v>36372</v>
      </c>
      <c r="G80" s="3"/>
      <c r="H80" s="3"/>
    </row>
    <row r="81" spans="5:8" ht="12.75">
      <c r="E81" s="4" t="s">
        <v>6</v>
      </c>
      <c r="F81" s="4" t="s">
        <v>6</v>
      </c>
      <c r="G81" s="3"/>
      <c r="H81" s="3"/>
    </row>
    <row r="82" spans="5:8" ht="12.75">
      <c r="E82" s="3"/>
      <c r="F82" s="3"/>
      <c r="G82" s="3"/>
      <c r="H82" s="3"/>
    </row>
    <row r="83" spans="3:8" ht="12.75">
      <c r="C83">
        <v>1</v>
      </c>
      <c r="D83" t="s">
        <v>54</v>
      </c>
      <c r="E83" s="6">
        <v>23276</v>
      </c>
      <c r="F83" s="8">
        <v>23247</v>
      </c>
      <c r="G83" s="3"/>
      <c r="H83" s="3"/>
    </row>
    <row r="84" spans="3:8" ht="12.75">
      <c r="C84">
        <v>2</v>
      </c>
      <c r="D84" t="s">
        <v>61</v>
      </c>
      <c r="E84" s="6"/>
      <c r="F84" s="5">
        <v>0</v>
      </c>
      <c r="G84" s="3"/>
      <c r="H84" s="3"/>
    </row>
    <row r="85" spans="3:8" ht="12.75">
      <c r="C85">
        <v>3</v>
      </c>
      <c r="D85" t="s">
        <v>62</v>
      </c>
      <c r="E85" s="6"/>
      <c r="F85" s="5">
        <v>0</v>
      </c>
      <c r="G85" s="3"/>
      <c r="H85" s="3"/>
    </row>
    <row r="86" spans="3:8" ht="12.75">
      <c r="C86">
        <v>4</v>
      </c>
      <c r="D86" t="s">
        <v>63</v>
      </c>
      <c r="E86" s="6"/>
      <c r="F86" s="5">
        <v>0</v>
      </c>
      <c r="G86" s="3"/>
      <c r="H86" s="3"/>
    </row>
    <row r="87" spans="4:8" ht="12.75">
      <c r="D87" s="9" t="s">
        <v>94</v>
      </c>
      <c r="E87" s="6">
        <f>962+7</f>
        <v>969</v>
      </c>
      <c r="F87" s="6">
        <v>759</v>
      </c>
      <c r="G87" s="3"/>
      <c r="H87" s="3"/>
    </row>
    <row r="88" spans="5:8" ht="12.75">
      <c r="E88" s="6"/>
      <c r="F88" s="6"/>
      <c r="G88" s="3"/>
      <c r="H88" s="3"/>
    </row>
    <row r="89" spans="3:8" ht="12.75">
      <c r="C89">
        <v>5</v>
      </c>
      <c r="D89" t="s">
        <v>64</v>
      </c>
      <c r="E89" s="6"/>
      <c r="F89" s="6"/>
      <c r="G89" s="3"/>
      <c r="H89" s="3"/>
    </row>
    <row r="90" spans="4:8" ht="12.75">
      <c r="D90" s="2" t="s">
        <v>65</v>
      </c>
      <c r="E90" s="26">
        <v>9654</v>
      </c>
      <c r="F90" s="26">
        <v>5462</v>
      </c>
      <c r="G90" s="3"/>
      <c r="H90" s="3"/>
    </row>
    <row r="91" spans="4:8" ht="12.75">
      <c r="D91" s="2" t="s">
        <v>66</v>
      </c>
      <c r="E91" s="27">
        <v>15410</v>
      </c>
      <c r="F91" s="27">
        <v>15006</v>
      </c>
      <c r="G91" s="3"/>
      <c r="H91" s="3"/>
    </row>
    <row r="92" spans="4:8" ht="12.75">
      <c r="D92" s="2" t="s">
        <v>67</v>
      </c>
      <c r="E92" s="27">
        <v>0</v>
      </c>
      <c r="F92" s="27">
        <v>0</v>
      </c>
      <c r="G92" s="3"/>
      <c r="H92" s="3"/>
    </row>
    <row r="93" spans="4:8" ht="12.75">
      <c r="D93" s="2" t="s">
        <v>68</v>
      </c>
      <c r="E93" s="27">
        <v>116</v>
      </c>
      <c r="F93" s="27">
        <f>225285/1000</f>
        <v>225.285</v>
      </c>
      <c r="G93" s="3"/>
      <c r="H93" s="3"/>
    </row>
    <row r="94" spans="4:8" ht="12.75">
      <c r="D94" s="2" t="s">
        <v>136</v>
      </c>
      <c r="E94" s="27">
        <f>2020+29</f>
        <v>2049</v>
      </c>
      <c r="F94" s="27">
        <v>697</v>
      </c>
      <c r="G94" s="3"/>
      <c r="H94" s="3"/>
    </row>
    <row r="95" spans="5:8" ht="12.75">
      <c r="E95" s="36">
        <f>SUM(E90:E94)</f>
        <v>27229</v>
      </c>
      <c r="F95" s="36">
        <f>SUM(F90:F94)</f>
        <v>21390.285</v>
      </c>
      <c r="G95" s="3"/>
      <c r="H95" s="3"/>
    </row>
    <row r="96" spans="5:8" ht="12.75">
      <c r="E96" s="6"/>
      <c r="F96" s="5"/>
      <c r="G96" s="3"/>
      <c r="H96" s="3"/>
    </row>
    <row r="97" spans="3:8" ht="12.75">
      <c r="C97">
        <v>6</v>
      </c>
      <c r="D97" t="s">
        <v>69</v>
      </c>
      <c r="E97" s="6"/>
      <c r="F97" s="5"/>
      <c r="G97" s="3"/>
      <c r="H97" s="3"/>
    </row>
    <row r="98" spans="4:8" ht="12.75">
      <c r="D98" s="2" t="s">
        <v>70</v>
      </c>
      <c r="E98" s="26">
        <v>7195</v>
      </c>
      <c r="F98" s="26">
        <f>3844866/1000</f>
        <v>3844.866</v>
      </c>
      <c r="G98" s="3"/>
      <c r="H98" s="3"/>
    </row>
    <row r="99" spans="4:8" ht="12.75">
      <c r="D99" s="2" t="s">
        <v>71</v>
      </c>
      <c r="E99" s="27">
        <v>3397</v>
      </c>
      <c r="F99" s="27">
        <v>1990</v>
      </c>
      <c r="G99" s="3"/>
      <c r="H99" s="3"/>
    </row>
    <row r="100" spans="4:8" ht="12.75">
      <c r="D100" s="2" t="s">
        <v>72</v>
      </c>
      <c r="E100" s="27">
        <v>2570</v>
      </c>
      <c r="F100" s="27">
        <v>1657</v>
      </c>
      <c r="G100" s="3"/>
      <c r="H100" s="3"/>
    </row>
    <row r="101" spans="4:8" ht="12.75">
      <c r="D101" s="2" t="s">
        <v>73</v>
      </c>
      <c r="E101" s="27">
        <v>766</v>
      </c>
      <c r="F101" s="27">
        <v>848</v>
      </c>
      <c r="G101" s="3"/>
      <c r="H101" s="3"/>
    </row>
    <row r="102" spans="4:8" ht="12.75">
      <c r="D102" s="10" t="s">
        <v>95</v>
      </c>
      <c r="E102" s="27">
        <v>298</v>
      </c>
      <c r="F102" s="27">
        <v>178</v>
      </c>
      <c r="G102" s="3"/>
      <c r="H102" s="3"/>
    </row>
    <row r="103" spans="4:8" ht="12.75">
      <c r="D103" s="2" t="s">
        <v>96</v>
      </c>
      <c r="E103" s="27">
        <v>1115</v>
      </c>
      <c r="F103" s="27">
        <v>650</v>
      </c>
      <c r="G103" s="3"/>
      <c r="H103" s="3"/>
    </row>
    <row r="104" spans="4:8" ht="12.75">
      <c r="D104" s="2" t="s">
        <v>97</v>
      </c>
      <c r="E104" s="27">
        <v>0</v>
      </c>
      <c r="F104" s="27">
        <v>1150</v>
      </c>
      <c r="G104" s="3"/>
      <c r="H104" s="3"/>
    </row>
    <row r="105" spans="4:8" ht="12.75">
      <c r="D105" s="2"/>
      <c r="E105" s="36">
        <f>SUM(E98:E104)</f>
        <v>15341</v>
      </c>
      <c r="F105" s="36">
        <f>SUM(F98:F104)</f>
        <v>10317.866</v>
      </c>
      <c r="G105" s="3"/>
      <c r="H105" s="3"/>
    </row>
    <row r="106" spans="5:8" ht="12.75">
      <c r="E106" s="6"/>
      <c r="F106" s="6"/>
      <c r="G106" s="3"/>
      <c r="H106" s="3"/>
    </row>
    <row r="107" spans="3:8" ht="12.75">
      <c r="C107">
        <v>7</v>
      </c>
      <c r="D107" t="s">
        <v>98</v>
      </c>
      <c r="E107" s="6">
        <f>+E95-E105</f>
        <v>11888</v>
      </c>
      <c r="F107" s="6">
        <f>+F95-F105</f>
        <v>11072.419</v>
      </c>
      <c r="G107" s="3"/>
      <c r="H107" s="3"/>
    </row>
    <row r="108" spans="5:8" ht="12.75">
      <c r="E108" s="53">
        <f>+E83+E87+E95-E105</f>
        <v>36133</v>
      </c>
      <c r="F108" s="53">
        <f>+F83+F87+F95-F105</f>
        <v>35078.419</v>
      </c>
      <c r="G108" s="3"/>
      <c r="H108" s="3"/>
    </row>
    <row r="109" spans="5:8" ht="12.75">
      <c r="E109" s="6"/>
      <c r="F109" s="6"/>
      <c r="G109" s="3"/>
      <c r="H109" s="3"/>
    </row>
    <row r="110" spans="3:8" ht="12.75">
      <c r="C110">
        <v>8</v>
      </c>
      <c r="D110" t="s">
        <v>74</v>
      </c>
      <c r="E110" s="6"/>
      <c r="F110" s="6"/>
      <c r="G110" s="3"/>
      <c r="H110" s="3"/>
    </row>
    <row r="111" spans="4:8" ht="12.75">
      <c r="D111" t="s">
        <v>75</v>
      </c>
      <c r="E111" s="26">
        <f>23000000/1000</f>
        <v>23000</v>
      </c>
      <c r="F111" s="26">
        <f>23000000/1000</f>
        <v>23000</v>
      </c>
      <c r="G111" s="3"/>
      <c r="H111" s="3"/>
    </row>
    <row r="112" spans="4:8" ht="12.75">
      <c r="D112" t="s">
        <v>76</v>
      </c>
      <c r="E112" s="27"/>
      <c r="F112" s="27"/>
      <c r="G112" s="3"/>
      <c r="H112" s="3"/>
    </row>
    <row r="113" spans="4:8" ht="12.75">
      <c r="D113" s="2" t="s">
        <v>77</v>
      </c>
      <c r="E113" s="27">
        <f>3880269/1000</f>
        <v>3880.269</v>
      </c>
      <c r="F113" s="27">
        <f>3880269/1000</f>
        <v>3880.269</v>
      </c>
      <c r="G113" s="3"/>
      <c r="H113" s="3"/>
    </row>
    <row r="114" spans="4:8" ht="12.75">
      <c r="D114" s="2" t="s">
        <v>78</v>
      </c>
      <c r="E114" s="27"/>
      <c r="F114" s="27"/>
      <c r="G114" s="3"/>
      <c r="H114" s="3"/>
    </row>
    <row r="115" spans="4:8" ht="12.75">
      <c r="D115" s="2" t="s">
        <v>79</v>
      </c>
      <c r="E115" s="27">
        <f>2095-42</f>
        <v>2053</v>
      </c>
      <c r="F115" s="27">
        <v>2053</v>
      </c>
      <c r="G115" s="3"/>
      <c r="H115" s="3"/>
    </row>
    <row r="116" spans="4:8" ht="12.75">
      <c r="D116" s="2" t="s">
        <v>80</v>
      </c>
      <c r="E116" s="27"/>
      <c r="F116" s="27"/>
      <c r="G116" s="3"/>
      <c r="H116" s="3"/>
    </row>
    <row r="117" spans="4:8" ht="12.75">
      <c r="D117" s="2" t="s">
        <v>81</v>
      </c>
      <c r="E117" s="27">
        <v>4098</v>
      </c>
      <c r="F117" s="27">
        <v>3011</v>
      </c>
      <c r="G117" s="3"/>
      <c r="H117" s="3"/>
    </row>
    <row r="118" spans="4:8" ht="12.75">
      <c r="D118" s="2" t="s">
        <v>82</v>
      </c>
      <c r="E118" s="28"/>
      <c r="F118" s="28"/>
      <c r="G118" s="3"/>
      <c r="H118" s="3"/>
    </row>
    <row r="119" spans="5:8" ht="12.75">
      <c r="E119" s="6">
        <f>SUM(E111:E118)</f>
        <v>33031.269</v>
      </c>
      <c r="F119" s="6">
        <f>SUM(F111:F118)</f>
        <v>31944.269</v>
      </c>
      <c r="G119" s="3"/>
      <c r="H119" s="3"/>
    </row>
    <row r="120" spans="5:8" ht="12.75">
      <c r="E120" s="6"/>
      <c r="F120" s="6"/>
      <c r="G120" s="3"/>
      <c r="H120" s="3"/>
    </row>
    <row r="121" spans="3:8" ht="12.75">
      <c r="C121">
        <v>9</v>
      </c>
      <c r="D121" t="s">
        <v>83</v>
      </c>
      <c r="E121" s="6">
        <v>98</v>
      </c>
      <c r="F121" s="6">
        <v>135</v>
      </c>
      <c r="G121" s="3"/>
      <c r="H121" s="3"/>
    </row>
    <row r="122" spans="3:8" ht="12.75">
      <c r="C122">
        <v>10</v>
      </c>
      <c r="D122" t="s">
        <v>84</v>
      </c>
      <c r="E122" s="34">
        <v>2072</v>
      </c>
      <c r="F122" s="6">
        <f>234+1833</f>
        <v>2067</v>
      </c>
      <c r="G122" s="3"/>
      <c r="H122" s="3"/>
    </row>
    <row r="123" spans="3:8" ht="12.75">
      <c r="C123">
        <v>11</v>
      </c>
      <c r="D123" t="s">
        <v>85</v>
      </c>
      <c r="E123" s="6">
        <v>932</v>
      </c>
      <c r="F123" s="6">
        <v>932</v>
      </c>
      <c r="G123" s="3"/>
      <c r="H123" s="3"/>
    </row>
    <row r="124" spans="5:8" ht="12.75">
      <c r="E124" s="53">
        <f>SUM(E119:E123)</f>
        <v>36133.269</v>
      </c>
      <c r="F124" s="53">
        <f>SUM(F119:F123)</f>
        <v>35078.269</v>
      </c>
      <c r="G124" s="3"/>
      <c r="H124" s="3"/>
    </row>
    <row r="125" spans="5:8" ht="12.75">
      <c r="E125" s="35"/>
      <c r="F125" s="52"/>
      <c r="G125" s="3"/>
      <c r="H125" s="3"/>
    </row>
    <row r="126" spans="3:8" ht="12.75">
      <c r="C126">
        <v>12</v>
      </c>
      <c r="D126" t="s">
        <v>86</v>
      </c>
      <c r="E126" s="34">
        <f>(+E119-E87)/E111*100</f>
        <v>139.4011695652174</v>
      </c>
      <c r="F126" s="34">
        <f>(+F119-F87)/F111*100</f>
        <v>135.58812608695652</v>
      </c>
      <c r="G126" s="3"/>
      <c r="H126" s="3"/>
    </row>
    <row r="127" spans="5:8" ht="12.75">
      <c r="E127" s="6"/>
      <c r="F127" s="3"/>
      <c r="G127" s="3"/>
      <c r="H127" s="3"/>
    </row>
    <row r="128" spans="5:8" ht="12.75">
      <c r="E128" s="3"/>
      <c r="F128" s="3"/>
      <c r="G128" s="3"/>
      <c r="H128" s="3"/>
    </row>
    <row r="129" spans="5:8" ht="12.75">
      <c r="E129" s="3"/>
      <c r="F129" s="3"/>
      <c r="G129" s="3"/>
      <c r="H129" s="3"/>
    </row>
    <row r="130" spans="5:8" ht="12.75">
      <c r="E130" s="3"/>
      <c r="F130" s="3"/>
      <c r="G130" s="3"/>
      <c r="H130" s="3"/>
    </row>
    <row r="131" spans="5:8" ht="12.75">
      <c r="E131" s="3"/>
      <c r="F131" s="3"/>
      <c r="G131" s="3"/>
      <c r="H131" s="3"/>
    </row>
    <row r="132" spans="5:8" ht="12.75">
      <c r="E132" s="3"/>
      <c r="F132" s="3"/>
      <c r="G132" s="3"/>
      <c r="H132" s="3"/>
    </row>
    <row r="133" spans="5:8" ht="12.75">
      <c r="E133" s="3"/>
      <c r="F133" s="3"/>
      <c r="G133" s="3"/>
      <c r="H133" s="3"/>
    </row>
    <row r="134" spans="5:8" ht="12.75">
      <c r="E134" s="3"/>
      <c r="F134" s="3"/>
      <c r="G134" s="3"/>
      <c r="H134" s="3"/>
    </row>
    <row r="135" spans="5:8" ht="12.75">
      <c r="E135" s="3"/>
      <c r="F135" s="3"/>
      <c r="G135" s="3"/>
      <c r="H135" s="3"/>
    </row>
    <row r="136" spans="5:8" ht="12.75">
      <c r="E136" s="3"/>
      <c r="F136" s="3"/>
      <c r="G136" s="3"/>
      <c r="H136" s="3"/>
    </row>
    <row r="137" spans="5:8" ht="12.75">
      <c r="E137" s="3"/>
      <c r="F137" s="3"/>
      <c r="G137" s="3"/>
      <c r="H137" s="3"/>
    </row>
    <row r="138" spans="5:8" ht="12.75">
      <c r="E138" s="3"/>
      <c r="F138" s="3"/>
      <c r="G138" s="3"/>
      <c r="H138" s="3"/>
    </row>
    <row r="139" spans="5:8" ht="12.75">
      <c r="E139" s="3"/>
      <c r="F139" s="3"/>
      <c r="G139" s="3"/>
      <c r="H139" s="3"/>
    </row>
    <row r="140" spans="5:8" ht="12.75">
      <c r="E140" s="3"/>
      <c r="F140" s="3"/>
      <c r="G140" s="3"/>
      <c r="H140" s="3"/>
    </row>
    <row r="141" spans="5:8" ht="12.75">
      <c r="E141" s="3"/>
      <c r="F141" s="3"/>
      <c r="G141" s="3"/>
      <c r="H141" s="3"/>
    </row>
    <row r="142" spans="5:8" ht="12.75">
      <c r="E142" s="3"/>
      <c r="F142" s="3"/>
      <c r="G142" s="3"/>
      <c r="H142" s="3"/>
    </row>
    <row r="143" spans="5:8" ht="12.75">
      <c r="E143" s="3"/>
      <c r="F143" s="3"/>
      <c r="G143" s="3"/>
      <c r="H143" s="3"/>
    </row>
    <row r="144" spans="5:8" ht="12.75">
      <c r="E144" s="3"/>
      <c r="F144" s="3"/>
      <c r="G144" s="3"/>
      <c r="H144" s="3"/>
    </row>
    <row r="145" spans="5:8" ht="12.75">
      <c r="E145" s="3"/>
      <c r="F145" s="3"/>
      <c r="G145" s="3"/>
      <c r="H145" s="3"/>
    </row>
    <row r="146" spans="5:8" ht="12.75">
      <c r="E146" s="3"/>
      <c r="F146" s="3"/>
      <c r="G146" s="3"/>
      <c r="H146" s="3"/>
    </row>
    <row r="147" spans="5:8" ht="12.75">
      <c r="E147" s="3"/>
      <c r="F147" s="3"/>
      <c r="G147" s="3"/>
      <c r="H147" s="3"/>
    </row>
    <row r="148" spans="5:8" ht="12.75">
      <c r="E148" s="3"/>
      <c r="F148" s="3"/>
      <c r="G148" s="3"/>
      <c r="H148" s="3"/>
    </row>
    <row r="149" spans="5:8" ht="12.75">
      <c r="E149" s="3"/>
      <c r="F149" s="3"/>
      <c r="G149" s="3"/>
      <c r="H149" s="3"/>
    </row>
    <row r="150" spans="5:8" ht="12.75">
      <c r="E150" s="3"/>
      <c r="F150" s="3"/>
      <c r="G150" s="3"/>
      <c r="H150" s="3"/>
    </row>
    <row r="151" spans="5:8" ht="12.75">
      <c r="E151" s="3"/>
      <c r="F151" s="3"/>
      <c r="G151" s="3"/>
      <c r="H151" s="3"/>
    </row>
    <row r="152" spans="5:8" ht="12.75">
      <c r="E152" s="3"/>
      <c r="F152" s="3"/>
      <c r="G152" s="3"/>
      <c r="H152" s="3"/>
    </row>
    <row r="153" spans="5:8" ht="12.75">
      <c r="E153" s="3"/>
      <c r="F153" s="3"/>
      <c r="G153" s="3"/>
      <c r="H153" s="3"/>
    </row>
    <row r="154" spans="5:8" ht="12.75">
      <c r="E154" s="3"/>
      <c r="F154" s="3"/>
      <c r="G154" s="3"/>
      <c r="H154" s="3"/>
    </row>
    <row r="155" spans="5:8" ht="12.75">
      <c r="E155" s="3"/>
      <c r="F155" s="3"/>
      <c r="G155" s="3"/>
      <c r="H155" s="3"/>
    </row>
    <row r="156" spans="5:8" ht="12.75">
      <c r="E156" s="3"/>
      <c r="F156" s="3"/>
      <c r="G156" s="3"/>
      <c r="H156" s="3"/>
    </row>
    <row r="157" spans="5:8" ht="12.75">
      <c r="E157" s="3"/>
      <c r="F157" s="3"/>
      <c r="G157" s="3"/>
      <c r="H157" s="3"/>
    </row>
    <row r="158" spans="5:8" ht="12.75">
      <c r="E158" s="3"/>
      <c r="F158" s="3"/>
      <c r="G158" s="3"/>
      <c r="H158" s="3"/>
    </row>
    <row r="159" spans="5:8" ht="12.75">
      <c r="E159" s="3"/>
      <c r="F159" s="3"/>
      <c r="G159" s="3"/>
      <c r="H159" s="3"/>
    </row>
    <row r="160" spans="5:8" ht="12.75">
      <c r="E160" s="3"/>
      <c r="F160" s="3"/>
      <c r="G160" s="3"/>
      <c r="H160" s="3"/>
    </row>
    <row r="161" spans="5:8" ht="12.75">
      <c r="E161" s="3"/>
      <c r="F161" s="3"/>
      <c r="G161" s="3"/>
      <c r="H161" s="3"/>
    </row>
    <row r="162" spans="5:8" ht="12.75">
      <c r="E162" s="3"/>
      <c r="F162" s="3"/>
      <c r="G162" s="3"/>
      <c r="H162" s="3"/>
    </row>
    <row r="163" spans="5:8" ht="12.75">
      <c r="E163" s="3"/>
      <c r="F163" s="3"/>
      <c r="G163" s="3"/>
      <c r="H163" s="3"/>
    </row>
    <row r="164" spans="5:8" ht="12.75">
      <c r="E164" s="3"/>
      <c r="F164" s="3"/>
      <c r="G164" s="3"/>
      <c r="H164" s="3"/>
    </row>
    <row r="165" spans="5:8" ht="12.75">
      <c r="E165" s="3"/>
      <c r="F165" s="3"/>
      <c r="G165" s="3"/>
      <c r="H165" s="3"/>
    </row>
    <row r="166" spans="5:8" ht="12.75">
      <c r="E166" s="3"/>
      <c r="F166" s="3"/>
      <c r="G166" s="3"/>
      <c r="H166" s="3"/>
    </row>
    <row r="167" spans="5:8" ht="12.75">
      <c r="E167" s="3"/>
      <c r="F167" s="3"/>
      <c r="G167" s="3"/>
      <c r="H167" s="3"/>
    </row>
    <row r="168" spans="5:8" ht="12.75">
      <c r="E168" s="3"/>
      <c r="F168" s="3"/>
      <c r="G168" s="3"/>
      <c r="H168" s="3"/>
    </row>
    <row r="169" spans="5:8" ht="12.75">
      <c r="E169" s="3"/>
      <c r="F169" s="3"/>
      <c r="G169" s="3"/>
      <c r="H169" s="3"/>
    </row>
    <row r="170" spans="5:8" ht="12.75">
      <c r="E170" s="3"/>
      <c r="F170" s="3"/>
      <c r="G170" s="3"/>
      <c r="H170" s="3"/>
    </row>
    <row r="171" spans="5:8" ht="12.75">
      <c r="E171" s="3"/>
      <c r="F171" s="3"/>
      <c r="G171" s="3"/>
      <c r="H171" s="3"/>
    </row>
    <row r="172" spans="5:8" ht="12.75">
      <c r="E172" s="3"/>
      <c r="F172" s="3"/>
      <c r="G172" s="3"/>
      <c r="H172" s="3"/>
    </row>
    <row r="173" spans="5:8" ht="12.75">
      <c r="E173" s="3"/>
      <c r="F173" s="3"/>
      <c r="G173" s="3"/>
      <c r="H173" s="3"/>
    </row>
    <row r="174" spans="5:8" ht="12.75">
      <c r="E174" s="3"/>
      <c r="F174" s="3"/>
      <c r="G174" s="3"/>
      <c r="H174" s="3"/>
    </row>
    <row r="175" spans="5:8" ht="12.75">
      <c r="E175" s="3"/>
      <c r="F175" s="3"/>
      <c r="G175" s="3"/>
      <c r="H175" s="3"/>
    </row>
    <row r="176" spans="5:8" ht="12.75">
      <c r="E176" s="3"/>
      <c r="F176" s="3"/>
      <c r="G176" s="3"/>
      <c r="H176" s="3"/>
    </row>
    <row r="177" spans="5:8" ht="12.75">
      <c r="E177" s="3"/>
      <c r="F177" s="3"/>
      <c r="G177" s="3"/>
      <c r="H177" s="3"/>
    </row>
    <row r="178" spans="5:8" ht="12.75">
      <c r="E178" s="3"/>
      <c r="F178" s="3"/>
      <c r="G178" s="3"/>
      <c r="H178" s="3"/>
    </row>
    <row r="179" spans="5:8" ht="12.75">
      <c r="E179" s="3"/>
      <c r="F179" s="3"/>
      <c r="G179" s="3"/>
      <c r="H179" s="3"/>
    </row>
    <row r="180" spans="5:8" ht="12.75">
      <c r="E180" s="3"/>
      <c r="F180" s="3"/>
      <c r="G180" s="3"/>
      <c r="H180" s="3"/>
    </row>
    <row r="181" spans="5:8" ht="12.75">
      <c r="E181" s="3"/>
      <c r="F181" s="3"/>
      <c r="G181" s="3"/>
      <c r="H181" s="3"/>
    </row>
    <row r="182" spans="5:8" ht="12.75">
      <c r="E182" s="3"/>
      <c r="F182" s="3"/>
      <c r="G182" s="3"/>
      <c r="H182" s="3"/>
    </row>
    <row r="183" spans="5:8" ht="12.75">
      <c r="E183" s="3"/>
      <c r="F183" s="3"/>
      <c r="G183" s="3"/>
      <c r="H183" s="3"/>
    </row>
    <row r="184" spans="5:8" ht="12.75">
      <c r="E184" s="3"/>
      <c r="F184" s="3"/>
      <c r="G184" s="3"/>
      <c r="H184" s="3"/>
    </row>
    <row r="185" spans="5:8" ht="12.75">
      <c r="E185" s="3"/>
      <c r="F185" s="3"/>
      <c r="G185" s="3"/>
      <c r="H185" s="3"/>
    </row>
    <row r="186" spans="5:8" ht="12.75">
      <c r="E186" s="3"/>
      <c r="F186" s="3"/>
      <c r="G186" s="3"/>
      <c r="H186" s="3"/>
    </row>
    <row r="187" spans="5:8" ht="12.75">
      <c r="E187" s="3"/>
      <c r="F187" s="3"/>
      <c r="G187" s="3"/>
      <c r="H187" s="3"/>
    </row>
    <row r="188" spans="5:8" ht="12.75">
      <c r="E188" s="3"/>
      <c r="F188" s="3"/>
      <c r="G188" s="3"/>
      <c r="H188" s="3"/>
    </row>
    <row r="189" spans="5:8" ht="12.75">
      <c r="E189" s="3"/>
      <c r="F189" s="3"/>
      <c r="G189" s="3"/>
      <c r="H189" s="3"/>
    </row>
    <row r="190" spans="5:8" ht="12.75">
      <c r="E190" s="3"/>
      <c r="F190" s="3"/>
      <c r="G190" s="3"/>
      <c r="H190" s="3"/>
    </row>
  </sheetData>
  <mergeCells count="2">
    <mergeCell ref="E8:F8"/>
    <mergeCell ref="G8:H8"/>
  </mergeCells>
  <printOptions/>
  <pageMargins left="0.49" right="0.36" top="0.56" bottom="0.55" header="0.5" footer="0.55"/>
  <pageSetup fitToHeight="1" fitToWidth="1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41"/>
  <sheetViews>
    <sheetView tabSelected="1" workbookViewId="0" topLeftCell="A91">
      <selection activeCell="I101" sqref="I101"/>
    </sheetView>
  </sheetViews>
  <sheetFormatPr defaultColWidth="9.140625" defaultRowHeight="12.75"/>
  <cols>
    <col min="1" max="1" width="2.57421875" style="0" customWidth="1"/>
    <col min="2" max="2" width="4.140625" style="0" customWidth="1"/>
    <col min="3" max="3" width="19.28125" style="0" customWidth="1"/>
    <col min="4" max="4" width="18.57421875" style="0" customWidth="1"/>
    <col min="5" max="5" width="19.140625" style="0" customWidth="1"/>
    <col min="6" max="6" width="18.7109375" style="0" customWidth="1"/>
    <col min="7" max="7" width="7.421875" style="0" customWidth="1"/>
  </cols>
  <sheetData>
    <row r="3" spans="1:2" ht="12.75">
      <c r="A3" s="17"/>
      <c r="B3" s="1" t="s">
        <v>9</v>
      </c>
    </row>
    <row r="4" ht="12.75">
      <c r="B4" t="s">
        <v>99</v>
      </c>
    </row>
    <row r="5" ht="12.75">
      <c r="B5" t="s">
        <v>157</v>
      </c>
    </row>
    <row r="7" spans="2:3" ht="12.75">
      <c r="B7">
        <v>1</v>
      </c>
      <c r="C7" s="1" t="s">
        <v>111</v>
      </c>
    </row>
    <row r="8" ht="12.75">
      <c r="C8" s="18" t="s">
        <v>138</v>
      </c>
    </row>
    <row r="9" ht="12.75">
      <c r="C9" s="18" t="s">
        <v>113</v>
      </c>
    </row>
    <row r="10" ht="12.75">
      <c r="C10" s="18" t="s">
        <v>114</v>
      </c>
    </row>
    <row r="11" ht="12.75">
      <c r="C11" s="18"/>
    </row>
    <row r="12" spans="2:3" ht="12.75">
      <c r="B12">
        <v>2</v>
      </c>
      <c r="C12" s="1" t="s">
        <v>112</v>
      </c>
    </row>
    <row r="13" ht="12.75">
      <c r="C13" t="s">
        <v>158</v>
      </c>
    </row>
    <row r="15" spans="2:3" ht="12.75">
      <c r="B15">
        <v>3</v>
      </c>
      <c r="C15" s="1" t="s">
        <v>115</v>
      </c>
    </row>
    <row r="16" ht="12.75">
      <c r="C16" s="18" t="s">
        <v>159</v>
      </c>
    </row>
    <row r="17" ht="12.75">
      <c r="C17" s="1"/>
    </row>
    <row r="18" spans="2:3" ht="12.75">
      <c r="B18">
        <v>4</v>
      </c>
      <c r="C18" s="1" t="s">
        <v>124</v>
      </c>
    </row>
    <row r="19" spans="3:5" ht="12.75">
      <c r="C19" s="1"/>
      <c r="D19" s="45" t="s">
        <v>141</v>
      </c>
      <c r="E19" s="45" t="s">
        <v>142</v>
      </c>
    </row>
    <row r="20" spans="3:5" ht="12.75">
      <c r="C20" s="1"/>
      <c r="D20" s="45" t="s">
        <v>5</v>
      </c>
      <c r="E20" s="45" t="s">
        <v>5</v>
      </c>
    </row>
    <row r="21" spans="3:5" ht="12.75">
      <c r="C21" s="1"/>
      <c r="D21" s="46" t="s">
        <v>160</v>
      </c>
      <c r="E21" s="46" t="s">
        <v>160</v>
      </c>
    </row>
    <row r="22" spans="3:5" ht="12.75">
      <c r="C22" s="1"/>
      <c r="D22" s="47" t="s">
        <v>107</v>
      </c>
      <c r="E22" s="47" t="s">
        <v>107</v>
      </c>
    </row>
    <row r="23" spans="3:5" ht="12.75">
      <c r="C23" s="1" t="s">
        <v>143</v>
      </c>
      <c r="D23" s="48">
        <v>202</v>
      </c>
      <c r="E23" s="48">
        <f>79+78+D23</f>
        <v>359</v>
      </c>
    </row>
    <row r="24" spans="3:5" ht="12.75">
      <c r="C24" s="1" t="s">
        <v>144</v>
      </c>
      <c r="D24" s="49">
        <v>33</v>
      </c>
      <c r="E24" s="49">
        <f>33+33+D24</f>
        <v>99</v>
      </c>
    </row>
    <row r="25" spans="4:5" ht="12.75">
      <c r="D25" s="50">
        <f>SUM(D23:D24)</f>
        <v>235</v>
      </c>
      <c r="E25" s="50">
        <f>SUM(E23:E24)</f>
        <v>458</v>
      </c>
    </row>
    <row r="26" spans="3:5" ht="12.75">
      <c r="C26" t="s">
        <v>147</v>
      </c>
      <c r="D26" s="17"/>
      <c r="E26" s="17"/>
    </row>
    <row r="27" spans="4:5" ht="12.75">
      <c r="D27" s="17"/>
      <c r="E27" s="17"/>
    </row>
    <row r="29" spans="2:3" ht="12.75">
      <c r="B29">
        <v>5</v>
      </c>
      <c r="C29" s="1" t="s">
        <v>116</v>
      </c>
    </row>
    <row r="30" ht="12.75">
      <c r="C30" t="s">
        <v>161</v>
      </c>
    </row>
    <row r="33" spans="2:3" ht="12.75">
      <c r="B33">
        <v>6</v>
      </c>
      <c r="C33" s="1" t="s">
        <v>117</v>
      </c>
    </row>
    <row r="34" ht="12.75">
      <c r="C34" t="s">
        <v>162</v>
      </c>
    </row>
    <row r="36" spans="2:3" ht="12.75">
      <c r="B36">
        <v>7</v>
      </c>
      <c r="C36" s="1" t="s">
        <v>118</v>
      </c>
    </row>
    <row r="37" ht="12.75">
      <c r="C37" t="s">
        <v>163</v>
      </c>
    </row>
    <row r="38" ht="12.75">
      <c r="C38" t="s">
        <v>119</v>
      </c>
    </row>
    <row r="40" spans="2:3" ht="12.75">
      <c r="B40">
        <v>8</v>
      </c>
      <c r="C40" s="1" t="s">
        <v>120</v>
      </c>
    </row>
    <row r="41" ht="12.75">
      <c r="C41" t="s">
        <v>164</v>
      </c>
    </row>
    <row r="42" ht="12.75">
      <c r="C42" s="2"/>
    </row>
    <row r="44" spans="2:3" ht="12.75">
      <c r="B44">
        <v>9</v>
      </c>
      <c r="C44" s="1" t="s">
        <v>121</v>
      </c>
    </row>
    <row r="45" ht="12.75">
      <c r="C45" t="s">
        <v>165</v>
      </c>
    </row>
    <row r="47" spans="2:3" ht="12.75">
      <c r="B47">
        <v>10</v>
      </c>
      <c r="C47" s="1" t="s">
        <v>122</v>
      </c>
    </row>
    <row r="48" ht="12.75">
      <c r="C48" t="s">
        <v>139</v>
      </c>
    </row>
    <row r="49" ht="12.75">
      <c r="C49" t="s">
        <v>123</v>
      </c>
    </row>
    <row r="50" ht="12.75">
      <c r="C50" t="s">
        <v>152</v>
      </c>
    </row>
    <row r="52" spans="2:3" ht="12.75">
      <c r="B52">
        <v>11</v>
      </c>
      <c r="C52" s="1" t="s">
        <v>125</v>
      </c>
    </row>
    <row r="53" ht="12.75">
      <c r="C53" t="s">
        <v>100</v>
      </c>
    </row>
    <row r="54" ht="12.75">
      <c r="C54" t="s">
        <v>101</v>
      </c>
    </row>
    <row r="55" ht="12.75">
      <c r="C55" t="s">
        <v>166</v>
      </c>
    </row>
    <row r="62" ht="12.75">
      <c r="B62" s="1" t="s">
        <v>9</v>
      </c>
    </row>
    <row r="63" ht="12.75">
      <c r="B63" t="s">
        <v>99</v>
      </c>
    </row>
    <row r="64" ht="12.75">
      <c r="B64" t="s">
        <v>157</v>
      </c>
    </row>
    <row r="66" spans="2:3" ht="12.75">
      <c r="B66">
        <v>12</v>
      </c>
      <c r="C66" s="1" t="s">
        <v>126</v>
      </c>
    </row>
    <row r="67" ht="12.75">
      <c r="C67" t="s">
        <v>167</v>
      </c>
    </row>
    <row r="69" spans="4:5" ht="12.75">
      <c r="D69" s="14" t="s">
        <v>108</v>
      </c>
      <c r="E69" s="11" t="s">
        <v>110</v>
      </c>
    </row>
    <row r="70" spans="4:5" ht="12.75">
      <c r="D70" s="15" t="s">
        <v>109</v>
      </c>
      <c r="E70" s="13" t="s">
        <v>109</v>
      </c>
    </row>
    <row r="71" spans="4:5" ht="12.75">
      <c r="D71" s="16" t="s">
        <v>107</v>
      </c>
      <c r="E71" s="12" t="s">
        <v>107</v>
      </c>
    </row>
    <row r="72" spans="3:5" ht="12.75">
      <c r="C72" s="20" t="s">
        <v>102</v>
      </c>
      <c r="D72" s="19">
        <f>2645+337</f>
        <v>2982</v>
      </c>
      <c r="E72" s="19">
        <v>0</v>
      </c>
    </row>
    <row r="73" spans="3:5" ht="12.75">
      <c r="C73" s="20" t="s">
        <v>103</v>
      </c>
      <c r="D73" s="21">
        <f>3432+781</f>
        <v>4213</v>
      </c>
      <c r="E73" s="21">
        <v>0</v>
      </c>
    </row>
    <row r="74" spans="3:5" ht="12.75">
      <c r="C74" s="20" t="s">
        <v>104</v>
      </c>
      <c r="D74" s="21">
        <v>1115</v>
      </c>
      <c r="E74" s="21">
        <v>1676</v>
      </c>
    </row>
    <row r="75" spans="3:5" ht="12.75">
      <c r="C75" s="20" t="s">
        <v>105</v>
      </c>
      <c r="D75" s="21">
        <v>298</v>
      </c>
      <c r="E75" s="21">
        <v>395</v>
      </c>
    </row>
    <row r="76" spans="3:5" ht="12.75">
      <c r="C76" s="23" t="s">
        <v>106</v>
      </c>
      <c r="D76" s="22">
        <f>SUM(D72:D75)</f>
        <v>8608</v>
      </c>
      <c r="E76" s="22">
        <f>SUM(E72:E75)</f>
        <v>2071</v>
      </c>
    </row>
    <row r="78" ht="12.75">
      <c r="C78" t="s">
        <v>145</v>
      </c>
    </row>
    <row r="79" ht="12.75">
      <c r="C79" t="s">
        <v>148</v>
      </c>
    </row>
    <row r="81" spans="2:3" ht="12.75">
      <c r="B81">
        <v>13</v>
      </c>
      <c r="C81" s="1" t="s">
        <v>127</v>
      </c>
    </row>
    <row r="82" ht="12.75">
      <c r="C82" t="s">
        <v>149</v>
      </c>
    </row>
    <row r="83" ht="12.75">
      <c r="C83" t="s">
        <v>170</v>
      </c>
    </row>
    <row r="85" spans="2:3" ht="12.75">
      <c r="B85">
        <v>14</v>
      </c>
      <c r="C85" s="1" t="s">
        <v>128</v>
      </c>
    </row>
    <row r="86" ht="12.75">
      <c r="C86" t="s">
        <v>169</v>
      </c>
    </row>
    <row r="88" spans="2:3" ht="12.75">
      <c r="B88">
        <v>15</v>
      </c>
      <c r="C88" s="1" t="s">
        <v>129</v>
      </c>
    </row>
    <row r="89" ht="12.75">
      <c r="C89" t="s">
        <v>168</v>
      </c>
    </row>
    <row r="91" spans="2:3" ht="12.75">
      <c r="B91">
        <v>16</v>
      </c>
      <c r="C91" s="1" t="s">
        <v>130</v>
      </c>
    </row>
    <row r="92" ht="12.75">
      <c r="C92" t="s">
        <v>140</v>
      </c>
    </row>
    <row r="103" ht="12.75">
      <c r="B103" s="1" t="s">
        <v>9</v>
      </c>
    </row>
    <row r="104" ht="12.75">
      <c r="B104" t="s">
        <v>99</v>
      </c>
    </row>
    <row r="105" ht="12.75">
      <c r="B105" t="s">
        <v>171</v>
      </c>
    </row>
    <row r="108" spans="2:3" ht="12.75">
      <c r="B108">
        <v>17</v>
      </c>
      <c r="C108" s="1" t="s">
        <v>131</v>
      </c>
    </row>
    <row r="109" ht="12.75">
      <c r="C109" t="s">
        <v>172</v>
      </c>
    </row>
    <row r="110" ht="12.75">
      <c r="C110" t="s">
        <v>183</v>
      </c>
    </row>
    <row r="111" ht="12.75">
      <c r="C111" t="s">
        <v>177</v>
      </c>
    </row>
    <row r="114" spans="2:3" ht="12.75">
      <c r="B114">
        <v>18</v>
      </c>
      <c r="C114" s="1" t="s">
        <v>132</v>
      </c>
    </row>
    <row r="115" ht="12.75">
      <c r="C115" t="s">
        <v>182</v>
      </c>
    </row>
    <row r="116" ht="12.75">
      <c r="C116" t="s">
        <v>178</v>
      </c>
    </row>
    <row r="117" ht="12.75">
      <c r="C117" t="s">
        <v>179</v>
      </c>
    </row>
    <row r="119" ht="12.75">
      <c r="C119" t="s">
        <v>150</v>
      </c>
    </row>
    <row r="120" ht="12.75">
      <c r="C120" t="s">
        <v>146</v>
      </c>
    </row>
    <row r="121" ht="12.75">
      <c r="C121" t="s">
        <v>180</v>
      </c>
    </row>
    <row r="123" spans="2:3" ht="12.75">
      <c r="B123">
        <v>19</v>
      </c>
      <c r="C123" s="1" t="s">
        <v>133</v>
      </c>
    </row>
    <row r="124" ht="12.75">
      <c r="C124" t="s">
        <v>184</v>
      </c>
    </row>
    <row r="125" ht="12.75">
      <c r="C125" t="s">
        <v>173</v>
      </c>
    </row>
    <row r="126" ht="12.75">
      <c r="C126" t="s">
        <v>181</v>
      </c>
    </row>
    <row r="127" ht="12.75">
      <c r="C127" t="s">
        <v>174</v>
      </c>
    </row>
    <row r="128" ht="12.75">
      <c r="C128" t="s">
        <v>175</v>
      </c>
    </row>
    <row r="129" ht="12.75">
      <c r="C129" s="1"/>
    </row>
    <row r="130" ht="12.75">
      <c r="C130" t="s">
        <v>185</v>
      </c>
    </row>
    <row r="131" ht="12.75">
      <c r="C131" t="s">
        <v>186</v>
      </c>
    </row>
    <row r="133" ht="12.75">
      <c r="C133" t="s">
        <v>187</v>
      </c>
    </row>
    <row r="136" spans="2:3" ht="12.75">
      <c r="B136">
        <v>20</v>
      </c>
      <c r="C136" s="1" t="s">
        <v>134</v>
      </c>
    </row>
    <row r="137" ht="12.75">
      <c r="C137" t="s">
        <v>151</v>
      </c>
    </row>
    <row r="138" ht="12.75">
      <c r="C138" t="s">
        <v>135</v>
      </c>
    </row>
    <row r="140" spans="2:3" ht="12.75">
      <c r="B140">
        <v>21</v>
      </c>
      <c r="C140" s="1" t="s">
        <v>137</v>
      </c>
    </row>
    <row r="141" ht="12.75">
      <c r="C141" t="s">
        <v>176</v>
      </c>
    </row>
  </sheetData>
  <printOptions/>
  <pageMargins left="0.75" right="0.75" top="1" bottom="1" header="0.5" footer="0.5"/>
  <pageSetup fitToHeight="1" fitToWidth="1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Takaso Resources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Tee</dc:creator>
  <cp:keywords/>
  <dc:description/>
  <cp:lastModifiedBy>Lily Tee</cp:lastModifiedBy>
  <cp:lastPrinted>2000-06-27T09:47:15Z</cp:lastPrinted>
  <dcterms:created xsi:type="dcterms:W3CDTF">1999-06-16T02:49:59Z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