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1"/>
  </bookViews>
  <sheets>
    <sheet name="BS" sheetId="1" r:id="rId1"/>
    <sheet name="P&amp;L" sheetId="2" r:id="rId2"/>
    <sheet name="Cashflow" sheetId="3" r:id="rId3"/>
    <sheet name="Statement on equity changes" sheetId="4" r:id="rId4"/>
  </sheets>
  <definedNames>
    <definedName name="_xlnm.Print_Area" localSheetId="0">'BS'!$A$2:$K$69</definedName>
    <definedName name="_xlnm.Print_Area" localSheetId="2">'Cashflow'!$B$5:$G$57</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<sst xmlns="http://schemas.openxmlformats.org/spreadsheetml/2006/main" count="163" uniqueCount="126">
  <si>
    <t xml:space="preserve"> </t>
  </si>
  <si>
    <t>QUARTER</t>
  </si>
  <si>
    <t>RM'000</t>
  </si>
  <si>
    <t>CURRENT YEAR</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</si>
  <si>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</si>
  <si>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</si>
  <si>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</si>
  <si>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</si>
  <si>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</si>
  <si>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</si>
  <si>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</si>
  <si>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</si>
  <si>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</si>
  <si>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</si>
  <si>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</si>
  <si>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</si>
  <si>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</si>
  <si>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</si>
  <si>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</si>
  <si>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</si>
  <si>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</si>
  <si>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</si>
  <si>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</si>
  <si>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</si>
  <si>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</si>
  <si>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</si>
  <si>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</si>
  <si>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</si>
  <si>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</si>
  <si>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</si>
  <si>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</si>
  <si>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</si>
  <si>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</si>
  <si>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</si>
  <si>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</si>
  <si>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</si>
  <si>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</si>
  <si>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</si>
  <si>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</si>
  <si>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</si>
  <si>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</si>
  <si>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</si>
  <si>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CASH &amp; CASH EQUIVALENTS AT BEGINNING OF FINANCIAL PERIOD</t>
  </si>
  <si>
    <t>CASH &amp; CASH EQUIVALENTS AT END OF FINANCIAL PERIOD</t>
  </si>
  <si>
    <t>Cash and cash equivalents at the end of the financial period comprise the following:</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</si>
  <si>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</si>
  <si>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</si>
  <si>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</si>
  <si>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</si>
  <si>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</si>
  <si>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Prepaid lease payments</t>
  </si>
  <si>
    <t>Hire purchase/lease creditors</t>
  </si>
  <si>
    <t>Trade payables</t>
  </si>
  <si>
    <t>Other payables &amp; accruals</t>
  </si>
  <si>
    <t>31.03.08</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</si>
  <si>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</si>
  <si>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</si>
  <si>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</si>
  <si>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</si>
  <si>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</si>
  <si>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</si>
  <si>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</si>
  <si>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</si>
  <si>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</si>
  <si>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</si>
  <si>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</si>
  <si>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</si>
  <si>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</si>
  <si>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</si>
  <si>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</si>
  <si>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</si>
  <si>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</si>
  <si>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At 1 January 2008</t>
  </si>
  <si>
    <t>Hire purchase / Lease creditors</t>
  </si>
  <si>
    <t>3 MONTHS ENEDED</t>
  </si>
  <si>
    <t>Distributable</t>
  </si>
  <si>
    <t>Profit before taxation</t>
  </si>
  <si>
    <t>Diluted ( sen )</t>
  </si>
  <si>
    <t>N/A</t>
  </si>
  <si>
    <t>Short term fixed deposits</t>
  </si>
  <si>
    <t xml:space="preserve">Goodwill </t>
  </si>
  <si>
    <t>Other investment *</t>
  </si>
  <si>
    <t>* other investment denotes RM 1.</t>
  </si>
  <si>
    <t>AS AT 31.12.08</t>
  </si>
  <si>
    <t>At 31 December 2008</t>
  </si>
  <si>
    <t>(UNAUDITED)</t>
  </si>
  <si>
    <t>(AUDITED)</t>
  </si>
  <si>
    <t xml:space="preserve">CONDENSED CONSOLIDATED CASH FLOW STATEMENT </t>
  </si>
  <si>
    <t>Total non-current assets</t>
  </si>
  <si>
    <t>Total current assets</t>
  </si>
  <si>
    <t>Total non-current liabilities</t>
  </si>
  <si>
    <t xml:space="preserve"> held for sale</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</si>
  <si>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</si>
  <si>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</si>
  <si>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</si>
  <si>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</si>
  <si>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At 1 January 2009</t>
  </si>
  <si>
    <t>Net profit for the period</t>
  </si>
  <si>
    <t>Net profit for the year</t>
  </si>
  <si>
    <t xml:space="preserve">Reversal upon voluntary winding </t>
  </si>
  <si>
    <t xml:space="preserve">  up of subsidiary</t>
  </si>
  <si>
    <t>Reversal of deferred tax liability</t>
  </si>
  <si>
    <t xml:space="preserve">  due to change in tax rate</t>
  </si>
  <si>
    <t>CONDENSED CONSOLIDATED INCOME STATEMENTS</t>
  </si>
  <si>
    <t>NET CASH FROM/(USED IN) INVESTING ACTIVITIES</t>
  </si>
  <si>
    <t>NET CASH FLOWS FROM/(USED IN) OPERATING ACTIVITIES</t>
  </si>
  <si>
    <t>NET INCREASE/(DECREASE) IN CASH &amp; CASH EQUIVALENTS</t>
  </si>
  <si>
    <t>Dividends</t>
  </si>
  <si>
    <t>Other operating expenses</t>
  </si>
  <si>
    <t>Other operating income</t>
  </si>
  <si>
    <t>Income tax expense</t>
  </si>
  <si>
    <t>.</t>
  </si>
  <si>
    <t>NET CASH FROM/(USED IN) FINANCING ACTIVITIES</t>
  </si>
  <si>
    <t>CONDENSED CONSOLIDATED BALANCE SHEET AS AT 30 DECEMBER 2009</t>
  </si>
  <si>
    <t>AS AT 31.12.09</t>
  </si>
  <si>
    <t>FOR THE PERIOD ENDED 30 DECEMBER 2009</t>
  </si>
  <si>
    <t>31/12/09</t>
  </si>
  <si>
    <t>31/12/08</t>
  </si>
  <si>
    <t>12 MONTHS ENDED</t>
  </si>
  <si>
    <t>FOR THE TWEVLE-MONTH PERIOD ENDED 31 DECEMBER 2009</t>
  </si>
  <si>
    <t>31.12.2009</t>
  </si>
  <si>
    <t>31.12.2008</t>
  </si>
  <si>
    <t>FOR THE TWELVE-MONTH PERIOD ENDED 31 DECEMBER 2009</t>
  </si>
  <si>
    <t>At 31 December 2009</t>
  </si>
  <si>
    <t>Issue of shares</t>
  </si>
  <si>
    <t>Bank overdraft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</si>
</sst>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4">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0" fillId="0" borderId="12" xfId="42" applyNumberFormat="1" applyFont="1" applyBorder="1" applyAlignment="1">
      <alignment/>
    </xf>
    <xf numFmtId="170" fontId="0" fillId="0" borderId="13"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1" fontId="0" fillId="0" borderId="10" xfId="0" applyNumberFormat="1" applyFont="1" applyBorder="1" applyAlignment="1">
      <alignment horizontal="right"/>
    </xf>
    <xf numFmtId="170" fontId="6" fillId="0" borderId="0" xfId="42" applyNumberFormat="1" applyFont="1" applyAlignment="1">
      <alignment horizontal="center"/>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13"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Alignment="1">
      <alignment/>
    </xf>
    <xf numFmtId="43" fontId="0" fillId="0" borderId="0" xfId="42" applyFont="1" applyAlignment="1">
      <alignment horizontal="right"/>
    </xf>
    <xf numFmtId="171" fontId="0" fillId="0" borderId="0" xfId="0" applyNumberFormat="1" applyFont="1" applyBorder="1" applyAlignment="1">
      <alignment horizontal="right"/>
    </xf>
    <xf numFmtId="43" fontId="6" fillId="0" borderId="10" xfId="0" applyNumberFormat="1" applyFont="1" applyBorder="1" applyAlignment="1">
      <alignment horizontal="righ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170" fontId="6"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7</xdr:row>
      <xdr:rowOff>104775</xdr:rowOff>
    </xdr:from>
    <xdr:to>
      <xdr:col>4</xdr:col>
      <xdr:colOff>533400</xdr:colOff>
      <xdr:row>7</xdr:row>
      <xdr:rowOff>104775</xdr:rowOff>
    </xdr:to>
    <xdr:sp>
      <xdr:nvSpPr>
        <xdr:cNvPr id="1" name="Line 41"/>
        <xdr:cNvSpPr>
          <a:spLocks/>
        </xdr:cNvSpPr>
      </xdr:nvSpPr>
      <xdr:spPr>
        <a:xfrm>
          <a:off x="3686175" y="1466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7</xdr:row>
      <xdr:rowOff>95250</xdr:rowOff>
    </xdr:from>
    <xdr:to>
      <xdr:col>8</xdr:col>
      <xdr:colOff>733425</xdr:colOff>
      <xdr:row>7</xdr:row>
      <xdr:rowOff>95250</xdr:rowOff>
    </xdr:to>
    <xdr:sp>
      <xdr:nvSpPr>
        <xdr:cNvPr id="2" name="Line 42"/>
        <xdr:cNvSpPr>
          <a:spLocks/>
        </xdr:cNvSpPr>
      </xdr:nvSpPr>
      <xdr:spPr>
        <a:xfrm>
          <a:off x="7029450" y="14573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219075</xdr:colOff>
      <xdr:row>8</xdr:row>
      <xdr:rowOff>85725</xdr:rowOff>
    </xdr:to>
    <xdr:sp>
      <xdr:nvSpPr>
        <xdr:cNvPr id="3" name="Line 43"/>
        <xdr:cNvSpPr>
          <a:spLocks/>
        </xdr:cNvSpPr>
      </xdr:nvSpPr>
      <xdr:spPr>
        <a:xfrm>
          <a:off x="4476750" y="16097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514350</xdr:colOff>
      <xdr:row>8</xdr:row>
      <xdr:rowOff>85725</xdr:rowOff>
    </xdr:from>
    <xdr:to>
      <xdr:col>6</xdr:col>
      <xdr:colOff>733425</xdr:colOff>
      <xdr:row>8</xdr:row>
      <xdr:rowOff>85725</xdr:rowOff>
    </xdr:to>
    <xdr:sp>
      <xdr:nvSpPr>
        <xdr:cNvPr id="4" name="Line 44"/>
        <xdr:cNvSpPr>
          <a:spLocks/>
        </xdr:cNvSpPr>
      </xdr:nvSpPr>
      <xdr:spPr>
        <a:xfrm>
          <a:off x="5791200" y="16097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97"/>
  <sheetViews>
    <sheetView zoomScalePageLayoutView="0" workbookViewId="0" topLeftCell="A16">
      <selection activeCell="N41" sqref="N41"/>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6.7109375" style="0" hidden="1" customWidth="1"/>
    <col min="10" max="10" width="2.57421875" style="0" hidden="1" customWidth="1"/>
    <col min="11" max="11" width="18.7109375" style="0" customWidth="1"/>
  </cols>
  <sheetData>
    <row r="1" spans="10:11" ht="12.75">
      <c r="J1" s="18"/>
      <c r="K1" s="22"/>
    </row>
    <row r="2" spans="1:11" s="5" customFormat="1" ht="30" customHeight="1">
      <c r="A2" s="68"/>
      <c r="B2" s="68"/>
      <c r="C2" s="68"/>
      <c r="D2" s="68"/>
      <c r="E2" s="68"/>
      <c r="F2" s="68"/>
      <c r="G2" s="68"/>
      <c r="H2" s="68"/>
      <c r="I2" s="68"/>
      <c r="J2" s="68"/>
      <c r="K2" s="68"/>
    </row>
    <row r="3" spans="1:11" s="5" customFormat="1" ht="19.5" customHeight="1">
      <c r="A3" s="68"/>
      <c r="B3" s="125" t="s">
        <v>48</v>
      </c>
      <c r="C3" s="125"/>
      <c r="D3" s="125"/>
      <c r="E3" s="125"/>
      <c r="F3" s="125"/>
      <c r="G3" s="125"/>
      <c r="H3" s="125"/>
      <c r="I3" s="125"/>
      <c r="J3" s="125"/>
      <c r="K3" s="125"/>
    </row>
    <row r="4" spans="1:11" s="5" customFormat="1" ht="19.5" customHeight="1">
      <c r="A4" s="68"/>
      <c r="B4" s="125"/>
      <c r="C4" s="125"/>
      <c r="D4" s="125"/>
      <c r="E4" s="125"/>
      <c r="F4" s="125"/>
      <c r="G4" s="125"/>
      <c r="H4" s="125"/>
      <c r="I4" s="125"/>
      <c r="J4" s="125"/>
      <c r="K4" s="125"/>
    </row>
    <row r="5" spans="1:11" ht="15" customHeight="1">
      <c r="A5" s="68"/>
      <c r="B5" s="125"/>
      <c r="C5" s="125"/>
      <c r="D5" s="125"/>
      <c r="E5" s="125"/>
      <c r="F5" s="125"/>
      <c r="G5" s="125"/>
      <c r="H5" s="125"/>
      <c r="I5" s="125"/>
      <c r="J5" s="125"/>
      <c r="K5" s="125"/>
    </row>
    <row r="6" spans="1:11" s="1" customFormat="1" ht="15" customHeight="1">
      <c r="A6" s="87"/>
      <c r="B6" s="126" t="s">
        <v>113</v>
      </c>
      <c r="C6" s="126"/>
      <c r="D6" s="126"/>
      <c r="E6" s="126"/>
      <c r="F6" s="126"/>
      <c r="G6" s="126"/>
      <c r="H6" s="126"/>
      <c r="I6" s="126"/>
      <c r="J6" s="126"/>
      <c r="K6" s="126"/>
    </row>
    <row r="7" spans="1:11" s="1" customFormat="1" ht="12" customHeight="1">
      <c r="A7" s="46"/>
      <c r="B7" s="46"/>
      <c r="C7" s="46"/>
      <c r="D7" s="46"/>
      <c r="E7" s="46"/>
      <c r="F7" s="46"/>
      <c r="G7" s="46"/>
      <c r="H7" s="46"/>
      <c r="I7" s="46"/>
      <c r="J7" s="46"/>
      <c r="K7" s="46"/>
    </row>
    <row r="8" spans="1:11" s="1" customFormat="1" ht="15.75">
      <c r="A8" s="47"/>
      <c r="B8" s="47"/>
      <c r="C8" s="47"/>
      <c r="D8" s="47"/>
      <c r="E8" s="47"/>
      <c r="F8" s="47"/>
      <c r="G8" s="22"/>
      <c r="H8" s="47"/>
      <c r="I8" s="22" t="s">
        <v>3</v>
      </c>
      <c r="J8" s="22"/>
      <c r="K8" s="48"/>
    </row>
    <row r="9" spans="1:11" s="1" customFormat="1" ht="15.75">
      <c r="A9" s="47"/>
      <c r="B9" s="47"/>
      <c r="C9" s="47"/>
      <c r="D9" s="47"/>
      <c r="E9" s="47"/>
      <c r="F9" s="10"/>
      <c r="G9" s="48" t="s">
        <v>114</v>
      </c>
      <c r="H9" s="47"/>
      <c r="I9" s="22" t="s">
        <v>1</v>
      </c>
      <c r="J9" s="22"/>
      <c r="K9" s="48" t="s">
        <v>83</v>
      </c>
    </row>
    <row r="10" spans="1:11" ht="12.75">
      <c r="A10" s="10"/>
      <c r="B10" s="10"/>
      <c r="C10" s="10"/>
      <c r="D10" s="10"/>
      <c r="E10" s="10"/>
      <c r="F10" s="8" t="s">
        <v>41</v>
      </c>
      <c r="G10" s="49" t="s">
        <v>2</v>
      </c>
      <c r="H10" s="10"/>
      <c r="I10" s="49" t="s">
        <v>54</v>
      </c>
      <c r="J10" s="22"/>
      <c r="K10" s="49" t="s">
        <v>2</v>
      </c>
    </row>
    <row r="11" spans="1:11" ht="12.75">
      <c r="A11" s="10"/>
      <c r="B11" s="10"/>
      <c r="C11" s="10"/>
      <c r="D11" s="10"/>
      <c r="E11" s="10"/>
      <c r="G11" s="22" t="s">
        <v>85</v>
      </c>
      <c r="H11" s="8"/>
      <c r="I11" s="49" t="s">
        <v>4</v>
      </c>
      <c r="J11" s="22"/>
      <c r="K11" s="22" t="s">
        <v>86</v>
      </c>
    </row>
    <row r="12" spans="1:11" ht="12.75">
      <c r="A12" s="10"/>
      <c r="B12" s="10"/>
      <c r="C12" s="10"/>
      <c r="D12" s="10"/>
      <c r="E12" s="10"/>
      <c r="F12" s="8"/>
      <c r="G12" s="49"/>
      <c r="H12" s="8"/>
      <c r="I12" s="49"/>
      <c r="J12" s="22"/>
      <c r="K12" s="49"/>
    </row>
    <row r="13" spans="2:7" ht="12.75">
      <c r="B13" s="18" t="s">
        <v>5</v>
      </c>
      <c r="G13" s="88"/>
    </row>
    <row r="14" spans="2:7" ht="12.75">
      <c r="B14" s="18" t="s">
        <v>6</v>
      </c>
      <c r="G14" s="88"/>
    </row>
    <row r="15" spans="2:11" ht="12.75">
      <c r="B15" s="10" t="s">
        <v>7</v>
      </c>
      <c r="G15" s="89">
        <v>175927</v>
      </c>
      <c r="I15" s="45">
        <v>83338.524</v>
      </c>
      <c r="K15" s="66">
        <f>119112-243</f>
        <v>118869</v>
      </c>
    </row>
    <row r="16" spans="2:11" ht="12.75">
      <c r="B16" s="10" t="s">
        <v>50</v>
      </c>
      <c r="G16" s="118">
        <v>6536</v>
      </c>
      <c r="I16" s="45">
        <v>6176.465</v>
      </c>
      <c r="K16" s="66">
        <v>6294</v>
      </c>
    </row>
    <row r="17" spans="2:11" ht="12.75">
      <c r="B17" s="10" t="s">
        <v>81</v>
      </c>
      <c r="F17" s="70">
        <v>21</v>
      </c>
      <c r="G17" s="120">
        <v>0</v>
      </c>
      <c r="I17" s="45"/>
      <c r="K17" s="66">
        <v>289</v>
      </c>
    </row>
    <row r="18" spans="2:11" ht="12.75">
      <c r="B18" t="s">
        <v>80</v>
      </c>
      <c r="G18" s="89">
        <v>20358</v>
      </c>
      <c r="I18" s="45">
        <v>20358.22</v>
      </c>
      <c r="K18" s="66">
        <v>20358</v>
      </c>
    </row>
    <row r="19" spans="2:11" ht="15" customHeight="1">
      <c r="B19" s="18" t="s">
        <v>88</v>
      </c>
      <c r="G19" s="90">
        <f>SUM(G15:G18)</f>
        <v>202821</v>
      </c>
      <c r="I19" s="50">
        <f>SUM(I15:I18)</f>
        <v>109873.209</v>
      </c>
      <c r="K19" s="50">
        <f>SUM(K15:K18)</f>
        <v>145810</v>
      </c>
    </row>
    <row r="20" spans="2:11" ht="12.75">
      <c r="B20" s="10"/>
      <c r="G20" s="89"/>
      <c r="I20" s="45"/>
      <c r="K20" s="45"/>
    </row>
    <row r="21" spans="2:11" ht="12.75">
      <c r="B21" s="18" t="s">
        <v>8</v>
      </c>
      <c r="G21" s="91"/>
      <c r="I21" s="40"/>
      <c r="J21" s="11"/>
      <c r="K21" s="40"/>
    </row>
    <row r="22" spans="2:11" ht="12.75">
      <c r="B22" t="s">
        <v>9</v>
      </c>
      <c r="G22" s="91">
        <f>38308+109</f>
        <v>38417</v>
      </c>
      <c r="I22" s="40">
        <v>29383.96</v>
      </c>
      <c r="J22" s="11"/>
      <c r="K22" s="38">
        <f>ROUND(35832.921+299,0)</f>
        <v>36132</v>
      </c>
    </row>
    <row r="23" spans="2:11" ht="12.75">
      <c r="B23" t="s">
        <v>10</v>
      </c>
      <c r="G23" s="91">
        <v>56201</v>
      </c>
      <c r="I23" s="40">
        <v>26026.258</v>
      </c>
      <c r="J23" s="11"/>
      <c r="K23" s="38">
        <v>38392</v>
      </c>
    </row>
    <row r="24" spans="2:11" ht="12.75">
      <c r="B24" t="s">
        <v>11</v>
      </c>
      <c r="G24" s="91">
        <v>2318</v>
      </c>
      <c r="I24" s="40">
        <v>13612.4</v>
      </c>
      <c r="J24" s="11"/>
      <c r="K24" s="38">
        <v>5637</v>
      </c>
    </row>
    <row r="25" spans="2:11" ht="12.75">
      <c r="B25" t="s">
        <v>35</v>
      </c>
      <c r="G25" s="93">
        <v>34240</v>
      </c>
      <c r="I25" s="40">
        <v>617.762</v>
      </c>
      <c r="J25" s="11"/>
      <c r="K25" s="115">
        <v>10018</v>
      </c>
    </row>
    <row r="26" spans="7:11" ht="15" customHeight="1">
      <c r="G26" s="91">
        <f>SUM(G22:G25)</f>
        <v>131176</v>
      </c>
      <c r="H26" s="11"/>
      <c r="I26" s="40">
        <f>SUM(I22:I25)</f>
        <v>69640.38</v>
      </c>
      <c r="J26" s="11"/>
      <c r="K26" s="40">
        <f>SUM(K22:K25)</f>
        <v>90179</v>
      </c>
    </row>
    <row r="27" spans="2:11" ht="15" customHeight="1">
      <c r="B27" t="s">
        <v>6</v>
      </c>
      <c r="G27" s="91"/>
      <c r="H27" s="11"/>
      <c r="I27" s="40"/>
      <c r="J27" s="11"/>
      <c r="K27" s="40"/>
    </row>
    <row r="28" spans="2:11" ht="15" customHeight="1">
      <c r="B28" t="s">
        <v>91</v>
      </c>
      <c r="G28" s="93">
        <v>0</v>
      </c>
      <c r="I28" s="40"/>
      <c r="J28" s="11"/>
      <c r="K28" s="93">
        <f>ROUND(243,0)</f>
        <v>243</v>
      </c>
    </row>
    <row r="29" spans="2:11" ht="15" customHeight="1">
      <c r="B29" s="18" t="s">
        <v>89</v>
      </c>
      <c r="G29" s="92">
        <f>SUM(G26:G28)</f>
        <v>131176</v>
      </c>
      <c r="I29" s="40"/>
      <c r="J29" s="11"/>
      <c r="K29" s="92">
        <f>SUM(K26:K28)</f>
        <v>90422</v>
      </c>
    </row>
    <row r="30" spans="7:11" ht="15" customHeight="1">
      <c r="G30" s="91"/>
      <c r="I30" s="40"/>
      <c r="J30" s="11"/>
      <c r="K30" s="40"/>
    </row>
    <row r="31" spans="2:11" ht="13.5" thickBot="1">
      <c r="B31" s="18" t="s">
        <v>33</v>
      </c>
      <c r="G31" s="63">
        <f>G19+G29</f>
        <v>333997</v>
      </c>
      <c r="I31" s="63">
        <f>+I26+I19</f>
        <v>179513.589</v>
      </c>
      <c r="J31" s="26"/>
      <c r="K31" s="63">
        <f>K19+K29</f>
        <v>236232</v>
      </c>
    </row>
    <row r="32" spans="7:11" ht="13.5" thickTop="1">
      <c r="G32" s="91"/>
      <c r="I32" s="40"/>
      <c r="J32" s="11"/>
      <c r="K32" s="40"/>
    </row>
    <row r="33" spans="2:11" ht="12.75">
      <c r="B33" s="18" t="s">
        <v>34</v>
      </c>
      <c r="G33" s="91"/>
      <c r="I33" s="40"/>
      <c r="J33" s="11"/>
      <c r="K33" s="40"/>
    </row>
    <row r="34" spans="2:11" ht="12.75">
      <c r="B34" t="s">
        <v>12</v>
      </c>
      <c r="G34" s="91"/>
      <c r="I34" s="40"/>
      <c r="J34" s="11"/>
      <c r="K34" s="40"/>
    </row>
    <row r="35" spans="2:11" ht="12.75">
      <c r="B35" t="s">
        <v>13</v>
      </c>
      <c r="F35" s="69"/>
      <c r="G35" s="91">
        <v>98803</v>
      </c>
      <c r="H35" s="69"/>
      <c r="I35" s="40">
        <v>97348.707</v>
      </c>
      <c r="K35" s="38">
        <f>ROUND(97348.707,0)</f>
        <v>97349</v>
      </c>
    </row>
    <row r="36" spans="2:11" ht="12.75">
      <c r="B36" t="s">
        <v>14</v>
      </c>
      <c r="F36" s="69"/>
      <c r="G36" s="91">
        <v>827</v>
      </c>
      <c r="H36" s="69"/>
      <c r="I36" s="40">
        <v>739.943</v>
      </c>
      <c r="K36" s="38">
        <f>ROUND(739.943,0)</f>
        <v>740</v>
      </c>
    </row>
    <row r="37" spans="2:11" ht="12.75">
      <c r="B37" t="s">
        <v>15</v>
      </c>
      <c r="G37" s="91">
        <v>792</v>
      </c>
      <c r="I37" s="40">
        <v>711.532</v>
      </c>
      <c r="K37" s="38">
        <v>792</v>
      </c>
    </row>
    <row r="38" spans="2:11" ht="12.75">
      <c r="B38" t="s">
        <v>16</v>
      </c>
      <c r="G38" s="93">
        <f>'Statement on equity changes'!H21</f>
        <v>70114</v>
      </c>
      <c r="I38" s="52">
        <v>7873.8</v>
      </c>
      <c r="K38" s="93">
        <v>21932</v>
      </c>
    </row>
    <row r="39" spans="7:11" ht="12.75">
      <c r="G39" s="91">
        <f>SUM(G35:G38)</f>
        <v>170536</v>
      </c>
      <c r="I39" s="40">
        <f>SUM(I35:I38)</f>
        <v>106673.982</v>
      </c>
      <c r="J39" s="11"/>
      <c r="K39" s="40">
        <f>SUM(K35:K38)</f>
        <v>120813</v>
      </c>
    </row>
    <row r="40" spans="2:11" ht="12.75">
      <c r="B40" s="18" t="s">
        <v>17</v>
      </c>
      <c r="G40" s="91">
        <v>0</v>
      </c>
      <c r="I40" s="40">
        <v>112.09</v>
      </c>
      <c r="K40" s="91">
        <v>0</v>
      </c>
    </row>
    <row r="41" spans="2:11" ht="18" customHeight="1">
      <c r="B41" s="18" t="s">
        <v>18</v>
      </c>
      <c r="G41" s="64">
        <f>+G39+G40</f>
        <v>170536</v>
      </c>
      <c r="I41" s="64">
        <f>+I39+I40</f>
        <v>106786.072</v>
      </c>
      <c r="J41" s="26"/>
      <c r="K41" s="64">
        <f>+K39+K40</f>
        <v>120813</v>
      </c>
    </row>
    <row r="42" spans="7:11" ht="12.75">
      <c r="G42" s="91"/>
      <c r="I42" s="40"/>
      <c r="J42" s="11"/>
      <c r="K42" s="40"/>
    </row>
    <row r="43" spans="2:11" ht="12.75">
      <c r="B43" s="18" t="s">
        <v>36</v>
      </c>
      <c r="G43" s="91"/>
      <c r="I43" s="40"/>
      <c r="J43" s="11"/>
      <c r="K43" s="40"/>
    </row>
    <row r="44" spans="2:11" ht="12.75">
      <c r="B44" s="10" t="s">
        <v>19</v>
      </c>
      <c r="F44" s="70">
        <v>23</v>
      </c>
      <c r="G44" s="94">
        <f>24059+1840-G53</f>
        <v>22309</v>
      </c>
      <c r="H44" s="69"/>
      <c r="I44" s="40">
        <v>5074.82</v>
      </c>
      <c r="J44" s="11"/>
      <c r="K44" s="116">
        <v>17998</v>
      </c>
    </row>
    <row r="45" spans="2:11" ht="12.75">
      <c r="B45" t="s">
        <v>37</v>
      </c>
      <c r="F45" s="69"/>
      <c r="G45" s="94">
        <v>863</v>
      </c>
      <c r="H45" s="69"/>
      <c r="I45" s="40">
        <v>943.118</v>
      </c>
      <c r="K45" s="116">
        <v>863</v>
      </c>
    </row>
    <row r="46" spans="2:11" ht="12.75">
      <c r="B46" t="s">
        <v>73</v>
      </c>
      <c r="F46" s="70">
        <v>23</v>
      </c>
      <c r="G46" s="118">
        <f>36836-G54</f>
        <v>26883</v>
      </c>
      <c r="H46" s="69"/>
      <c r="I46" s="45">
        <v>8074.552</v>
      </c>
      <c r="K46" s="117">
        <f>ROUND(11748.838,0)</f>
        <v>11749</v>
      </c>
    </row>
    <row r="47" spans="2:11" ht="12.75">
      <c r="B47" s="18" t="s">
        <v>90</v>
      </c>
      <c r="F47" s="69"/>
      <c r="G47" s="95">
        <f>SUM(G44:G46)</f>
        <v>50055</v>
      </c>
      <c r="H47" s="69"/>
      <c r="I47" s="51">
        <f>SUM(I44:I46)</f>
        <v>14092.49</v>
      </c>
      <c r="J47" s="11"/>
      <c r="K47" s="51">
        <f>SUM(K44:K46)</f>
        <v>30610</v>
      </c>
    </row>
    <row r="48" spans="2:11" ht="12.75">
      <c r="B48" s="18"/>
      <c r="F48" s="69"/>
      <c r="G48" s="94"/>
      <c r="H48" s="69"/>
      <c r="I48" s="40"/>
      <c r="J48" s="11"/>
      <c r="K48" s="40"/>
    </row>
    <row r="49" spans="2:11" ht="12.75">
      <c r="B49" s="18" t="s">
        <v>20</v>
      </c>
      <c r="F49" s="69"/>
      <c r="G49" s="94"/>
      <c r="H49" s="69"/>
      <c r="I49" s="40"/>
      <c r="J49" s="11"/>
      <c r="K49" s="40"/>
    </row>
    <row r="50" spans="2:14" ht="12.75">
      <c r="B50" t="s">
        <v>52</v>
      </c>
      <c r="F50" s="69"/>
      <c r="G50" s="94">
        <v>52681</v>
      </c>
      <c r="H50" s="69"/>
      <c r="I50" s="40">
        <v>26196.136</v>
      </c>
      <c r="J50" s="11"/>
      <c r="K50" s="91">
        <v>33799</v>
      </c>
      <c r="N50" s="82">
        <f>G31-G60</f>
        <v>0</v>
      </c>
    </row>
    <row r="51" spans="2:11" ht="12.75">
      <c r="B51" s="10" t="s">
        <v>53</v>
      </c>
      <c r="F51" s="69"/>
      <c r="G51" s="94">
        <v>18223</v>
      </c>
      <c r="H51" s="69"/>
      <c r="I51" s="40">
        <v>18897.39</v>
      </c>
      <c r="J51" s="11"/>
      <c r="K51" s="94">
        <v>13928</v>
      </c>
    </row>
    <row r="52" spans="2:11" ht="12.75">
      <c r="B52" t="s">
        <v>21</v>
      </c>
      <c r="F52" s="70">
        <v>23</v>
      </c>
      <c r="G52" s="94">
        <v>28920</v>
      </c>
      <c r="H52" s="69"/>
      <c r="I52" s="40">
        <v>10927.074</v>
      </c>
      <c r="J52" s="11"/>
      <c r="K52" s="94">
        <f>ROUND(30212.945,0)</f>
        <v>30213</v>
      </c>
    </row>
    <row r="53" spans="2:11" ht="12.75">
      <c r="B53" t="s">
        <v>22</v>
      </c>
      <c r="F53" s="70">
        <v>23</v>
      </c>
      <c r="G53" s="94">
        <v>3590</v>
      </c>
      <c r="H53" s="69"/>
      <c r="I53" s="40">
        <v>683.178</v>
      </c>
      <c r="J53" s="11"/>
      <c r="K53" s="94">
        <v>3401</v>
      </c>
    </row>
    <row r="54" spans="2:11" ht="12.75">
      <c r="B54" t="s">
        <v>51</v>
      </c>
      <c r="F54" s="70">
        <v>23</v>
      </c>
      <c r="G54" s="94">
        <v>9953</v>
      </c>
      <c r="H54" s="69"/>
      <c r="I54" s="40">
        <v>1921.123</v>
      </c>
      <c r="J54" s="11"/>
      <c r="K54" s="94">
        <v>3458</v>
      </c>
    </row>
    <row r="55" spans="2:11" ht="12.75">
      <c r="B55" t="s">
        <v>23</v>
      </c>
      <c r="G55" s="94">
        <v>39</v>
      </c>
      <c r="I55" s="40">
        <v>10.138</v>
      </c>
      <c r="J55" s="11"/>
      <c r="K55" s="94">
        <f>ROUND(10.138,0)</f>
        <v>10</v>
      </c>
    </row>
    <row r="56" spans="2:11" ht="12.75">
      <c r="B56" s="18" t="s">
        <v>24</v>
      </c>
      <c r="G56" s="64">
        <f>SUM(G50:G55)</f>
        <v>113406</v>
      </c>
      <c r="I56" s="64">
        <f>SUM(I50:I55)</f>
        <v>58635.039</v>
      </c>
      <c r="J56" s="26"/>
      <c r="K56" s="64">
        <f>SUM(K50:K55)</f>
        <v>84809</v>
      </c>
    </row>
    <row r="57" spans="7:11" ht="12.75">
      <c r="G57" s="91"/>
      <c r="I57" s="40"/>
      <c r="J57" s="11"/>
      <c r="K57" s="40"/>
    </row>
    <row r="58" spans="2:11" ht="18" customHeight="1">
      <c r="B58" s="18" t="s">
        <v>25</v>
      </c>
      <c r="G58" s="65">
        <f>+G47+G56</f>
        <v>163461</v>
      </c>
      <c r="I58" s="65">
        <f>+I47+I56</f>
        <v>72727.529</v>
      </c>
      <c r="J58" s="26"/>
      <c r="K58" s="65">
        <f>+K47+K56</f>
        <v>115419</v>
      </c>
    </row>
    <row r="59" spans="7:11" ht="12.75">
      <c r="G59" s="27"/>
      <c r="I59" s="27"/>
      <c r="J59" s="18"/>
      <c r="K59" s="27"/>
    </row>
    <row r="60" spans="2:11" ht="18" customHeight="1" thickBot="1">
      <c r="B60" s="18" t="s">
        <v>32</v>
      </c>
      <c r="G60" s="63">
        <f>+G58+G41</f>
        <v>333997</v>
      </c>
      <c r="I60" s="63">
        <f>+I58+I41</f>
        <v>179513.601</v>
      </c>
      <c r="J60" s="26"/>
      <c r="K60" s="63">
        <f>+K58+K41</f>
        <v>236232</v>
      </c>
    </row>
    <row r="61" spans="7:11" ht="13.5" thickTop="1">
      <c r="G61" s="91"/>
      <c r="I61" s="40"/>
      <c r="K61" s="40"/>
    </row>
    <row r="62" spans="3:11" ht="12.75">
      <c r="C62" t="s">
        <v>82</v>
      </c>
      <c r="G62" s="91"/>
      <c r="I62" s="40"/>
      <c r="K62" s="40"/>
    </row>
    <row r="63" spans="2:11" ht="12.75">
      <c r="B63" s="10"/>
      <c r="G63" s="89"/>
      <c r="I63" s="45"/>
      <c r="K63" s="45"/>
    </row>
    <row r="64" spans="2:11" ht="12.75">
      <c r="B64" s="18" t="s">
        <v>46</v>
      </c>
      <c r="G64" s="67">
        <f>+G41/194976.525</f>
        <v>0.8746488840130883</v>
      </c>
      <c r="I64" s="67">
        <f>+I41/194697.413</f>
        <v>0.5484719614636071</v>
      </c>
      <c r="J64" s="67">
        <f>+J41/194697.413</f>
        <v>0</v>
      </c>
      <c r="K64" s="67">
        <f>+K41/194697.413</f>
        <v>0.6205167194491691</v>
      </c>
    </row>
    <row r="67" spans="9:11" ht="12.75">
      <c r="I67" s="45"/>
      <c r="K67" s="45"/>
    </row>
    <row r="68" spans="2:11" ht="12.75" customHeight="1">
      <c r="B68" s="123" t="s">
        <v>94</v>
      </c>
      <c r="C68" s="123"/>
      <c r="D68" s="123"/>
      <c r="E68" s="123"/>
      <c r="F68" s="123"/>
      <c r="G68" s="123"/>
      <c r="H68" s="123"/>
      <c r="I68" s="123"/>
      <c r="J68" s="123"/>
      <c r="K68" s="123"/>
    </row>
    <row r="69" spans="2:11" ht="12.75">
      <c r="B69" s="123"/>
      <c r="C69" s="123"/>
      <c r="D69" s="123"/>
      <c r="E69" s="123"/>
      <c r="F69" s="123"/>
      <c r="G69" s="123"/>
      <c r="H69" s="123"/>
      <c r="I69" s="123"/>
      <c r="J69" s="123"/>
      <c r="K69" s="123"/>
    </row>
    <row r="70" spans="2:11" ht="12.75" customHeight="1">
      <c r="B70" s="124"/>
      <c r="C70" s="124"/>
      <c r="D70" s="124"/>
      <c r="E70" s="124"/>
      <c r="F70" s="124"/>
      <c r="G70" s="124"/>
      <c r="H70" s="124"/>
      <c r="I70" s="124"/>
      <c r="J70" s="124"/>
      <c r="K70" s="124"/>
    </row>
    <row r="71" spans="2:11" ht="12.75">
      <c r="B71" s="124"/>
      <c r="C71" s="124"/>
      <c r="D71" s="124"/>
      <c r="E71" s="124"/>
      <c r="F71" s="124"/>
      <c r="G71" s="124"/>
      <c r="H71" s="124"/>
      <c r="I71" s="124"/>
      <c r="J71" s="124"/>
      <c r="K71" s="124"/>
    </row>
    <row r="72" spans="9:11" ht="12.75">
      <c r="I72" s="54"/>
      <c r="K72" s="45"/>
    </row>
    <row r="73" spans="9:11" ht="12.75">
      <c r="I73" s="45"/>
      <c r="K73" s="45"/>
    </row>
    <row r="74" spans="7:11" ht="12.75">
      <c r="G74" s="82"/>
      <c r="I74" s="40"/>
      <c r="K74" s="45"/>
    </row>
    <row r="75" spans="9:11" ht="12.75">
      <c r="I75" s="45"/>
      <c r="K75" s="45"/>
    </row>
    <row r="76" spans="7:11" ht="12.75">
      <c r="G76" s="82">
        <f>G31-G60</f>
        <v>0</v>
      </c>
      <c r="I76" s="45"/>
      <c r="K76" s="82">
        <f>K31-K60</f>
        <v>0</v>
      </c>
    </row>
    <row r="77" spans="9:11" ht="12.75">
      <c r="I77" s="45"/>
      <c r="K77" s="45"/>
    </row>
    <row r="78" spans="9:11" ht="12.75">
      <c r="I78" s="45"/>
      <c r="K78" s="45"/>
    </row>
    <row r="79" spans="9:11" ht="12.75">
      <c r="I79" s="45"/>
      <c r="K79" s="45"/>
    </row>
    <row r="80" spans="9:11" ht="12.75">
      <c r="I80" s="45"/>
      <c r="K80" s="45"/>
    </row>
    <row r="81" spans="9:11" ht="12.75">
      <c r="I81" s="45"/>
      <c r="K81" s="45"/>
    </row>
    <row r="82" spans="9:11" ht="12.75">
      <c r="I82" s="45"/>
      <c r="K82" s="45"/>
    </row>
    <row r="83" spans="9:11" ht="12.75">
      <c r="I83" s="45"/>
      <c r="K83" s="45"/>
    </row>
    <row r="84" spans="9:11" ht="12.75">
      <c r="I84" s="45"/>
      <c r="K84" s="45"/>
    </row>
    <row r="85" spans="9:11" ht="12.75">
      <c r="I85" s="45"/>
      <c r="K85" s="45"/>
    </row>
    <row r="86" spans="9:11" ht="12.75">
      <c r="I86" s="45"/>
      <c r="K86" s="45"/>
    </row>
    <row r="87" spans="9:11" ht="12.75">
      <c r="I87" s="45"/>
      <c r="K87" s="45"/>
    </row>
    <row r="88" spans="9:11" ht="12.75">
      <c r="I88" s="45"/>
      <c r="K88" s="45"/>
    </row>
    <row r="89" ht="12.75">
      <c r="I89" s="45"/>
    </row>
    <row r="90" ht="12.75">
      <c r="I90" s="45"/>
    </row>
    <row r="91" ht="12.75">
      <c r="I91" s="45"/>
    </row>
    <row r="92" ht="12.75">
      <c r="I92" s="45"/>
    </row>
    <row r="93" ht="12.75">
      <c r="I93" s="45"/>
    </row>
    <row r="94" ht="12.75">
      <c r="I94" s="45"/>
    </row>
    <row r="95" ht="12.75">
      <c r="I95" s="45"/>
    </row>
    <row r="96" ht="12.75">
      <c r="I96" s="45"/>
    </row>
    <row r="97" ht="12.75">
      <c r="I97" s="45"/>
    </row>
  </sheetData>
  <sheetProtection/>
  <mergeCells count="4">
    <mergeCell ref="B68:K69"/>
    <mergeCell ref="B70:K71"/>
    <mergeCell ref="B3:K5"/>
    <mergeCell ref="B6:K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tabSelected="1" zoomScalePageLayoutView="0" workbookViewId="0" topLeftCell="A13">
      <selection activeCell="D32" sqref="D32"/>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25" t="s">
        <v>49</v>
      </c>
      <c r="D3" s="125"/>
      <c r="E3" s="125"/>
      <c r="F3" s="125"/>
      <c r="G3" s="125"/>
      <c r="H3" s="125"/>
      <c r="I3" s="125"/>
      <c r="J3" s="125"/>
      <c r="K3" s="125"/>
      <c r="L3" s="125"/>
      <c r="M3" s="125"/>
    </row>
    <row r="4" spans="3:13" ht="12.75" customHeight="1">
      <c r="C4" s="125"/>
      <c r="D4" s="125"/>
      <c r="E4" s="125"/>
      <c r="F4" s="125"/>
      <c r="G4" s="125"/>
      <c r="H4" s="125"/>
      <c r="I4" s="125"/>
      <c r="J4" s="125"/>
      <c r="K4" s="125"/>
      <c r="L4" s="125"/>
      <c r="M4" s="125"/>
    </row>
    <row r="5" spans="3:13" ht="19.5" customHeight="1">
      <c r="C5" s="125"/>
      <c r="D5" s="125"/>
      <c r="E5" s="125"/>
      <c r="F5" s="125"/>
      <c r="G5" s="125"/>
      <c r="H5" s="125"/>
      <c r="I5" s="125"/>
      <c r="J5" s="125"/>
      <c r="K5" s="125"/>
      <c r="L5" s="125"/>
      <c r="M5" s="125"/>
    </row>
    <row r="6" spans="1:15" ht="15">
      <c r="A6" s="4" t="s">
        <v>0</v>
      </c>
      <c r="C6" s="127" t="s">
        <v>103</v>
      </c>
      <c r="D6" s="127"/>
      <c r="E6" s="127"/>
      <c r="F6" s="127"/>
      <c r="G6" s="127"/>
      <c r="H6" s="127"/>
      <c r="I6" s="127"/>
      <c r="J6" s="127"/>
      <c r="K6" s="127"/>
      <c r="L6" s="127"/>
      <c r="M6" s="127"/>
      <c r="N6" s="7"/>
      <c r="O6" s="7"/>
    </row>
    <row r="7" spans="1:15" ht="15" customHeight="1">
      <c r="A7" s="4"/>
      <c r="C7" s="128" t="s">
        <v>115</v>
      </c>
      <c r="D7" s="128"/>
      <c r="E7" s="128"/>
      <c r="F7" s="128"/>
      <c r="G7" s="128"/>
      <c r="H7" s="128"/>
      <c r="I7" s="128"/>
      <c r="J7" s="128"/>
      <c r="K7" s="128"/>
      <c r="L7" s="128"/>
      <c r="M7" s="128"/>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30" t="s">
        <v>74</v>
      </c>
      <c r="H10" s="130"/>
      <c r="I10" s="130"/>
      <c r="J10" s="15"/>
      <c r="K10" s="130" t="s">
        <v>118</v>
      </c>
      <c r="L10" s="130"/>
      <c r="M10" s="130"/>
      <c r="N10" s="15"/>
      <c r="Q10" s="16"/>
      <c r="R10" s="17"/>
      <c r="S10" s="17"/>
      <c r="T10" s="17"/>
      <c r="U10" s="17"/>
      <c r="V10" s="17"/>
      <c r="W10" s="71"/>
      <c r="X10" s="17"/>
      <c r="Y10" s="17"/>
      <c r="Z10" s="17"/>
      <c r="AA10" s="17"/>
      <c r="AB10" s="17"/>
      <c r="AC10" s="16"/>
      <c r="AD10" s="16"/>
      <c r="AE10" s="16"/>
      <c r="AF10" s="16"/>
    </row>
    <row r="11" spans="3:32" ht="12.75">
      <c r="C11" s="18"/>
      <c r="D11" s="18"/>
      <c r="E11" s="18"/>
      <c r="F11" s="18"/>
      <c r="G11" s="19" t="s">
        <v>116</v>
      </c>
      <c r="H11" s="15" t="s">
        <v>0</v>
      </c>
      <c r="I11" s="19" t="s">
        <v>117</v>
      </c>
      <c r="J11" s="15"/>
      <c r="K11" s="19" t="s">
        <v>116</v>
      </c>
      <c r="L11" s="15" t="s">
        <v>0</v>
      </c>
      <c r="M11" s="19" t="s">
        <v>117</v>
      </c>
      <c r="N11" s="19"/>
      <c r="Q11" s="12"/>
      <c r="R11" s="20"/>
      <c r="S11" s="20"/>
      <c r="T11" s="20"/>
      <c r="U11" s="20"/>
      <c r="V11" s="20"/>
      <c r="W11" s="72"/>
      <c r="X11" s="20"/>
      <c r="Y11" s="20"/>
      <c r="Z11" s="20"/>
      <c r="AA11" s="20"/>
      <c r="AB11" s="21"/>
      <c r="AC11" s="12"/>
      <c r="AD11" s="12"/>
      <c r="AE11" s="12"/>
      <c r="AF11" s="12"/>
    </row>
    <row r="12" spans="3:32" ht="12.75">
      <c r="C12" s="18"/>
      <c r="D12" s="18"/>
      <c r="E12" s="18"/>
      <c r="F12" s="8" t="s">
        <v>41</v>
      </c>
      <c r="G12" s="22" t="s">
        <v>2</v>
      </c>
      <c r="H12" s="22"/>
      <c r="I12" s="22" t="s">
        <v>2</v>
      </c>
      <c r="J12" s="23"/>
      <c r="K12" s="24" t="s">
        <v>2</v>
      </c>
      <c r="L12" s="22"/>
      <c r="M12" s="22" t="s">
        <v>2</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85</v>
      </c>
      <c r="H13" s="18"/>
      <c r="I13" s="22" t="s">
        <v>85</v>
      </c>
      <c r="J13" s="26"/>
      <c r="K13" s="22" t="s">
        <v>85</v>
      </c>
      <c r="L13" s="18"/>
      <c r="M13" s="22" t="s">
        <v>86</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30</v>
      </c>
      <c r="D15" s="18"/>
      <c r="E15" s="18"/>
      <c r="F15" s="70"/>
      <c r="G15" s="28">
        <v>102843</v>
      </c>
      <c r="H15" s="26"/>
      <c r="I15" s="28">
        <v>69860</v>
      </c>
      <c r="J15" s="26"/>
      <c r="K15" s="28">
        <v>328430</v>
      </c>
      <c r="L15" s="26"/>
      <c r="M15" s="28">
        <v>223255</v>
      </c>
      <c r="N15" s="28"/>
      <c r="Q15" s="12"/>
      <c r="R15" s="28"/>
      <c r="S15" s="28"/>
      <c r="T15" s="28"/>
      <c r="U15" s="28"/>
      <c r="V15" s="28"/>
      <c r="W15" s="29"/>
      <c r="X15" s="28"/>
      <c r="Y15" s="29"/>
      <c r="Z15" s="28"/>
      <c r="AA15" s="28"/>
      <c r="AB15" s="29"/>
      <c r="AC15" s="30"/>
      <c r="AD15" s="12"/>
      <c r="AE15" s="12"/>
      <c r="AF15" s="12"/>
    </row>
    <row r="16" spans="1:32" ht="14.25" customHeight="1">
      <c r="A16" s="3"/>
      <c r="C16" s="44"/>
      <c r="D16" s="18"/>
      <c r="E16" s="18"/>
      <c r="F16" s="70"/>
      <c r="G16" s="28"/>
      <c r="H16" s="26"/>
      <c r="I16" s="28"/>
      <c r="J16" s="26"/>
      <c r="K16" s="28"/>
      <c r="L16" s="26"/>
      <c r="M16" s="28"/>
      <c r="N16" s="28"/>
      <c r="Q16" s="12"/>
      <c r="R16" s="28"/>
      <c r="S16" s="28"/>
      <c r="T16" s="28"/>
      <c r="U16" s="28"/>
      <c r="V16" s="28"/>
      <c r="W16" s="29"/>
      <c r="X16" s="28"/>
      <c r="Y16" s="29"/>
      <c r="Z16" s="28"/>
      <c r="AA16" s="28"/>
      <c r="AB16" s="29"/>
      <c r="AC16" s="30"/>
      <c r="AD16" s="12"/>
      <c r="AE16" s="12"/>
      <c r="AF16" s="12"/>
    </row>
    <row r="17" spans="1:32" ht="14.25" customHeight="1">
      <c r="A17" s="3"/>
      <c r="C17" s="44" t="s">
        <v>109</v>
      </c>
      <c r="D17" s="18"/>
      <c r="E17" s="18"/>
      <c r="F17" s="18"/>
      <c r="G17" s="29">
        <v>44</v>
      </c>
      <c r="H17" s="18"/>
      <c r="I17" s="29">
        <v>12</v>
      </c>
      <c r="J17" s="26"/>
      <c r="K17" s="29">
        <v>120</v>
      </c>
      <c r="L17" s="18"/>
      <c r="M17" s="29">
        <f>193-153</f>
        <v>40</v>
      </c>
      <c r="N17" s="28"/>
      <c r="Q17" s="12"/>
      <c r="R17" s="28"/>
      <c r="S17" s="29"/>
      <c r="T17" s="29"/>
      <c r="U17" s="29"/>
      <c r="V17" s="29"/>
      <c r="W17" s="29"/>
      <c r="X17" s="28"/>
      <c r="Y17" s="29"/>
      <c r="Z17" s="29"/>
      <c r="AA17" s="29"/>
      <c r="AB17" s="29"/>
      <c r="AC17" s="30"/>
      <c r="AD17" s="12"/>
      <c r="AE17" s="12"/>
      <c r="AF17" s="12"/>
    </row>
    <row r="18" spans="1:32" ht="14.25" customHeight="1">
      <c r="A18" s="3"/>
      <c r="C18" s="44"/>
      <c r="D18" s="18"/>
      <c r="E18" s="18"/>
      <c r="F18" s="18"/>
      <c r="G18" s="29"/>
      <c r="H18" s="18"/>
      <c r="I18" s="29"/>
      <c r="J18" s="26"/>
      <c r="K18" s="29"/>
      <c r="L18" s="18"/>
      <c r="M18" s="29"/>
      <c r="N18" s="28"/>
      <c r="Q18" s="12"/>
      <c r="R18" s="28"/>
      <c r="S18" s="29"/>
      <c r="T18" s="29"/>
      <c r="U18" s="29"/>
      <c r="V18" s="29"/>
      <c r="W18" s="29"/>
      <c r="X18" s="28"/>
      <c r="Y18" s="29"/>
      <c r="Z18" s="29"/>
      <c r="AA18" s="29"/>
      <c r="AB18" s="29"/>
      <c r="AC18" s="30"/>
      <c r="AD18" s="12"/>
      <c r="AE18" s="12"/>
      <c r="AF18" s="12"/>
    </row>
    <row r="19" spans="3:32" ht="14.25" customHeight="1">
      <c r="C19" s="44" t="s">
        <v>108</v>
      </c>
      <c r="D19" s="18"/>
      <c r="E19" s="18"/>
      <c r="F19" s="18"/>
      <c r="G19" s="103">
        <f>-84165+109-2</f>
        <v>-84058</v>
      </c>
      <c r="H19" s="104"/>
      <c r="I19" s="29">
        <v>-61928</v>
      </c>
      <c r="J19" s="104"/>
      <c r="K19" s="103">
        <f>-270119+1+109</f>
        <v>-270009</v>
      </c>
      <c r="L19" s="18"/>
      <c r="M19" s="29">
        <f>-204966+153</f>
        <v>-204813</v>
      </c>
      <c r="N19" s="27"/>
      <c r="Q19" s="12"/>
      <c r="R19" s="28"/>
      <c r="S19" s="29"/>
      <c r="T19" s="29"/>
      <c r="U19" s="29"/>
      <c r="V19" s="29"/>
      <c r="W19" s="29"/>
      <c r="X19" s="28"/>
      <c r="Y19" s="29"/>
      <c r="Z19" s="29"/>
      <c r="AA19" s="29"/>
      <c r="AB19" s="29"/>
      <c r="AC19" s="12"/>
      <c r="AD19" s="12"/>
      <c r="AE19" s="12"/>
      <c r="AF19" s="12"/>
    </row>
    <row r="20" spans="3:32" ht="14.25" customHeight="1">
      <c r="C20" s="44"/>
      <c r="D20" s="18"/>
      <c r="E20" s="18"/>
      <c r="F20" s="18"/>
      <c r="G20" s="103"/>
      <c r="H20" s="104"/>
      <c r="I20" s="29"/>
      <c r="J20" s="104"/>
      <c r="K20" s="103"/>
      <c r="L20" s="18"/>
      <c r="M20" s="29"/>
      <c r="N20" s="27"/>
      <c r="Q20" s="12"/>
      <c r="R20" s="28"/>
      <c r="S20" s="29"/>
      <c r="T20" s="29"/>
      <c r="U20" s="29"/>
      <c r="V20" s="29"/>
      <c r="W20" s="29"/>
      <c r="X20" s="28"/>
      <c r="Y20" s="29"/>
      <c r="Z20" s="29"/>
      <c r="AA20" s="29"/>
      <c r="AB20" s="29"/>
      <c r="AC20" s="12"/>
      <c r="AD20" s="12"/>
      <c r="AE20" s="12"/>
      <c r="AF20" s="12"/>
    </row>
    <row r="21" spans="1:32" ht="14.25" customHeight="1">
      <c r="A21" s="3"/>
      <c r="C21" s="44" t="s">
        <v>38</v>
      </c>
      <c r="D21" s="18"/>
      <c r="E21" s="18"/>
      <c r="F21" s="18"/>
      <c r="G21" s="105">
        <v>-1439</v>
      </c>
      <c r="H21" s="104"/>
      <c r="I21" s="28">
        <v>-1225</v>
      </c>
      <c r="J21" s="104"/>
      <c r="K21" s="105">
        <v>-6318</v>
      </c>
      <c r="L21" s="26"/>
      <c r="M21" s="28">
        <v>-3283</v>
      </c>
      <c r="N21" s="28"/>
      <c r="Q21" s="12"/>
      <c r="R21" s="28"/>
      <c r="S21" s="28"/>
      <c r="T21" s="28"/>
      <c r="U21" s="28"/>
      <c r="V21" s="28"/>
      <c r="W21" s="29"/>
      <c r="X21" s="28"/>
      <c r="Y21" s="29"/>
      <c r="Z21" s="28"/>
      <c r="AA21" s="28"/>
      <c r="AB21" s="29"/>
      <c r="AC21" s="29"/>
      <c r="AD21" s="12"/>
      <c r="AE21" s="12"/>
      <c r="AF21" s="12"/>
    </row>
    <row r="22" spans="3:32" ht="14.25" customHeight="1">
      <c r="C22" s="26" t="s">
        <v>76</v>
      </c>
      <c r="D22" s="18"/>
      <c r="E22" s="18"/>
      <c r="F22" s="18"/>
      <c r="G22" s="60">
        <f>SUM(G15:G21)</f>
        <v>17390</v>
      </c>
      <c r="H22" s="26"/>
      <c r="I22" s="60">
        <f>SUM(I15:I21)</f>
        <v>6719</v>
      </c>
      <c r="J22" s="26"/>
      <c r="K22" s="60">
        <f>SUM(K15:K21)</f>
        <v>52223</v>
      </c>
      <c r="L22" s="26"/>
      <c r="M22" s="60">
        <f>SUM(M15:M21)</f>
        <v>15199</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28"/>
      <c r="H23" s="26"/>
      <c r="I23" s="28"/>
      <c r="J23" s="26"/>
      <c r="K23" s="28"/>
      <c r="L23" s="26"/>
      <c r="M23" s="28"/>
      <c r="N23" s="32"/>
      <c r="Q23" s="30"/>
      <c r="R23" s="28"/>
      <c r="S23" s="28"/>
      <c r="T23" s="28"/>
      <c r="U23" s="28"/>
      <c r="V23" s="28"/>
      <c r="W23" s="29"/>
      <c r="X23" s="28"/>
      <c r="Y23" s="29"/>
      <c r="Z23" s="28"/>
      <c r="AA23" s="28"/>
      <c r="AB23" s="33"/>
      <c r="AC23" s="12"/>
      <c r="AD23" s="12"/>
      <c r="AE23" s="12"/>
      <c r="AF23" s="12"/>
    </row>
    <row r="24" spans="3:32" ht="14.25" customHeight="1">
      <c r="C24" s="61" t="s">
        <v>110</v>
      </c>
      <c r="D24" s="18"/>
      <c r="E24" s="18"/>
      <c r="F24" s="70">
        <v>19</v>
      </c>
      <c r="G24" s="28">
        <v>-115</v>
      </c>
      <c r="H24" s="26"/>
      <c r="I24" s="28">
        <v>-2</v>
      </c>
      <c r="J24" s="26"/>
      <c r="K24" s="28">
        <v>-121</v>
      </c>
      <c r="L24" s="26"/>
      <c r="M24" s="28">
        <v>-8</v>
      </c>
      <c r="N24" s="27"/>
      <c r="Q24" s="12"/>
      <c r="R24" s="28"/>
      <c r="S24" s="28"/>
      <c r="T24" s="28"/>
      <c r="U24" s="28"/>
      <c r="V24" s="28"/>
      <c r="W24" s="28"/>
      <c r="X24" s="28"/>
      <c r="Y24" s="28"/>
      <c r="Z24" s="28"/>
      <c r="AA24" s="28"/>
      <c r="AB24" s="28"/>
      <c r="AC24" s="28"/>
      <c r="AD24" s="12"/>
      <c r="AE24" s="12"/>
      <c r="AF24" s="12"/>
    </row>
    <row r="25" spans="3:32" ht="14.25" customHeight="1" thickBot="1">
      <c r="C25" s="26" t="s">
        <v>31</v>
      </c>
      <c r="D25" s="18"/>
      <c r="E25" s="18"/>
      <c r="F25" s="18"/>
      <c r="G25" s="59">
        <f>+G22+G24</f>
        <v>17275</v>
      </c>
      <c r="H25" s="18"/>
      <c r="I25" s="59">
        <f>+I22+I24</f>
        <v>6717</v>
      </c>
      <c r="J25" s="26"/>
      <c r="K25" s="59">
        <f>+K22+K24</f>
        <v>52102</v>
      </c>
      <c r="L25" s="18"/>
      <c r="M25" s="59">
        <f>+M22+M24</f>
        <v>15191</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34"/>
      <c r="H26" s="18"/>
      <c r="I26" s="34"/>
      <c r="J26" s="26"/>
      <c r="K26" s="34"/>
      <c r="L26" s="18"/>
      <c r="M26" s="34"/>
      <c r="N26" s="18"/>
      <c r="Q26" s="12"/>
      <c r="R26" s="28"/>
      <c r="S26" s="28"/>
      <c r="T26" s="28"/>
      <c r="U26" s="28"/>
      <c r="V26" s="28"/>
      <c r="W26" s="29"/>
      <c r="X26" s="31"/>
      <c r="Y26" s="29"/>
      <c r="Z26" s="28"/>
      <c r="AA26" s="28"/>
      <c r="AB26" s="26"/>
      <c r="AC26" s="12"/>
      <c r="AD26" s="12"/>
      <c r="AE26" s="12"/>
      <c r="AF26" s="12"/>
    </row>
    <row r="27" spans="3:32" ht="14.25" customHeight="1">
      <c r="C27" s="44" t="s">
        <v>39</v>
      </c>
      <c r="D27" s="18"/>
      <c r="E27" s="18"/>
      <c r="F27" s="18"/>
      <c r="G27" s="34"/>
      <c r="H27" s="18"/>
      <c r="I27" s="34"/>
      <c r="J27" s="26"/>
      <c r="K27" s="34"/>
      <c r="L27" s="18"/>
      <c r="M27" s="34"/>
      <c r="N27" s="18"/>
      <c r="Q27" s="12"/>
      <c r="R27" s="28"/>
      <c r="S27" s="28"/>
      <c r="T27" s="28"/>
      <c r="U27" s="28"/>
      <c r="V27" s="28"/>
      <c r="W27" s="29"/>
      <c r="X27" s="31"/>
      <c r="Y27" s="29"/>
      <c r="Z27" s="28"/>
      <c r="AA27" s="28"/>
      <c r="AB27" s="26"/>
      <c r="AC27" s="12"/>
      <c r="AD27" s="12"/>
      <c r="AE27" s="12"/>
      <c r="AF27" s="12"/>
    </row>
    <row r="28" spans="3:32" ht="14.25" customHeight="1">
      <c r="C28" s="44" t="s">
        <v>40</v>
      </c>
      <c r="D28" s="18"/>
      <c r="E28" s="18"/>
      <c r="F28" s="18"/>
      <c r="G28" s="28">
        <f>+G25-G29</f>
        <v>17275</v>
      </c>
      <c r="H28" s="18"/>
      <c r="I28" s="28">
        <f>+I25-I29</f>
        <v>6717</v>
      </c>
      <c r="J28" s="26"/>
      <c r="K28" s="28">
        <f>+K25-K29</f>
        <v>52102</v>
      </c>
      <c r="L28" s="18"/>
      <c r="M28" s="28">
        <f>+M25-M29</f>
        <v>15191</v>
      </c>
      <c r="N28" s="18"/>
      <c r="Q28" s="12"/>
      <c r="R28" s="28"/>
      <c r="S28" s="28"/>
      <c r="T28" s="28"/>
      <c r="U28" s="28"/>
      <c r="V28" s="28"/>
      <c r="W28" s="29"/>
      <c r="X28" s="28"/>
      <c r="Y28" s="29"/>
      <c r="Z28" s="28"/>
      <c r="AA28" s="28"/>
      <c r="AB28" s="26"/>
      <c r="AC28" s="12"/>
      <c r="AD28" s="12"/>
      <c r="AE28" s="12"/>
      <c r="AF28" s="12"/>
    </row>
    <row r="29" spans="3:32" ht="14.25" customHeight="1">
      <c r="C29" s="44" t="s">
        <v>17</v>
      </c>
      <c r="D29" s="18"/>
      <c r="E29" s="18"/>
      <c r="F29" s="18"/>
      <c r="G29" s="28">
        <v>0</v>
      </c>
      <c r="H29" s="18"/>
      <c r="I29" s="28">
        <v>0</v>
      </c>
      <c r="J29" s="26"/>
      <c r="K29" s="28">
        <v>0</v>
      </c>
      <c r="L29" s="18"/>
      <c r="M29" s="28">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59">
        <f>+G28+G29</f>
        <v>17275</v>
      </c>
      <c r="H30" s="26"/>
      <c r="I30" s="59">
        <f>+I28+I29</f>
        <v>6717</v>
      </c>
      <c r="J30" s="26"/>
      <c r="K30" s="59">
        <f>+K28+K29</f>
        <v>52102</v>
      </c>
      <c r="L30" s="18"/>
      <c r="M30" s="59">
        <f>+M28+M29</f>
        <v>15191</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28"/>
      <c r="H31" s="26"/>
      <c r="I31" s="28"/>
      <c r="J31" s="26"/>
      <c r="K31" s="28"/>
      <c r="L31" s="18"/>
      <c r="M31" s="28"/>
      <c r="N31" s="18"/>
      <c r="Q31" s="12"/>
      <c r="R31" s="28"/>
      <c r="S31" s="28"/>
      <c r="T31" s="28"/>
      <c r="U31" s="28"/>
      <c r="V31" s="28"/>
      <c r="W31" s="29"/>
      <c r="X31" s="28"/>
      <c r="Y31" s="29"/>
      <c r="Z31" s="28"/>
      <c r="AA31" s="28"/>
      <c r="AB31" s="26"/>
      <c r="AC31" s="12"/>
      <c r="AD31" s="12"/>
      <c r="AE31" s="12"/>
      <c r="AF31" s="12"/>
    </row>
    <row r="32" spans="3:32" ht="14.25" customHeight="1">
      <c r="C32" s="26" t="s">
        <v>28</v>
      </c>
      <c r="D32" s="26"/>
      <c r="E32" s="26"/>
      <c r="F32" s="26"/>
      <c r="G32" s="31"/>
      <c r="H32" s="26"/>
      <c r="I32" s="31"/>
      <c r="J32" s="26"/>
      <c r="K32" s="31"/>
      <c r="L32" s="18"/>
      <c r="M32" s="31"/>
      <c r="N32" s="18"/>
      <c r="Q32" s="12"/>
      <c r="R32" s="31"/>
      <c r="S32" s="29"/>
      <c r="T32" s="31"/>
      <c r="U32" s="31"/>
      <c r="V32" s="31"/>
      <c r="W32" s="29"/>
      <c r="X32" s="29"/>
      <c r="Y32" s="29"/>
      <c r="Z32" s="31"/>
      <c r="AA32" s="31"/>
      <c r="AB32" s="26"/>
      <c r="AC32" s="12"/>
      <c r="AD32" s="12"/>
      <c r="AE32" s="12"/>
      <c r="AF32" s="12"/>
    </row>
    <row r="33" spans="3:32" ht="14.25" customHeight="1">
      <c r="C33" s="18"/>
      <c r="D33" s="18" t="s">
        <v>29</v>
      </c>
      <c r="E33" s="18"/>
      <c r="F33" s="18"/>
      <c r="G33" s="18"/>
      <c r="H33" s="18"/>
      <c r="I33" s="18"/>
      <c r="J33" s="26"/>
      <c r="K33" s="18"/>
      <c r="L33" s="18"/>
      <c r="M33" s="18"/>
      <c r="N33" s="18"/>
      <c r="Q33" s="12"/>
      <c r="R33" s="26"/>
      <c r="S33" s="29"/>
      <c r="T33" s="26"/>
      <c r="U33" s="26"/>
      <c r="V33" s="26"/>
      <c r="W33" s="29"/>
      <c r="X33" s="29"/>
      <c r="Y33" s="29"/>
      <c r="Z33" s="26"/>
      <c r="AA33" s="26"/>
      <c r="AB33" s="26"/>
      <c r="AC33" s="12"/>
      <c r="AD33" s="12"/>
      <c r="AE33" s="12"/>
      <c r="AF33" s="12"/>
    </row>
    <row r="34" spans="3:32" ht="14.25" customHeight="1" thickBot="1">
      <c r="C34" s="10" t="s">
        <v>47</v>
      </c>
      <c r="E34" s="18"/>
      <c r="F34" s="70">
        <v>26</v>
      </c>
      <c r="G34" s="35">
        <f>G25/194976.525*100</f>
        <v>8.860040971599018</v>
      </c>
      <c r="H34" s="26"/>
      <c r="I34" s="35">
        <f>I25/194697.413*100</f>
        <v>3.4499687985068395</v>
      </c>
      <c r="J34" s="26"/>
      <c r="K34" s="35">
        <f>K25/194976.525*100</f>
        <v>26.722191299696206</v>
      </c>
      <c r="L34" s="26"/>
      <c r="M34" s="35">
        <f>M25/194697.413*100</f>
        <v>7.8023635578558</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31"/>
      <c r="H35" s="26"/>
      <c r="I35" s="26"/>
      <c r="J35" s="26"/>
      <c r="K35" s="31"/>
      <c r="L35" s="26"/>
      <c r="M35" s="26"/>
      <c r="N35" s="18"/>
      <c r="Q35" s="12"/>
      <c r="R35" s="31"/>
      <c r="S35" s="31"/>
      <c r="T35" s="31"/>
      <c r="U35" s="31"/>
      <c r="V35" s="31"/>
      <c r="W35" s="31"/>
      <c r="X35" s="31"/>
      <c r="Y35" s="31"/>
      <c r="Z35" s="26"/>
      <c r="AA35" s="26"/>
      <c r="AB35" s="26"/>
      <c r="AC35" s="26"/>
      <c r="AD35" s="12"/>
      <c r="AE35" s="12"/>
      <c r="AF35" s="12"/>
    </row>
    <row r="36" spans="3:32" ht="14.25" customHeight="1" thickBot="1">
      <c r="C36" s="10" t="s">
        <v>77</v>
      </c>
      <c r="D36" s="18"/>
      <c r="E36" s="18"/>
      <c r="F36" s="70">
        <v>26</v>
      </c>
      <c r="G36" s="122">
        <v>8.08</v>
      </c>
      <c r="H36" s="26"/>
      <c r="I36" s="106" t="s">
        <v>78</v>
      </c>
      <c r="J36" s="121"/>
      <c r="K36" s="122">
        <v>23.14</v>
      </c>
      <c r="L36" s="26"/>
      <c r="M36" s="106" t="s">
        <v>78</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31"/>
      <c r="H37" s="26"/>
      <c r="I37" s="26"/>
      <c r="J37" s="26"/>
      <c r="K37" s="31"/>
      <c r="L37" s="26"/>
      <c r="M37" s="31"/>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31"/>
      <c r="H38" s="26"/>
      <c r="I38" s="26"/>
      <c r="J38" s="26"/>
      <c r="K38" s="31"/>
      <c r="L38" s="26"/>
      <c r="M38" s="31"/>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31"/>
      <c r="H39" s="26"/>
      <c r="I39" s="26"/>
      <c r="J39" s="26"/>
      <c r="K39" s="31"/>
      <c r="L39" s="26"/>
      <c r="M39" s="31"/>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2.75">
      <c r="C41" s="18"/>
      <c r="D41" s="18"/>
      <c r="E41" s="18"/>
      <c r="F41" s="18"/>
      <c r="G41" s="27"/>
      <c r="H41" s="26"/>
      <c r="J41" s="26"/>
      <c r="K41" s="27"/>
      <c r="L41" s="26"/>
      <c r="M41" s="27"/>
      <c r="N41" s="18"/>
      <c r="Q41" s="12"/>
      <c r="R41" s="28"/>
      <c r="S41" s="12"/>
      <c r="T41" s="12"/>
      <c r="U41" s="28"/>
      <c r="V41" s="28"/>
      <c r="W41" s="12"/>
      <c r="X41" s="26"/>
      <c r="Y41" s="12"/>
      <c r="Z41" s="12"/>
      <c r="AA41" s="26"/>
      <c r="AB41" s="26"/>
      <c r="AC41" s="12"/>
      <c r="AD41" s="12"/>
      <c r="AE41" s="12"/>
      <c r="AF41" s="12"/>
    </row>
    <row r="42" spans="3:32" ht="12.75">
      <c r="C42" s="18"/>
      <c r="D42" s="18"/>
      <c r="E42" s="18"/>
      <c r="F42" s="18"/>
      <c r="G42" s="27"/>
      <c r="H42" s="26"/>
      <c r="J42" s="26"/>
      <c r="K42" s="27"/>
      <c r="L42" s="26"/>
      <c r="M42" s="27"/>
      <c r="N42" s="18"/>
      <c r="Q42" s="12"/>
      <c r="R42" s="28"/>
      <c r="S42" s="12"/>
      <c r="T42" s="12"/>
      <c r="U42" s="28"/>
      <c r="V42" s="28"/>
      <c r="W42" s="12"/>
      <c r="X42" s="26"/>
      <c r="Y42" s="12"/>
      <c r="Z42" s="12"/>
      <c r="AA42" s="26"/>
      <c r="AB42" s="26"/>
      <c r="AC42" s="12"/>
      <c r="AD42" s="12"/>
      <c r="AE42" s="12"/>
      <c r="AF42" s="12"/>
    </row>
    <row r="43" spans="3:32" ht="12.75">
      <c r="C43" s="18"/>
      <c r="D43" s="18"/>
      <c r="E43" s="18"/>
      <c r="F43" s="18"/>
      <c r="G43" s="18"/>
      <c r="H43" s="18"/>
      <c r="J43" s="26"/>
      <c r="K43" s="27"/>
      <c r="L43" s="18"/>
      <c r="M43" s="18"/>
      <c r="N43" s="18"/>
      <c r="Q43" s="12"/>
      <c r="R43" s="12"/>
      <c r="S43" s="12"/>
      <c r="T43" s="12"/>
      <c r="U43" s="12"/>
      <c r="V43" s="26"/>
      <c r="W43" s="12"/>
      <c r="X43" s="12"/>
      <c r="Y43" s="12"/>
      <c r="Z43" s="12"/>
      <c r="AA43" s="12"/>
      <c r="AB43" s="12"/>
      <c r="AC43" s="12"/>
      <c r="AD43" s="12"/>
      <c r="AE43" s="12"/>
      <c r="AF43" s="12"/>
    </row>
    <row r="44" spans="3:32" ht="12.75" customHeight="1">
      <c r="C44" s="129" t="s">
        <v>92</v>
      </c>
      <c r="D44" s="129"/>
      <c r="E44" s="129"/>
      <c r="F44" s="129"/>
      <c r="G44" s="129"/>
      <c r="H44" s="129"/>
      <c r="I44" s="129"/>
      <c r="J44" s="129"/>
      <c r="K44" s="129"/>
      <c r="L44" s="129"/>
      <c r="M44" s="129"/>
      <c r="N44" s="36"/>
      <c r="Q44" s="12"/>
      <c r="R44" s="12"/>
      <c r="S44" s="12"/>
      <c r="T44" s="12"/>
      <c r="U44" s="12"/>
      <c r="V44" s="73"/>
      <c r="W44" s="12"/>
      <c r="X44" s="12"/>
      <c r="Y44" s="12"/>
      <c r="Z44" s="12"/>
      <c r="AA44" s="12"/>
      <c r="AB44" s="12"/>
      <c r="AC44" s="12"/>
      <c r="AD44" s="12"/>
      <c r="AE44" s="12"/>
      <c r="AF44" s="12"/>
    </row>
    <row r="45" spans="3:32" ht="12.75">
      <c r="C45" s="129"/>
      <c r="D45" s="129"/>
      <c r="E45" s="129"/>
      <c r="F45" s="129"/>
      <c r="G45" s="129"/>
      <c r="H45" s="129"/>
      <c r="I45" s="129"/>
      <c r="J45" s="129"/>
      <c r="K45" s="129"/>
      <c r="L45" s="129"/>
      <c r="M45" s="129"/>
      <c r="N45" s="36"/>
      <c r="Q45" s="12"/>
      <c r="R45" s="12"/>
      <c r="S45" s="12"/>
      <c r="T45" s="12"/>
      <c r="U45" s="12"/>
      <c r="V45" s="73"/>
      <c r="W45" s="12"/>
      <c r="X45" s="12"/>
      <c r="Y45" s="12"/>
      <c r="Z45" s="12"/>
      <c r="AA45" s="12"/>
      <c r="AB45" s="12"/>
      <c r="AC45" s="12"/>
      <c r="AD45" s="12"/>
      <c r="AE45" s="12"/>
      <c r="AF45" s="12"/>
    </row>
    <row r="46" spans="3:32" ht="12.75">
      <c r="C46" s="62"/>
      <c r="D46" s="62"/>
      <c r="E46" s="62"/>
      <c r="F46" s="62"/>
      <c r="G46" s="62"/>
      <c r="H46" s="62"/>
      <c r="I46" s="62"/>
      <c r="J46" s="62"/>
      <c r="K46" s="62"/>
      <c r="L46" s="62"/>
      <c r="M46" s="62"/>
      <c r="Q46" s="12"/>
      <c r="R46" s="12"/>
      <c r="S46" s="12"/>
      <c r="T46" s="12"/>
      <c r="U46" s="12"/>
      <c r="V46" s="12"/>
      <c r="W46" s="12"/>
      <c r="X46" s="12"/>
      <c r="Y46" s="12"/>
      <c r="Z46" s="12"/>
      <c r="AA46" s="12"/>
      <c r="AB46" s="12"/>
      <c r="AC46" s="12"/>
      <c r="AD46" s="12"/>
      <c r="AE46" s="12"/>
      <c r="AF46" s="12"/>
    </row>
    <row r="47" spans="3:32" ht="12.75">
      <c r="C47" s="37"/>
      <c r="D47" s="37"/>
      <c r="E47" s="37"/>
      <c r="F47" s="37"/>
      <c r="G47" s="12"/>
      <c r="H47" s="12"/>
      <c r="Q47" s="12"/>
      <c r="R47" s="12"/>
      <c r="S47" s="12"/>
      <c r="T47" s="12"/>
      <c r="U47" s="12"/>
      <c r="V47" s="12"/>
      <c r="W47" s="12"/>
      <c r="X47" s="12"/>
      <c r="Y47" s="12"/>
      <c r="Z47" s="12"/>
      <c r="AA47" s="12"/>
      <c r="AB47" s="12"/>
      <c r="AC47" s="12"/>
      <c r="AD47" s="12"/>
      <c r="AE47" s="12"/>
      <c r="AF47" s="12"/>
    </row>
    <row r="48" spans="3:32" ht="12.75">
      <c r="C48" s="37"/>
      <c r="D48" s="37"/>
      <c r="E48" s="37"/>
      <c r="F48" s="12"/>
      <c r="G48" s="38"/>
      <c r="H48" s="12"/>
      <c r="Q48" s="12"/>
      <c r="R48" s="12"/>
      <c r="S48" s="12"/>
      <c r="T48" s="12"/>
      <c r="U48" s="12"/>
      <c r="V48" s="12"/>
      <c r="W48" s="12"/>
      <c r="X48" s="12"/>
      <c r="Y48" s="12"/>
      <c r="Z48" s="12"/>
      <c r="AA48" s="12"/>
      <c r="AB48" s="12"/>
      <c r="AC48" s="12"/>
      <c r="AD48" s="12"/>
      <c r="AE48" s="12"/>
      <c r="AF48" s="12"/>
    </row>
    <row r="49" spans="3:32" ht="12.75">
      <c r="C49" s="12"/>
      <c r="D49" s="39"/>
      <c r="E49" s="12"/>
      <c r="F49" s="12"/>
      <c r="G49" s="40"/>
      <c r="H49" s="12"/>
      <c r="Q49" s="12"/>
      <c r="R49" s="12"/>
      <c r="S49" s="12"/>
      <c r="T49" s="12"/>
      <c r="U49" s="12"/>
      <c r="V49" s="12"/>
      <c r="W49" s="12"/>
      <c r="X49" s="12"/>
      <c r="Y49" s="12"/>
      <c r="Z49" s="12"/>
      <c r="AA49" s="12"/>
      <c r="AB49" s="12"/>
      <c r="AC49" s="12"/>
      <c r="AD49" s="12"/>
      <c r="AE49" s="12"/>
      <c r="AF49" s="12"/>
    </row>
    <row r="50" spans="3:32" ht="12.75">
      <c r="C50" s="12"/>
      <c r="D50" s="12"/>
      <c r="E50" s="12"/>
      <c r="F50" s="12"/>
      <c r="G50" s="12"/>
      <c r="H50" s="12"/>
      <c r="Q50" s="12"/>
      <c r="R50" s="12"/>
      <c r="S50" s="12"/>
      <c r="T50" s="12"/>
      <c r="U50" s="12"/>
      <c r="V50" s="12"/>
      <c r="W50" s="12"/>
      <c r="X50" s="12"/>
      <c r="Y50" s="12"/>
      <c r="Z50" s="12"/>
      <c r="AA50" s="12"/>
      <c r="AB50" s="12"/>
      <c r="AC50" s="12"/>
      <c r="AD50" s="12"/>
      <c r="AE50" s="12"/>
      <c r="AF50" s="12"/>
    </row>
    <row r="51" spans="3:32" ht="12.75">
      <c r="C51" s="41"/>
      <c r="D51" s="39"/>
      <c r="E51" s="11"/>
      <c r="F51" s="40"/>
      <c r="G51" s="42"/>
      <c r="H51" s="11"/>
      <c r="Q51" s="12"/>
      <c r="R51" s="12"/>
      <c r="S51" s="12"/>
      <c r="T51" s="12"/>
      <c r="U51" s="12"/>
      <c r="V51" s="12"/>
      <c r="W51" s="12"/>
      <c r="X51" s="12"/>
      <c r="Y51" s="12"/>
      <c r="Z51" s="12"/>
      <c r="AA51" s="12"/>
      <c r="AB51" s="12"/>
      <c r="AC51" s="12"/>
      <c r="AD51" s="12"/>
      <c r="AE51" s="12"/>
      <c r="AF51" s="12"/>
    </row>
    <row r="52" spans="3:32" ht="12.75">
      <c r="C52" s="12"/>
      <c r="D52" s="12"/>
      <c r="E52" s="12"/>
      <c r="F52" s="12"/>
      <c r="G52" s="12"/>
      <c r="H52" s="12"/>
      <c r="Q52" s="12"/>
      <c r="R52" s="12"/>
      <c r="S52" s="12"/>
      <c r="T52" s="12"/>
      <c r="U52" s="12"/>
      <c r="V52" s="12"/>
      <c r="W52" s="12"/>
      <c r="X52" s="12"/>
      <c r="Y52" s="12"/>
      <c r="Z52" s="12"/>
      <c r="AA52" s="12"/>
      <c r="AB52" s="12"/>
      <c r="AC52" s="12"/>
      <c r="AD52" s="12"/>
      <c r="AE52" s="12"/>
      <c r="AF52" s="12"/>
    </row>
    <row r="53" spans="3:32" ht="12.75">
      <c r="C53" s="43"/>
      <c r="D53" s="44"/>
      <c r="E53" s="11"/>
      <c r="F53" s="40"/>
      <c r="G53" s="42"/>
      <c r="H53" s="11"/>
      <c r="I53" s="45"/>
      <c r="J53"/>
      <c r="K53" s="42"/>
      <c r="L53" s="42"/>
      <c r="M53" s="42"/>
      <c r="N53" s="42"/>
      <c r="O53" s="42"/>
      <c r="P53" s="42"/>
      <c r="Q53" s="42"/>
      <c r="R53" s="42"/>
      <c r="S53" s="42"/>
      <c r="T53" s="42"/>
      <c r="U53" s="42"/>
      <c r="V53" s="42"/>
      <c r="W53" s="12"/>
      <c r="X53" s="12"/>
      <c r="Y53" s="12"/>
      <c r="Z53" s="12"/>
      <c r="AA53" s="12"/>
      <c r="AB53" s="12"/>
      <c r="AC53" s="12"/>
      <c r="AD53" s="12"/>
      <c r="AE53" s="12"/>
      <c r="AF53" s="12"/>
    </row>
    <row r="54" spans="3:32" ht="12.75">
      <c r="C54" s="12"/>
      <c r="D54" s="12"/>
      <c r="E54" s="12"/>
      <c r="F54" s="12"/>
      <c r="G54" s="30"/>
      <c r="H54" s="12"/>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12"/>
      <c r="D56" s="12"/>
      <c r="E56" s="12"/>
      <c r="F56" s="12"/>
      <c r="G56" s="12"/>
      <c r="H56" s="12"/>
      <c r="Q56" s="12"/>
      <c r="R56" s="12"/>
      <c r="S56" s="12"/>
      <c r="T56" s="12"/>
      <c r="U56" s="12"/>
      <c r="V56" s="12"/>
      <c r="W56" s="12"/>
      <c r="X56" s="12"/>
      <c r="Y56" s="12"/>
      <c r="Z56" s="12"/>
      <c r="AA56" s="12"/>
      <c r="AB56" s="12"/>
      <c r="AC56" s="12"/>
      <c r="AD56" s="12"/>
      <c r="AE56" s="12"/>
      <c r="AF56" s="12"/>
    </row>
    <row r="57" spans="3:32" ht="12.75">
      <c r="C57" s="12"/>
      <c r="D57" s="12"/>
      <c r="E57" s="12"/>
      <c r="F57" s="12"/>
      <c r="G57" s="12"/>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8" ht="12.75">
      <c r="C67" s="12"/>
      <c r="D67" s="12"/>
      <c r="E67" s="12"/>
      <c r="F67" s="12"/>
      <c r="G67" s="12"/>
      <c r="H67" s="12"/>
    </row>
    <row r="68" spans="3:8" ht="12.75">
      <c r="C68" s="12"/>
      <c r="D68" s="12"/>
      <c r="E68" s="12"/>
      <c r="F68" s="12"/>
      <c r="G68" s="12"/>
      <c r="H68" s="12"/>
    </row>
  </sheetData>
  <sheetProtection/>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8"/>
  <sheetViews>
    <sheetView zoomScalePageLayoutView="0" workbookViewId="0" topLeftCell="B1">
      <selection activeCell="C13" sqref="C13"/>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18"/>
      <c r="B1" s="18"/>
      <c r="C1" s="18"/>
    </row>
    <row r="2" spans="1:7" ht="12.75">
      <c r="A2" s="18"/>
      <c r="B2" s="18"/>
      <c r="C2" s="18"/>
      <c r="G2" s="22"/>
    </row>
    <row r="3" spans="1:12" ht="12.75" customHeight="1">
      <c r="A3" s="18"/>
      <c r="C3" s="68"/>
      <c r="D3" s="68"/>
      <c r="E3" s="68"/>
      <c r="F3" s="68"/>
      <c r="G3" s="68"/>
      <c r="H3" s="68"/>
      <c r="I3" s="68"/>
      <c r="J3" s="68"/>
      <c r="K3" s="68"/>
      <c r="L3" s="68"/>
    </row>
    <row r="4" spans="1:12" ht="12.75" customHeight="1">
      <c r="A4" s="18"/>
      <c r="B4" s="68"/>
      <c r="C4" s="68"/>
      <c r="D4" s="68"/>
      <c r="E4" s="68"/>
      <c r="F4" s="68"/>
      <c r="G4" s="68"/>
      <c r="H4" s="68"/>
      <c r="I4" s="68"/>
      <c r="J4" s="68"/>
      <c r="K4" s="68"/>
      <c r="L4" s="68"/>
    </row>
    <row r="5" spans="2:12" ht="25.5">
      <c r="B5" s="125" t="s">
        <v>49</v>
      </c>
      <c r="C5" s="125"/>
      <c r="D5" s="125"/>
      <c r="E5" s="125"/>
      <c r="F5" s="125"/>
      <c r="G5" s="125"/>
      <c r="H5" s="68"/>
      <c r="I5" s="68"/>
      <c r="J5" s="68"/>
      <c r="K5" s="68"/>
      <c r="L5" s="68"/>
    </row>
    <row r="6" spans="2:7" ht="15">
      <c r="B6" s="127" t="s">
        <v>87</v>
      </c>
      <c r="C6" s="127"/>
      <c r="D6" s="127"/>
      <c r="E6" s="127"/>
      <c r="F6" s="127"/>
      <c r="G6" s="127"/>
    </row>
    <row r="7" spans="2:7" ht="15">
      <c r="B7" s="127" t="s">
        <v>119</v>
      </c>
      <c r="C7" s="127"/>
      <c r="D7" s="127"/>
      <c r="E7" s="127"/>
      <c r="F7" s="127"/>
      <c r="G7" s="127"/>
    </row>
    <row r="8" spans="1:3" ht="12.75">
      <c r="A8" s="18"/>
      <c r="B8" s="18"/>
      <c r="C8" s="18"/>
    </row>
    <row r="9" spans="1:3" ht="12.75">
      <c r="A9" s="18"/>
      <c r="B9" s="18"/>
      <c r="C9" s="18"/>
    </row>
    <row r="10" spans="1:7" ht="12.75">
      <c r="A10" s="18"/>
      <c r="B10" s="18"/>
      <c r="C10" s="18"/>
      <c r="E10" s="132"/>
      <c r="F10" s="132"/>
      <c r="G10" s="132"/>
    </row>
    <row r="11" spans="4:7" s="18" customFormat="1" ht="12.75">
      <c r="D11" s="56"/>
      <c r="E11" s="24" t="s">
        <v>120</v>
      </c>
      <c r="F11" s="24"/>
      <c r="G11" s="24" t="s">
        <v>121</v>
      </c>
    </row>
    <row r="12" spans="4:7" s="18" customFormat="1" ht="12.75">
      <c r="D12" s="56"/>
      <c r="E12" s="23" t="s">
        <v>4</v>
      </c>
      <c r="F12" s="23"/>
      <c r="G12" s="23" t="s">
        <v>4</v>
      </c>
    </row>
    <row r="13" spans="5:7" ht="12.75">
      <c r="E13" s="22" t="s">
        <v>85</v>
      </c>
      <c r="G13" s="22" t="s">
        <v>86</v>
      </c>
    </row>
    <row r="14" spans="4:7" ht="12.75">
      <c r="D14" s="40"/>
      <c r="E14" s="74"/>
      <c r="F14" s="75"/>
      <c r="G14" s="74"/>
    </row>
    <row r="15" spans="2:7" ht="12.75">
      <c r="B15" s="18" t="s">
        <v>105</v>
      </c>
      <c r="C15" s="18"/>
      <c r="D15" s="40"/>
      <c r="E15" s="108">
        <v>47202</v>
      </c>
      <c r="F15" s="75"/>
      <c r="G15" s="38">
        <v>-797</v>
      </c>
    </row>
    <row r="16" spans="4:7" ht="12.75">
      <c r="D16" s="40"/>
      <c r="E16" s="109"/>
      <c r="F16" s="75"/>
      <c r="G16" s="119"/>
    </row>
    <row r="17" spans="2:7" ht="12.75">
      <c r="B17" s="18" t="s">
        <v>104</v>
      </c>
      <c r="D17" s="40"/>
      <c r="E17" s="109">
        <v>-22908</v>
      </c>
      <c r="F17" s="75"/>
      <c r="G17" s="119">
        <v>-22812</v>
      </c>
    </row>
    <row r="18" spans="4:7" ht="12.75">
      <c r="D18" s="40"/>
      <c r="E18" s="109"/>
      <c r="F18" s="75"/>
      <c r="G18" s="119"/>
    </row>
    <row r="19" spans="2:7" s="18" customFormat="1" ht="12.75">
      <c r="B19" s="18" t="s">
        <v>112</v>
      </c>
      <c r="D19" s="28"/>
      <c r="E19" s="109">
        <v>2062</v>
      </c>
      <c r="F19" s="96"/>
      <c r="G19" s="66">
        <v>28621</v>
      </c>
    </row>
    <row r="20" spans="3:7" ht="12.75" hidden="1">
      <c r="C20" t="s">
        <v>26</v>
      </c>
      <c r="D20" s="40"/>
      <c r="E20" s="110">
        <v>0</v>
      </c>
      <c r="F20" s="98"/>
      <c r="G20" s="97">
        <v>0</v>
      </c>
    </row>
    <row r="21" spans="3:7" ht="12.75" hidden="1">
      <c r="C21" t="s">
        <v>27</v>
      </c>
      <c r="D21" s="40"/>
      <c r="E21" s="110"/>
      <c r="F21" s="98"/>
      <c r="G21" s="97"/>
    </row>
    <row r="22" spans="4:7" ht="12.75">
      <c r="D22" s="40"/>
      <c r="E22" s="111"/>
      <c r="F22" s="98"/>
      <c r="G22" s="99"/>
    </row>
    <row r="23" spans="2:7" ht="12.75">
      <c r="B23" s="18" t="s">
        <v>106</v>
      </c>
      <c r="D23" s="40"/>
      <c r="E23" s="112">
        <f>SUM(E15:E22)</f>
        <v>26356</v>
      </c>
      <c r="F23" s="98"/>
      <c r="G23" s="98">
        <f>SUM(G15:G22)</f>
        <v>5012</v>
      </c>
    </row>
    <row r="24" spans="4:7" ht="12.75">
      <c r="D24" s="40"/>
      <c r="E24" s="110"/>
      <c r="F24" s="98"/>
      <c r="G24" s="97"/>
    </row>
    <row r="25" spans="2:7" ht="12.75">
      <c r="B25" s="18" t="s">
        <v>42</v>
      </c>
      <c r="D25" s="40"/>
      <c r="E25" s="110">
        <v>7884</v>
      </c>
      <c r="F25" s="98"/>
      <c r="G25" s="119">
        <v>2872</v>
      </c>
    </row>
    <row r="26" spans="4:7" ht="12.75">
      <c r="D26" s="40"/>
      <c r="E26" s="110"/>
      <c r="F26" s="98"/>
      <c r="G26" s="97" t="s">
        <v>111</v>
      </c>
    </row>
    <row r="27" spans="2:7" ht="13.5" thickBot="1">
      <c r="B27" s="18" t="s">
        <v>43</v>
      </c>
      <c r="D27" s="40"/>
      <c r="E27" s="113">
        <f>E23+E25</f>
        <v>34240</v>
      </c>
      <c r="F27" s="98"/>
      <c r="G27" s="100">
        <f>G23+G25</f>
        <v>7884</v>
      </c>
    </row>
    <row r="28" spans="4:7" ht="12.75">
      <c r="D28" s="40"/>
      <c r="E28" s="97"/>
      <c r="F28" s="98"/>
      <c r="G28" s="97"/>
    </row>
    <row r="29" spans="4:7" ht="12.75">
      <c r="D29" s="40"/>
      <c r="E29" s="97"/>
      <c r="F29" s="98"/>
      <c r="G29" s="97"/>
    </row>
    <row r="30" spans="4:7" ht="12.75">
      <c r="D30" s="40"/>
      <c r="E30" s="97"/>
      <c r="F30" s="98"/>
      <c r="G30" s="97"/>
    </row>
    <row r="31" spans="4:7" ht="12.75">
      <c r="D31" s="40"/>
      <c r="E31" s="97"/>
      <c r="F31" s="98"/>
      <c r="G31" s="97"/>
    </row>
    <row r="32" spans="2:7" ht="12.75">
      <c r="B32" s="18" t="s">
        <v>44</v>
      </c>
      <c r="D32" s="40"/>
      <c r="E32" s="97"/>
      <c r="F32" s="98"/>
      <c r="G32" s="97"/>
    </row>
    <row r="33" spans="2:7" ht="12.75">
      <c r="B33" s="18"/>
      <c r="D33" s="40"/>
      <c r="E33" s="97"/>
      <c r="F33" s="98"/>
      <c r="G33" s="97"/>
    </row>
    <row r="34" spans="4:7" ht="12.75">
      <c r="D34" s="40"/>
      <c r="E34" s="101" t="s">
        <v>45</v>
      </c>
      <c r="F34" s="101"/>
      <c r="G34" s="101" t="s">
        <v>45</v>
      </c>
    </row>
    <row r="35" spans="4:7" ht="12.75">
      <c r="D35" s="40"/>
      <c r="E35" s="24" t="s">
        <v>120</v>
      </c>
      <c r="F35" s="101"/>
      <c r="G35" s="24" t="s">
        <v>121</v>
      </c>
    </row>
    <row r="36" spans="4:7" ht="12.75">
      <c r="D36" s="40"/>
      <c r="E36" s="102" t="s">
        <v>4</v>
      </c>
      <c r="F36" s="102"/>
      <c r="G36" s="102" t="s">
        <v>4</v>
      </c>
    </row>
    <row r="37" spans="3:7" ht="12.75">
      <c r="C37" t="s">
        <v>35</v>
      </c>
      <c r="D37" s="40"/>
      <c r="E37" s="97">
        <f>E27-E38</f>
        <v>16738</v>
      </c>
      <c r="F37" s="98"/>
      <c r="G37" s="45">
        <v>10018</v>
      </c>
    </row>
    <row r="38" spans="3:7" ht="12.75">
      <c r="C38" t="s">
        <v>79</v>
      </c>
      <c r="D38" s="40"/>
      <c r="E38" s="97">
        <v>17502</v>
      </c>
      <c r="F38" s="98"/>
      <c r="G38" s="97">
        <v>0</v>
      </c>
    </row>
    <row r="39" spans="3:7" ht="12.75">
      <c r="C39" t="s">
        <v>125</v>
      </c>
      <c r="D39" s="40"/>
      <c r="E39" s="97">
        <v>0</v>
      </c>
      <c r="F39" s="98"/>
      <c r="G39" s="97">
        <v>-2134</v>
      </c>
    </row>
    <row r="40" spans="4:11" ht="13.5" thickBot="1">
      <c r="D40" s="40"/>
      <c r="E40" s="100">
        <f>SUM(E37:E39)</f>
        <v>34240</v>
      </c>
      <c r="F40" s="98"/>
      <c r="G40" s="100">
        <f>SUM(G37:G39)</f>
        <v>7884</v>
      </c>
      <c r="K40" s="45"/>
    </row>
    <row r="41" spans="4:11" ht="12.75">
      <c r="D41" s="40"/>
      <c r="E41" s="98"/>
      <c r="F41" s="98"/>
      <c r="G41" s="98"/>
      <c r="K41" s="45"/>
    </row>
    <row r="42" spans="4:11" ht="12.75">
      <c r="D42" s="40"/>
      <c r="E42" s="98"/>
      <c r="F42" s="98"/>
      <c r="G42" s="98"/>
      <c r="K42" s="45"/>
    </row>
    <row r="43" spans="4:11" ht="12.75">
      <c r="D43" s="40"/>
      <c r="E43" s="98"/>
      <c r="F43" s="98"/>
      <c r="G43" s="98"/>
      <c r="K43" s="45"/>
    </row>
    <row r="44" spans="4:11" ht="12.75">
      <c r="D44" s="40"/>
      <c r="E44" s="98"/>
      <c r="F44" s="98"/>
      <c r="G44" s="98"/>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2" spans="4:11" ht="12.75">
      <c r="D52" s="40"/>
      <c r="E52" s="40"/>
      <c r="F52" s="40"/>
      <c r="G52" s="40"/>
      <c r="K52" s="45"/>
    </row>
    <row r="55" spans="2:8" ht="12.75" customHeight="1">
      <c r="B55" s="131" t="s">
        <v>93</v>
      </c>
      <c r="C55" s="131"/>
      <c r="D55" s="131"/>
      <c r="E55" s="131"/>
      <c r="F55" s="131"/>
      <c r="G55" s="131"/>
      <c r="H55" s="55"/>
    </row>
    <row r="56" spans="2:10" ht="12.75">
      <c r="B56" s="131"/>
      <c r="C56" s="131"/>
      <c r="D56" s="131"/>
      <c r="E56" s="131"/>
      <c r="F56" s="131"/>
      <c r="G56" s="131"/>
      <c r="H56" s="55"/>
      <c r="I56" s="53"/>
      <c r="J56" s="53"/>
    </row>
    <row r="57" spans="4:7" ht="12.75" customHeight="1">
      <c r="D57" s="40"/>
      <c r="E57" s="45"/>
      <c r="F57" s="40"/>
      <c r="G57" s="45"/>
    </row>
    <row r="58" spans="5:6" ht="12.75">
      <c r="E58" s="57" t="s">
        <v>0</v>
      </c>
      <c r="F58" s="58"/>
    </row>
  </sheetData>
  <sheetProtection/>
  <mergeCells count="5">
    <mergeCell ref="B5:G5"/>
    <mergeCell ref="B6:G6"/>
    <mergeCell ref="B7:G7"/>
    <mergeCell ref="B55:G56"/>
    <mergeCell ref="E10:G10"/>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M44"/>
  <sheetViews>
    <sheetView zoomScalePageLayoutView="0" workbookViewId="0" topLeftCell="A16">
      <selection activeCell="B18" sqref="B18"/>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6" customWidth="1"/>
    <col min="8" max="8" width="11.421875" style="45" customWidth="1"/>
    <col min="9" max="9" width="11.28125" style="45" customWidth="1"/>
    <col min="10" max="10" width="10.28125" style="0" customWidth="1"/>
    <col min="11" max="11" width="11.7109375" style="0" customWidth="1"/>
  </cols>
  <sheetData>
    <row r="1" ht="12.75">
      <c r="I1" s="24"/>
    </row>
    <row r="2" spans="2:6" ht="26.25">
      <c r="B2" s="77" t="s">
        <v>55</v>
      </c>
      <c r="C2" s="78"/>
      <c r="D2" s="10"/>
      <c r="E2" s="66"/>
      <c r="F2" s="66"/>
    </row>
    <row r="4" spans="2:6" ht="15">
      <c r="B4" s="79" t="s">
        <v>56</v>
      </c>
      <c r="C4" s="5"/>
      <c r="D4" s="5"/>
      <c r="E4" s="80"/>
      <c r="F4" s="80"/>
    </row>
    <row r="5" spans="2:6" ht="15">
      <c r="B5" s="79" t="s">
        <v>122</v>
      </c>
      <c r="C5" s="5"/>
      <c r="D5" s="5"/>
      <c r="E5" s="80"/>
      <c r="F5" s="80"/>
    </row>
    <row r="8" spans="4:11" ht="12.75">
      <c r="D8" s="18"/>
      <c r="E8" s="133" t="s">
        <v>57</v>
      </c>
      <c r="F8" s="133"/>
      <c r="G8" s="133"/>
      <c r="H8" s="133"/>
      <c r="I8" s="133"/>
      <c r="J8" s="18"/>
      <c r="K8" s="18"/>
    </row>
    <row r="9" spans="4:11" ht="12.75">
      <c r="D9" s="18"/>
      <c r="E9" s="81"/>
      <c r="F9" s="133" t="s">
        <v>58</v>
      </c>
      <c r="G9" s="133"/>
      <c r="H9" s="107" t="s">
        <v>75</v>
      </c>
      <c r="I9" s="27"/>
      <c r="J9" s="18"/>
      <c r="K9" s="18"/>
    </row>
    <row r="10" spans="4:11" ht="12.75">
      <c r="D10" s="18"/>
      <c r="E10" s="24" t="s">
        <v>59</v>
      </c>
      <c r="F10" s="24" t="s">
        <v>60</v>
      </c>
      <c r="G10" s="24" t="s">
        <v>61</v>
      </c>
      <c r="H10" s="24" t="s">
        <v>62</v>
      </c>
      <c r="I10" s="24"/>
      <c r="J10" s="24" t="s">
        <v>63</v>
      </c>
      <c r="K10" s="24" t="s">
        <v>64</v>
      </c>
    </row>
    <row r="11" spans="4:11" ht="12.75">
      <c r="D11" s="22" t="s">
        <v>65</v>
      </c>
      <c r="E11" s="24" t="s">
        <v>66</v>
      </c>
      <c r="F11" s="24" t="s">
        <v>67</v>
      </c>
      <c r="G11" s="24" t="s">
        <v>68</v>
      </c>
      <c r="H11" s="24" t="s">
        <v>69</v>
      </c>
      <c r="I11" s="24" t="s">
        <v>64</v>
      </c>
      <c r="J11" s="24" t="s">
        <v>70</v>
      </c>
      <c r="K11" s="24" t="s">
        <v>71</v>
      </c>
    </row>
    <row r="12" spans="4:11" ht="12.75">
      <c r="D12" s="18"/>
      <c r="E12" s="24" t="s">
        <v>4</v>
      </c>
      <c r="F12" s="24" t="s">
        <v>4</v>
      </c>
      <c r="G12" s="24" t="s">
        <v>4</v>
      </c>
      <c r="H12" s="24" t="s">
        <v>4</v>
      </c>
      <c r="I12" s="24" t="s">
        <v>4</v>
      </c>
      <c r="J12" s="24" t="s">
        <v>4</v>
      </c>
      <c r="K12" s="24" t="s">
        <v>4</v>
      </c>
    </row>
    <row r="13" spans="4:11" ht="12.75">
      <c r="D13" s="18"/>
      <c r="E13" s="24"/>
      <c r="F13" s="24"/>
      <c r="G13" s="24"/>
      <c r="H13" s="24"/>
      <c r="I13" s="24"/>
      <c r="J13" s="24"/>
      <c r="K13" s="24"/>
    </row>
    <row r="15" spans="2:11" ht="12.75">
      <c r="B15" s="18" t="s">
        <v>96</v>
      </c>
      <c r="E15" s="45">
        <f>E33</f>
        <v>97349</v>
      </c>
      <c r="F15" s="45">
        <f>F33</f>
        <v>792</v>
      </c>
      <c r="G15" s="45">
        <f>G33</f>
        <v>740</v>
      </c>
      <c r="H15" s="45">
        <f>H33</f>
        <v>21932</v>
      </c>
      <c r="I15" s="45">
        <f>SUM(E15:H15)</f>
        <v>120813</v>
      </c>
      <c r="J15" s="45">
        <v>0</v>
      </c>
      <c r="K15" s="82">
        <f>+I15+J15</f>
        <v>120813</v>
      </c>
    </row>
    <row r="16" spans="2:11" ht="12.75">
      <c r="B16" s="10"/>
      <c r="G16" s="45"/>
      <c r="J16" s="45"/>
      <c r="K16" s="82"/>
    </row>
    <row r="17" spans="2:11" ht="12.75">
      <c r="B17" s="10" t="s">
        <v>124</v>
      </c>
      <c r="E17" s="45">
        <v>1454</v>
      </c>
      <c r="F17" s="45">
        <v>0</v>
      </c>
      <c r="G17" s="45">
        <v>87</v>
      </c>
      <c r="H17" s="45">
        <v>0</v>
      </c>
      <c r="I17" s="45">
        <f>SUM(E17:H17)</f>
        <v>1541</v>
      </c>
      <c r="J17" s="45"/>
      <c r="K17" s="82">
        <f>+I17+J17</f>
        <v>1541</v>
      </c>
    </row>
    <row r="18" spans="2:11" ht="12.75">
      <c r="B18" s="10" t="s">
        <v>107</v>
      </c>
      <c r="E18" s="45">
        <v>0</v>
      </c>
      <c r="F18" s="45">
        <v>0</v>
      </c>
      <c r="G18" s="45">
        <v>0</v>
      </c>
      <c r="H18" s="45">
        <v>-3920</v>
      </c>
      <c r="I18" s="45">
        <f>SUM(E18:H18)</f>
        <v>-3920</v>
      </c>
      <c r="J18" s="45">
        <v>0</v>
      </c>
      <c r="K18" s="82">
        <f>+I18+J18</f>
        <v>-3920</v>
      </c>
    </row>
    <row r="19" spans="2:11" ht="12.75">
      <c r="B19" t="s">
        <v>97</v>
      </c>
      <c r="E19" s="45">
        <v>0</v>
      </c>
      <c r="F19" s="45">
        <v>0</v>
      </c>
      <c r="G19" s="76">
        <v>0</v>
      </c>
      <c r="H19" s="45">
        <f>'P&amp;L'!K25</f>
        <v>52102</v>
      </c>
      <c r="I19" s="45">
        <f>SUM(E19:H19)</f>
        <v>52102</v>
      </c>
      <c r="J19" s="45">
        <v>0</v>
      </c>
      <c r="K19" s="82">
        <f>+I19+J19</f>
        <v>52102</v>
      </c>
    </row>
    <row r="20" spans="5:9" ht="12.75">
      <c r="E20" s="52"/>
      <c r="F20" s="52"/>
      <c r="G20" s="83"/>
      <c r="H20" s="52"/>
      <c r="I20" s="52"/>
    </row>
    <row r="21" spans="2:11" ht="13.5" thickBot="1">
      <c r="B21" s="18" t="s">
        <v>123</v>
      </c>
      <c r="E21" s="84">
        <f aca="true" t="shared" si="0" ref="E21:K21">SUM(E15:E20)</f>
        <v>98803</v>
      </c>
      <c r="F21" s="84">
        <f t="shared" si="0"/>
        <v>792</v>
      </c>
      <c r="G21" s="84">
        <f t="shared" si="0"/>
        <v>827</v>
      </c>
      <c r="H21" s="84">
        <f t="shared" si="0"/>
        <v>70114</v>
      </c>
      <c r="I21" s="84">
        <f t="shared" si="0"/>
        <v>170536</v>
      </c>
      <c r="J21" s="84">
        <f t="shared" si="0"/>
        <v>0</v>
      </c>
      <c r="K21" s="84">
        <f t="shared" si="0"/>
        <v>170536</v>
      </c>
    </row>
    <row r="22" ht="13.5" thickTop="1"/>
    <row r="25" spans="2:11" ht="12.75">
      <c r="B25" s="18"/>
      <c r="G25" s="45"/>
      <c r="J25" s="45"/>
      <c r="K25" s="82"/>
    </row>
    <row r="26" spans="2:11" ht="12.75">
      <c r="B26" s="18" t="s">
        <v>72</v>
      </c>
      <c r="E26" s="45">
        <f>ROUND(97348.707,0)</f>
        <v>97349</v>
      </c>
      <c r="F26" s="45">
        <f>ROUND(711.532,0)</f>
        <v>712</v>
      </c>
      <c r="G26" s="45">
        <f>ROUND(739.943,0)</f>
        <v>740</v>
      </c>
      <c r="H26" s="45">
        <f>ROUND(6740.829,0)</f>
        <v>6741</v>
      </c>
      <c r="I26" s="45">
        <f>SUM(E26:H26)</f>
        <v>105542</v>
      </c>
      <c r="J26" s="45">
        <f>ROUND(112.089,0)</f>
        <v>112</v>
      </c>
      <c r="K26" s="82">
        <f>+I26+J26</f>
        <v>105654</v>
      </c>
    </row>
    <row r="27" ht="12.75">
      <c r="B27" t="s">
        <v>99</v>
      </c>
    </row>
    <row r="28" spans="2:11" ht="12.75">
      <c r="B28" t="s">
        <v>100</v>
      </c>
      <c r="E28" s="45">
        <v>0</v>
      </c>
      <c r="F28" s="45">
        <v>0</v>
      </c>
      <c r="G28" s="45">
        <v>0</v>
      </c>
      <c r="H28" s="45">
        <v>0</v>
      </c>
      <c r="I28" s="45">
        <f>SUM(E28:H28)</f>
        <v>0</v>
      </c>
      <c r="J28" s="45">
        <v>-112</v>
      </c>
      <c r="K28" s="82">
        <f>+I28+J28</f>
        <v>-112</v>
      </c>
    </row>
    <row r="29" spans="2:11" ht="12.75">
      <c r="B29" t="s">
        <v>101</v>
      </c>
      <c r="G29" s="45"/>
      <c r="J29" s="45"/>
      <c r="K29" s="82"/>
    </row>
    <row r="30" spans="2:11" ht="12.75">
      <c r="B30" t="s">
        <v>102</v>
      </c>
      <c r="E30" s="45">
        <v>0</v>
      </c>
      <c r="F30" s="45">
        <v>80</v>
      </c>
      <c r="G30" s="45">
        <v>0</v>
      </c>
      <c r="H30" s="45">
        <v>0</v>
      </c>
      <c r="I30" s="45">
        <f>SUM(E30:H30)</f>
        <v>80</v>
      </c>
      <c r="J30" s="45">
        <v>0</v>
      </c>
      <c r="K30" s="82">
        <f>+I30+J30</f>
        <v>80</v>
      </c>
    </row>
    <row r="31" spans="2:11" ht="12.75">
      <c r="B31" t="s">
        <v>98</v>
      </c>
      <c r="E31" s="45">
        <v>0</v>
      </c>
      <c r="F31" s="45">
        <v>0</v>
      </c>
      <c r="G31" s="76">
        <v>0</v>
      </c>
      <c r="H31" s="45">
        <v>15191</v>
      </c>
      <c r="I31" s="45">
        <f>SUM(E31:H31)</f>
        <v>15191</v>
      </c>
      <c r="J31" s="45">
        <v>0</v>
      </c>
      <c r="K31" s="82">
        <f>+I31+J31</f>
        <v>15191</v>
      </c>
    </row>
    <row r="32" spans="5:9" ht="12.75">
      <c r="E32" s="52"/>
      <c r="F32" s="52"/>
      <c r="G32" s="83"/>
      <c r="H32" s="52"/>
      <c r="I32" s="52"/>
    </row>
    <row r="33" spans="2:11" ht="13.5" thickBot="1">
      <c r="B33" s="18" t="s">
        <v>84</v>
      </c>
      <c r="E33" s="84">
        <f aca="true" t="shared" si="1" ref="E33:K33">SUM(E26:E32)</f>
        <v>97349</v>
      </c>
      <c r="F33" s="84">
        <f t="shared" si="1"/>
        <v>792</v>
      </c>
      <c r="G33" s="84">
        <f t="shared" si="1"/>
        <v>740</v>
      </c>
      <c r="H33" s="84">
        <f t="shared" si="1"/>
        <v>21932</v>
      </c>
      <c r="I33" s="84">
        <f t="shared" si="1"/>
        <v>120813</v>
      </c>
      <c r="J33" s="84">
        <f t="shared" si="1"/>
        <v>0</v>
      </c>
      <c r="K33" s="84">
        <f t="shared" si="1"/>
        <v>120813</v>
      </c>
    </row>
    <row r="34" spans="2:11" ht="13.5" thickTop="1">
      <c r="B34" s="44"/>
      <c r="C34" s="11"/>
      <c r="D34" s="11"/>
      <c r="E34" s="40"/>
      <c r="F34" s="40"/>
      <c r="G34" s="40"/>
      <c r="H34" s="40"/>
      <c r="I34" s="40"/>
      <c r="J34" s="40"/>
      <c r="K34" s="114"/>
    </row>
    <row r="35" spans="2:11" ht="12.75">
      <c r="B35" s="11"/>
      <c r="C35" s="11"/>
      <c r="D35" s="11"/>
      <c r="E35" s="40"/>
      <c r="F35" s="40"/>
      <c r="G35" s="85"/>
      <c r="H35" s="40"/>
      <c r="I35" s="40"/>
      <c r="J35" s="40"/>
      <c r="K35" s="114"/>
    </row>
    <row r="36" spans="2:11" ht="12.75">
      <c r="B36" s="11"/>
      <c r="C36" s="11"/>
      <c r="D36" s="11"/>
      <c r="E36" s="40"/>
      <c r="F36" s="40"/>
      <c r="G36" s="85"/>
      <c r="H36" s="40"/>
      <c r="I36" s="40"/>
      <c r="J36" s="11"/>
      <c r="K36" s="11"/>
    </row>
    <row r="37" spans="2:11" ht="12.75">
      <c r="B37" s="26"/>
      <c r="C37" s="11"/>
      <c r="D37" s="11"/>
      <c r="E37" s="40"/>
      <c r="F37" s="40"/>
      <c r="G37" s="40"/>
      <c r="H37" s="40"/>
      <c r="I37" s="40"/>
      <c r="J37" s="40"/>
      <c r="K37" s="40"/>
    </row>
    <row r="38" spans="2:11" ht="12.75">
      <c r="B38" s="18"/>
      <c r="E38" s="40"/>
      <c r="F38" s="40"/>
      <c r="G38" s="40"/>
      <c r="H38" s="40"/>
      <c r="I38" s="40"/>
      <c r="J38" s="40"/>
      <c r="K38" s="40"/>
    </row>
    <row r="39" spans="5:13" ht="12.75">
      <c r="E39" s="40"/>
      <c r="F39" s="40"/>
      <c r="G39" s="40"/>
      <c r="H39" s="40"/>
      <c r="I39" s="40"/>
      <c r="J39" s="11"/>
      <c r="K39" s="11"/>
      <c r="L39" s="11"/>
      <c r="M39" s="11"/>
    </row>
    <row r="40" spans="5:9" ht="12.75">
      <c r="E40" s="40"/>
      <c r="F40" s="40"/>
      <c r="G40" s="85"/>
      <c r="H40" s="40"/>
      <c r="I40" s="40"/>
    </row>
    <row r="42" spans="2:11" ht="12.75" customHeight="1">
      <c r="B42" s="129" t="s">
        <v>95</v>
      </c>
      <c r="C42" s="129"/>
      <c r="D42" s="129"/>
      <c r="E42" s="129"/>
      <c r="F42" s="129"/>
      <c r="G42" s="129"/>
      <c r="H42" s="129"/>
      <c r="I42" s="129"/>
      <c r="J42" s="129"/>
      <c r="K42" s="129"/>
    </row>
    <row r="43" spans="2:11" ht="12.75">
      <c r="B43" s="129"/>
      <c r="C43" s="129"/>
      <c r="D43" s="129"/>
      <c r="E43" s="129"/>
      <c r="F43" s="129"/>
      <c r="G43" s="129"/>
      <c r="H43" s="129"/>
      <c r="I43" s="129"/>
      <c r="J43" s="129"/>
      <c r="K43" s="129"/>
    </row>
    <row r="44" spans="2:10" ht="12.75">
      <c r="B44" s="86"/>
      <c r="C44" s="86"/>
      <c r="D44" s="86"/>
      <c r="E44" s="86"/>
      <c r="F44" s="86"/>
      <c r="G44" s="86"/>
      <c r="H44" s="86"/>
      <c r="I44" s="86"/>
      <c r="J44" s="86"/>
    </row>
    <row r="46" ht="12.75" hidden="1"/>
    <row r="47" ht="12.75" hidden="1"/>
  </sheetData>
  <sheetProtection/>
  <mergeCells count="3">
    <mergeCell ref="E8:I8"/>
    <mergeCell ref="F9:G9"/>
    <mergeCell ref="B42:K43"/>
  </mergeCells>
  <printOptions/>
  <pageMargins left="0.75" right="0.75" top="1" bottom="1" header="0.5" footer="0.5"/>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Toh</cp:lastModifiedBy>
  <cp:lastPrinted>2010-01-18T01:32:51Z</cp:lastPrinted>
  <dcterms:created xsi:type="dcterms:W3CDTF">2006-05-04T23:20:17Z</dcterms:created>
  <dcterms:modified xsi:type="dcterms:W3CDTF">2010-01-30T04:43:15Z</dcterms:modified>
  <cp:category/>
  <cp:version/>
  <cp:contentType/>
  <cp:contentStatus/>
</cp:coreProperties>
</file>