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926" activeTab="3"/>
  </bookViews>
  <sheets>
    <sheet name="income_s" sheetId="1" r:id="rId1"/>
    <sheet name="BS" sheetId="2" r:id="rId2"/>
    <sheet name="equity" sheetId="3" r:id="rId3"/>
    <sheet name="CF" sheetId="4" r:id="rId4"/>
  </sheets>
  <externalReferences>
    <externalReference r:id="rId7"/>
  </externalReferences>
  <definedNames>
    <definedName name="_xlnm.Print_Area" localSheetId="1">'BS'!$A$1:$F$63</definedName>
    <definedName name="_xlnm.Print_Area" localSheetId="3">'CF'!$A$1:$H$55</definedName>
    <definedName name="_xlnm.Print_Area" localSheetId="0">'income_s'!$A$1:$F$49</definedName>
  </definedNames>
  <calcPr fullCalcOnLoad="1"/>
</workbook>
</file>

<file path=xl/sharedStrings.xml><?xml version="1.0" encoding="utf-8"?>
<sst xmlns="http://schemas.openxmlformats.org/spreadsheetml/2006/main" count="154" uniqueCount="120">
  <si>
    <t>RM'000</t>
  </si>
  <si>
    <t>Reserves</t>
  </si>
  <si>
    <t>Total</t>
  </si>
  <si>
    <t>Long term liabilities</t>
  </si>
  <si>
    <t>Inventories</t>
  </si>
  <si>
    <t>Share capital</t>
  </si>
  <si>
    <t>Profit after taxation</t>
  </si>
  <si>
    <t>Revenue</t>
  </si>
  <si>
    <t>PLB ENGINEERING BERHAD</t>
  </si>
  <si>
    <t>Non-cash items</t>
  </si>
  <si>
    <t>Operating profit before changes in working capital</t>
  </si>
  <si>
    <t>Net Change in current assets</t>
  </si>
  <si>
    <t>Net Change in current liabilities</t>
  </si>
  <si>
    <t>Investing Activities</t>
  </si>
  <si>
    <t>Financing Activities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</si>
  <si>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</si>
  <si>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</si>
  <si>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</si>
  <si>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</si>
  <si>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</si>
  <si>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</si>
  <si>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</si>
  <si>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</si>
  <si>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</si>
  <si>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</si>
  <si>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</si>
  <si>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</si>
  <si>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</si>
  <si>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>Share of results in associate</t>
  </si>
  <si>
    <t xml:space="preserve">Taxation </t>
  </si>
  <si>
    <t>Minority interest</t>
  </si>
  <si>
    <t xml:space="preserve">   per share (sen)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</si>
  <si>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</si>
  <si>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</si>
  <si>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</si>
  <si>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</si>
  <si>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</si>
  <si>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</si>
  <si>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</si>
  <si>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</si>
  <si>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Land held for development</t>
  </si>
  <si>
    <t>Property, plant and equipment</t>
  </si>
  <si>
    <t>Investment in associated companies</t>
  </si>
  <si>
    <t>Current assets</t>
  </si>
  <si>
    <t>Development properties</t>
  </si>
  <si>
    <t>Current liabilities</t>
  </si>
  <si>
    <t>Provision for taxation</t>
  </si>
  <si>
    <t>Net current assets</t>
  </si>
  <si>
    <t>Financed by :</t>
  </si>
  <si>
    <t>Deferred taxation</t>
  </si>
  <si>
    <t>Distributable</t>
  </si>
  <si>
    <t>Share</t>
  </si>
  <si>
    <t xml:space="preserve">Share </t>
  </si>
  <si>
    <t>At 1 September 2002</t>
  </si>
  <si>
    <t>Bonus issue of a subsidiary company</t>
  </si>
  <si>
    <t>Dividends</t>
  </si>
  <si>
    <t>At 1 September 2001</t>
  </si>
  <si>
    <t>31-08-02</t>
  </si>
  <si>
    <t>Goodwill on consolidation</t>
  </si>
  <si>
    <t>Fixed deposits with licensed banks</t>
  </si>
  <si>
    <t>Cash and bank balances</t>
  </si>
  <si>
    <t>Bank borrowings</t>
  </si>
  <si>
    <t>Gross amount due from customers</t>
  </si>
  <si>
    <t>Trade debtors</t>
  </si>
  <si>
    <t>Other debtors, deposits and prepayment</t>
  </si>
  <si>
    <t>Tax recoverable</t>
  </si>
  <si>
    <t>Trade creditors</t>
  </si>
  <si>
    <t>Amount due to associated company</t>
  </si>
  <si>
    <t>Amount due to directors</t>
  </si>
  <si>
    <t>At 30 November 2001</t>
  </si>
  <si>
    <t>Consolidation</t>
  </si>
  <si>
    <t>Reserve On</t>
  </si>
  <si>
    <t>Premium</t>
  </si>
  <si>
    <t>Capital</t>
  </si>
  <si>
    <t xml:space="preserve">          Non-Distributable</t>
  </si>
  <si>
    <t xml:space="preserve">Issue of share capital : ESOS </t>
  </si>
  <si>
    <t>ESOS expenses</t>
  </si>
  <si>
    <t xml:space="preserve">Loss after taxation </t>
  </si>
  <si>
    <t xml:space="preserve">Non-operating items - investing </t>
  </si>
  <si>
    <t>Interest paid</t>
  </si>
  <si>
    <t>Adjustment for :-</t>
  </si>
  <si>
    <t>Cash &amp; Cash Equivalents at beginning of the financial period</t>
  </si>
  <si>
    <t>Tax paid</t>
  </si>
  <si>
    <t>Net cash used in operating activities</t>
  </si>
  <si>
    <t>Cash used in operations</t>
  </si>
  <si>
    <t>Net decrease in Cash &amp; Cash Equivalents</t>
  </si>
  <si>
    <t>Cash &amp; Cash Equivalents at end of the financial period</t>
  </si>
  <si>
    <t>3 month quarter ended 30 November 2001</t>
  </si>
  <si>
    <t>Non-operating items - financing</t>
  </si>
  <si>
    <t>Bank overdrafts</t>
  </si>
  <si>
    <t xml:space="preserve">Other creditors and accruals </t>
  </si>
  <si>
    <t>Amount due from associated companies</t>
  </si>
  <si>
    <t>Shareholders' funds</t>
  </si>
  <si>
    <t>Other investments</t>
  </si>
  <si>
    <t xml:space="preserve">Accumulated </t>
  </si>
  <si>
    <t>Represented by :-</t>
  </si>
  <si>
    <t>Net tangible assets per share (RM)</t>
  </si>
  <si>
    <t>(The notes to interim financial statements form an integral part of this interim financial statements).</t>
  </si>
  <si>
    <t>Fully diluted earning</t>
  </si>
  <si>
    <t xml:space="preserve">Profit after taxation </t>
  </si>
  <si>
    <t>Net profit before taxation</t>
  </si>
  <si>
    <t>(Loss)/Profit</t>
  </si>
  <si>
    <t>AS AT</t>
  </si>
  <si>
    <t>ENDED</t>
  </si>
  <si>
    <t>CONDENSED CONSOLIDATED INCOME STATEMENT FOR THE PERIOD ENDED 31 MAY 2003</t>
  </si>
  <si>
    <t>(31-05-03)</t>
  </si>
  <si>
    <t>(31-05-02)</t>
  </si>
  <si>
    <t>CONDENSED CONSOLIDATED BALANCE SHEET AS AT 31 MAY 2003</t>
  </si>
  <si>
    <t>31-05-03</t>
  </si>
  <si>
    <t>CONDENSED CONSOLIDATED STATEMENT OF CHANGES IN EQUITY FOR THE PERIOD ENDED 31 MAY 2003</t>
  </si>
  <si>
    <t>CONDENSED CONSOLIDATED CASH FLOW STATEMENT FOR THE PERIOD ENDED 31 MAY 2003</t>
  </si>
  <si>
    <t>- As previously reported</t>
  </si>
  <si>
    <t>- MASB 25 adjustment</t>
  </si>
  <si>
    <t>Restated balance</t>
  </si>
  <si>
    <t>At 31 May 2003</t>
  </si>
  <si>
    <t>Profit from operation</t>
  </si>
  <si>
    <t>Profit before taxation</t>
  </si>
  <si>
    <t>Net profit for the period</t>
  </si>
  <si>
    <t>Earning per share (sen)</t>
  </si>
  <si>
    <t>Investment in quoted shares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</si>
</sst>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_-;\-* #,##0_-;_-* &quot;-&quot;??_-;_-@_-"/>
    <numFmt numFmtId="169" formatCode="_-* #,##0.0000_-;\-* #,##0.0000_-;_-* &quot;-&quot;??_-;_-@_-"/>
    <numFmt numFmtId="170" formatCode="_(* #,##0_);_(* \(#,##0\);_(* &quot;-&quot;??_);_(@_)"/>
    <numFmt numFmtId="171" formatCode="&quot; &quot;#,##0_);[Red]\(&quot; &quot;#,##0\)"/>
    <numFmt numFmtId="172" formatCode="_(&quot; &quot;* #,##0_);_(&quot; &quot;* \(#,##0\);_(&quot; &quot;* &quot;-&quot;_);_(@_)"/>
    <numFmt numFmtId="173" formatCode="_-* #,##0.00_-;&quot;\&quot;&quot;\&quot;&quot;\&quot;&quot;\&quot;\-* #,##0.00_-;_-* &quot;-&quot;??_-;_-@_-"/>
  </numFmts>
  <fonts count="1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5" fontId="8" fillId="0" borderId="0">
      <alignment/>
      <protection/>
    </xf>
    <xf numFmtId="38" fontId="9" fillId="2" borderId="0" applyNumberFormat="0" applyBorder="0" applyAlignment="0" applyProtection="0"/>
    <xf numFmtId="10" fontId="9" fillId="2" borderId="1" applyNumberFormat="0" applyBorder="0" applyAlignment="0" applyProtection="0"/>
    <xf numFmtId="0" fontId="10" fillId="0" borderId="0">
      <alignment/>
      <protection/>
    </xf>
    <xf numFmtId="173" fontId="10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</cellStyleXfs>
  <cellXfs count="88">
    <xf numFmtId="0" fontId="0" fillId="0" borderId="0" xfId="0" applyAlignment="1">
      <alignment/>
    </xf>
    <xf numFmtId="170" fontId="0" fillId="2" borderId="0" xfId="15" applyNumberFormat="1" applyFont="1" applyFill="1" applyAlignment="1">
      <alignment/>
    </xf>
    <xf numFmtId="170" fontId="0" fillId="2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8" fontId="0" fillId="0" borderId="0" xfId="15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70" fontId="0" fillId="0" borderId="0" xfId="15" applyNumberFormat="1" applyFont="1" applyFill="1" applyBorder="1" applyAlignment="1">
      <alignment/>
    </xf>
    <xf numFmtId="170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170" fontId="0" fillId="0" borderId="0" xfId="15" applyNumberFormat="1" applyFont="1" applyAlignment="1">
      <alignment horizontal="center"/>
    </xf>
    <xf numFmtId="170" fontId="0" fillId="0" borderId="2" xfId="15" applyNumberFormat="1" applyFont="1" applyBorder="1" applyAlignment="1">
      <alignment/>
    </xf>
    <xf numFmtId="170" fontId="0" fillId="0" borderId="3" xfId="15" applyNumberFormat="1" applyFont="1" applyBorder="1" applyAlignment="1">
      <alignment/>
    </xf>
    <xf numFmtId="170" fontId="1" fillId="0" borderId="0" xfId="15" applyNumberFormat="1" applyFont="1" applyAlignment="1">
      <alignment/>
    </xf>
    <xf numFmtId="170" fontId="4" fillId="0" borderId="0" xfId="15" applyNumberFormat="1" applyFont="1" applyAlignment="1">
      <alignment/>
    </xf>
    <xf numFmtId="170" fontId="0" fillId="0" borderId="4" xfId="15" applyNumberFormat="1" applyFont="1" applyBorder="1" applyAlignment="1">
      <alignment/>
    </xf>
    <xf numFmtId="170" fontId="0" fillId="0" borderId="5" xfId="15" applyNumberFormat="1" applyFont="1" applyBorder="1" applyAlignment="1">
      <alignment/>
    </xf>
    <xf numFmtId="170" fontId="0" fillId="0" borderId="6" xfId="15" applyNumberFormat="1" applyFont="1" applyBorder="1" applyAlignment="1">
      <alignment/>
    </xf>
    <xf numFmtId="170" fontId="0" fillId="0" borderId="1" xfId="15" applyNumberFormat="1" applyFont="1" applyBorder="1" applyAlignment="1">
      <alignment/>
    </xf>
    <xf numFmtId="0" fontId="0" fillId="0" borderId="0" xfId="0" applyFont="1" applyFill="1" applyAlignment="1">
      <alignment/>
    </xf>
    <xf numFmtId="170" fontId="0" fillId="0" borderId="0" xfId="15" applyNumberFormat="1" applyFont="1" applyBorder="1" applyAlignment="1">
      <alignment/>
    </xf>
    <xf numFmtId="170" fontId="1" fillId="0" borderId="0" xfId="17" applyNumberFormat="1" applyFont="1" applyAlignment="1">
      <alignment/>
    </xf>
    <xf numFmtId="170" fontId="0" fillId="0" borderId="0" xfId="17" applyNumberFormat="1" applyFont="1" applyFill="1" applyBorder="1" applyAlignment="1">
      <alignment/>
    </xf>
    <xf numFmtId="170" fontId="4" fillId="0" borderId="0" xfId="17" applyNumberFormat="1" applyFont="1" applyAlignment="1">
      <alignment/>
    </xf>
    <xf numFmtId="170" fontId="0" fillId="0" borderId="0" xfId="17" applyNumberFormat="1" applyFont="1" applyAlignment="1">
      <alignment/>
    </xf>
    <xf numFmtId="170" fontId="0" fillId="0" borderId="0" xfId="17" applyNumberFormat="1" applyFont="1" applyFill="1" applyBorder="1" applyAlignment="1">
      <alignment horizontal="center"/>
    </xf>
    <xf numFmtId="170" fontId="13" fillId="0" borderId="0" xfId="17" applyNumberFormat="1" applyFont="1" applyFill="1" applyBorder="1" applyAlignment="1">
      <alignment horizontal="left"/>
    </xf>
    <xf numFmtId="170" fontId="0" fillId="0" borderId="2" xfId="17" applyNumberFormat="1" applyFont="1" applyFill="1" applyBorder="1" applyAlignment="1">
      <alignment horizontal="center"/>
    </xf>
    <xf numFmtId="170" fontId="0" fillId="0" borderId="0" xfId="17" applyNumberFormat="1" applyFont="1" applyFill="1" applyBorder="1" applyAlignment="1" quotePrefix="1">
      <alignment horizontal="center"/>
    </xf>
    <xf numFmtId="170" fontId="0" fillId="0" borderId="2" xfId="17" applyNumberFormat="1" applyFont="1" applyFill="1" applyBorder="1" applyAlignment="1">
      <alignment/>
    </xf>
    <xf numFmtId="170" fontId="0" fillId="0" borderId="2" xfId="17" applyNumberFormat="1" applyFont="1" applyFill="1" applyBorder="1" applyAlignment="1" quotePrefix="1">
      <alignment horizontal="center"/>
    </xf>
    <xf numFmtId="170" fontId="0" fillId="0" borderId="0" xfId="17" applyNumberFormat="1" applyFont="1" applyFill="1" applyAlignment="1">
      <alignment horizontal="center"/>
    </xf>
    <xf numFmtId="170" fontId="0" fillId="0" borderId="0" xfId="17" applyNumberFormat="1" applyFont="1" applyFill="1" applyAlignment="1" quotePrefix="1">
      <alignment horizontal="center"/>
    </xf>
    <xf numFmtId="170" fontId="0" fillId="0" borderId="7" xfId="17" applyNumberFormat="1" applyFont="1" applyFill="1" applyBorder="1" applyAlignment="1">
      <alignment/>
    </xf>
    <xf numFmtId="170" fontId="0" fillId="0" borderId="0" xfId="15" applyNumberFormat="1" applyFont="1" applyAlignment="1" quotePrefix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70" fontId="1" fillId="0" borderId="0" xfId="17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70" fontId="0" fillId="0" borderId="0" xfId="15" applyNumberFormat="1" applyFont="1" applyAlignment="1">
      <alignment horizontal="right"/>
    </xf>
    <xf numFmtId="170" fontId="0" fillId="2" borderId="5" xfId="15" applyNumberFormat="1" applyFont="1" applyFill="1" applyBorder="1" applyAlignment="1">
      <alignment/>
    </xf>
    <xf numFmtId="170" fontId="0" fillId="2" borderId="6" xfId="15" applyNumberFormat="1" applyFont="1" applyFill="1" applyBorder="1" applyAlignment="1">
      <alignment/>
    </xf>
    <xf numFmtId="170" fontId="5" fillId="0" borderId="0" xfId="15" applyNumberFormat="1" applyFont="1" applyAlignment="1">
      <alignment/>
    </xf>
    <xf numFmtId="14" fontId="0" fillId="0" borderId="0" xfId="0" applyNumberFormat="1" applyFont="1" applyAlignment="1" quotePrefix="1">
      <alignment horizontal="center"/>
    </xf>
    <xf numFmtId="0" fontId="1" fillId="0" borderId="0" xfId="0" applyFont="1" applyFill="1" applyAlignment="1">
      <alignment horizontal="center"/>
    </xf>
    <xf numFmtId="15" fontId="1" fillId="0" borderId="0" xfId="0" applyNumberFormat="1" applyFont="1" applyFill="1" applyAlignment="1">
      <alignment horizontal="center"/>
    </xf>
    <xf numFmtId="168" fontId="0" fillId="0" borderId="0" xfId="15" applyNumberFormat="1" applyFont="1" applyFill="1" applyAlignment="1">
      <alignment/>
    </xf>
    <xf numFmtId="168" fontId="0" fillId="0" borderId="0" xfId="15" applyNumberFormat="1" applyFont="1" applyFill="1" applyBorder="1" applyAlignment="1">
      <alignment horizontal="center"/>
    </xf>
    <xf numFmtId="170" fontId="0" fillId="0" borderId="0" xfId="15" applyNumberFormat="1" applyFont="1" applyFill="1" applyAlignment="1">
      <alignment/>
    </xf>
    <xf numFmtId="0" fontId="15" fillId="0" borderId="0" xfId="0" applyFont="1" applyAlignment="1">
      <alignment/>
    </xf>
    <xf numFmtId="167" fontId="15" fillId="0" borderId="0" xfId="15" applyFont="1" applyAlignment="1">
      <alignment/>
    </xf>
    <xf numFmtId="170" fontId="14" fillId="2" borderId="0" xfId="15" applyNumberFormat="1" applyFont="1" applyFill="1" applyBorder="1" applyAlignment="1">
      <alignment/>
    </xf>
    <xf numFmtId="170" fontId="0" fillId="0" borderId="0" xfId="17" applyNumberFormat="1" applyFont="1" applyFill="1" applyBorder="1" applyAlignment="1" quotePrefix="1">
      <alignment/>
    </xf>
    <xf numFmtId="0" fontId="13" fillId="0" borderId="0" xfId="0" applyFont="1" applyBorder="1" applyAlignment="1">
      <alignment/>
    </xf>
    <xf numFmtId="167" fontId="16" fillId="0" borderId="0" xfId="15" applyFont="1" applyAlignment="1">
      <alignment/>
    </xf>
    <xf numFmtId="171" fontId="0" fillId="0" borderId="0" xfId="15" applyNumberFormat="1" applyFont="1" applyFill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2" xfId="15" applyNumberFormat="1" applyFont="1" applyFill="1" applyBorder="1" applyAlignment="1">
      <alignment/>
    </xf>
    <xf numFmtId="170" fontId="0" fillId="0" borderId="2" xfId="15" applyNumberFormat="1" applyFont="1" applyFill="1" applyBorder="1" applyAlignment="1">
      <alignment/>
    </xf>
    <xf numFmtId="170" fontId="0" fillId="0" borderId="3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170" fontId="1" fillId="0" borderId="0" xfId="15" applyNumberFormat="1" applyFont="1" applyFill="1" applyAlignment="1">
      <alignment horizontal="centerContinuous"/>
    </xf>
    <xf numFmtId="170" fontId="1" fillId="0" borderId="0" xfId="15" applyNumberFormat="1" applyFont="1" applyFill="1" applyAlignment="1">
      <alignment horizontal="centerContinuous" vertical="top"/>
    </xf>
    <xf numFmtId="170" fontId="0" fillId="0" borderId="0" xfId="15" applyNumberFormat="1" applyFont="1" applyFill="1" applyAlignment="1" quotePrefix="1">
      <alignment/>
    </xf>
    <xf numFmtId="170" fontId="0" fillId="0" borderId="0" xfId="15" applyNumberFormat="1" applyFont="1" applyFill="1" applyAlignment="1">
      <alignment horizontal="center"/>
    </xf>
    <xf numFmtId="170" fontId="0" fillId="0" borderId="0" xfId="15" applyNumberFormat="1" applyFont="1" applyFill="1" applyAlignment="1">
      <alignment horizontal="center" vertical="top"/>
    </xf>
    <xf numFmtId="43" fontId="0" fillId="0" borderId="7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170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9" fontId="0" fillId="0" borderId="0" xfId="0" applyNumberFormat="1" applyFont="1" applyFill="1" applyAlignment="1">
      <alignment/>
    </xf>
    <xf numFmtId="15" fontId="1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 quotePrefix="1">
      <alignment/>
    </xf>
    <xf numFmtId="0" fontId="2" fillId="0" borderId="0" xfId="0" applyFont="1" applyFill="1" applyAlignment="1">
      <alignment horizontal="left"/>
    </xf>
    <xf numFmtId="172" fontId="0" fillId="0" borderId="3" xfId="15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70" fontId="0" fillId="0" borderId="0" xfId="0" applyNumberFormat="1" applyFont="1" applyFill="1" applyAlignment="1">
      <alignment/>
    </xf>
    <xf numFmtId="168" fontId="0" fillId="0" borderId="2" xfId="15" applyNumberFormat="1" applyFont="1" applyFill="1" applyBorder="1" applyAlignment="1">
      <alignment/>
    </xf>
    <xf numFmtId="172" fontId="0" fillId="0" borderId="0" xfId="15" applyNumberFormat="1" applyFont="1" applyFill="1" applyBorder="1" applyAlignment="1">
      <alignment/>
    </xf>
  </cellXfs>
  <cellStyles count="19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omma_New Format " xfId="17"/>
    <cellStyle name="Currency" xfId="18"/>
    <cellStyle name="Currency [0]" xfId="19"/>
    <cellStyle name="Date" xfId="20"/>
    <cellStyle name="Grey" xfId="21"/>
    <cellStyle name="Input [yellow]" xfId="22"/>
    <cellStyle name="New Times Roman" xfId="23"/>
    <cellStyle name="Normal - Style1" xfId="24"/>
    <cellStyle name="Œ…‹æØ‚è [0.00]_laroux" xfId="25"/>
    <cellStyle name="Œ…‹æØ‚è_laroux" xfId="26"/>
    <cellStyle name="Percent" xfId="27"/>
    <cellStyle name="Percent [2]" xfId="28"/>
    <cellStyle name="Tab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ce\CONSOL\3105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workings"/>
      <sheetName val="critical"/>
      <sheetName val="CPL"/>
      <sheetName val="CBS"/>
      <sheetName val="INTERCO-MAY03"/>
      <sheetName val="JOURNAL"/>
      <sheetName val="Journal-Interco"/>
      <sheetName val="APPX I"/>
      <sheetName val="APPX II"/>
      <sheetName val="APPX III"/>
      <sheetName val="APPX IV"/>
      <sheetName val="APPX V "/>
      <sheetName val="RP bf"/>
      <sheetName val="COC"/>
      <sheetName val="TAX"/>
    </sheetNames>
    <sheetDataSet>
      <sheetData sheetId="3">
        <row r="12">
          <cell r="AA12">
            <v>102617391</v>
          </cell>
        </row>
        <row r="19">
          <cell r="AA19">
            <v>7113408</v>
          </cell>
        </row>
        <row r="23">
          <cell r="AA23">
            <v>1204735</v>
          </cell>
        </row>
        <row r="29">
          <cell r="AA29">
            <v>-42410.29000000001</v>
          </cell>
        </row>
        <row r="53">
          <cell r="AA53">
            <v>-1021323</v>
          </cell>
        </row>
        <row r="55">
          <cell r="AA55">
            <v>66123.62</v>
          </cell>
        </row>
      </sheetData>
      <sheetData sheetId="4">
        <row r="31">
          <cell r="Z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7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29.5" style="49" customWidth="1"/>
    <col min="2" max="2" width="2.16015625" style="49" customWidth="1"/>
    <col min="3" max="3" width="17" style="49" customWidth="1"/>
    <col min="4" max="4" width="20" style="49" customWidth="1"/>
    <col min="5" max="5" width="17.83203125" style="49" customWidth="1"/>
    <col min="6" max="6" width="19.16015625" style="49" customWidth="1"/>
    <col min="7" max="16384" width="9.33203125" style="49" customWidth="1"/>
  </cols>
  <sheetData>
    <row r="1" ht="12.75">
      <c r="A1" s="61" t="s">
        <v>8</v>
      </c>
    </row>
    <row r="2" ht="12.75">
      <c r="A2" s="61" t="s">
        <v>16</v>
      </c>
    </row>
    <row r="3" ht="12.75">
      <c r="A3" s="61"/>
    </row>
    <row r="4" ht="12.75">
      <c r="A4" s="62" t="s">
        <v>104</v>
      </c>
    </row>
    <row r="5" spans="1:2" ht="12.75">
      <c r="A5" s="20" t="s">
        <v>17</v>
      </c>
      <c r="B5" s="63"/>
    </row>
    <row r="7" spans="3:9" ht="12.75">
      <c r="C7" s="64" t="s">
        <v>18</v>
      </c>
      <c r="D7" s="64"/>
      <c r="E7" s="65" t="s">
        <v>19</v>
      </c>
      <c r="F7" s="65"/>
      <c r="G7" s="66"/>
      <c r="I7" s="66"/>
    </row>
    <row r="8" spans="3:6" ht="12.75">
      <c r="C8" s="67" t="s">
        <v>20</v>
      </c>
      <c r="D8" s="67" t="s">
        <v>21</v>
      </c>
      <c r="E8" s="68" t="s">
        <v>20</v>
      </c>
      <c r="F8" s="68" t="s">
        <v>21</v>
      </c>
    </row>
    <row r="9" spans="3:6" ht="12.75">
      <c r="C9" s="67" t="s">
        <v>22</v>
      </c>
      <c r="D9" s="67" t="s">
        <v>23</v>
      </c>
      <c r="E9" s="68" t="s">
        <v>24</v>
      </c>
      <c r="F9" s="68" t="s">
        <v>23</v>
      </c>
    </row>
    <row r="10" spans="3:6" ht="12.75">
      <c r="C10" s="67" t="s">
        <v>105</v>
      </c>
      <c r="D10" s="67" t="s">
        <v>106</v>
      </c>
      <c r="E10" s="68" t="str">
        <f>C10</f>
        <v>(31-05-03)</v>
      </c>
      <c r="F10" s="68" t="str">
        <f>D10</f>
        <v>(31-05-02)</v>
      </c>
    </row>
    <row r="11" spans="3:6" ht="12.75">
      <c r="C11" s="67" t="s">
        <v>0</v>
      </c>
      <c r="D11" s="67" t="s">
        <v>0</v>
      </c>
      <c r="E11" s="67" t="s">
        <v>0</v>
      </c>
      <c r="F11" s="67" t="s">
        <v>0</v>
      </c>
    </row>
    <row r="12" spans="3:6" ht="12.75">
      <c r="C12" s="67"/>
      <c r="D12" s="67"/>
      <c r="E12" s="68"/>
      <c r="F12" s="68"/>
    </row>
    <row r="14" spans="1:6" ht="12.75">
      <c r="A14" s="49" t="s">
        <v>7</v>
      </c>
      <c r="C14" s="49">
        <v>43352</v>
      </c>
      <c r="D14" s="49">
        <v>25499</v>
      </c>
      <c r="E14" s="49">
        <v>114494</v>
      </c>
      <c r="F14" s="49">
        <v>75699</v>
      </c>
    </row>
    <row r="16" spans="1:6" ht="12.75">
      <c r="A16" s="49" t="s">
        <v>25</v>
      </c>
      <c r="C16" s="49">
        <f>-'[1]CPL'!$AA$12/1000-'[1]CPL'!$AA$19/1000+35731+33590</f>
        <v>-40409.799</v>
      </c>
      <c r="D16" s="49">
        <v>-25401</v>
      </c>
      <c r="E16" s="49">
        <f>-'[1]CPL'!$AA$12/1000-'[1]CPL'!$AA$19/1000</f>
        <v>-109730.799</v>
      </c>
      <c r="F16" s="49">
        <v>-75014</v>
      </c>
    </row>
    <row r="18" spans="1:6" ht="12.75">
      <c r="A18" s="49" t="s">
        <v>26</v>
      </c>
      <c r="C18" s="49">
        <v>805</v>
      </c>
      <c r="D18" s="49">
        <v>422</v>
      </c>
      <c r="E18" s="49">
        <v>1311</v>
      </c>
      <c r="F18" s="49">
        <v>783</v>
      </c>
    </row>
    <row r="19" spans="3:6" ht="12.75">
      <c r="C19" s="59"/>
      <c r="D19" s="59"/>
      <c r="E19" s="59"/>
      <c r="F19" s="59"/>
    </row>
    <row r="20" spans="1:6" ht="12.75">
      <c r="A20" s="49" t="s">
        <v>115</v>
      </c>
      <c r="C20" s="49">
        <f>SUM(C14:C18)</f>
        <v>3747.201000000001</v>
      </c>
      <c r="D20" s="49">
        <f>SUM(D14:D18)</f>
        <v>520</v>
      </c>
      <c r="E20" s="49">
        <f>SUM(E14:E18)</f>
        <v>6074.201000000001</v>
      </c>
      <c r="F20" s="49">
        <f>SUM(F14:F18)</f>
        <v>1468</v>
      </c>
    </row>
    <row r="22" spans="1:6" ht="12.75">
      <c r="A22" s="49" t="s">
        <v>27</v>
      </c>
      <c r="C22" s="49">
        <f>-'[1]CPL'!$AA$23/1000+448+303</f>
        <v>-453.7349999999999</v>
      </c>
      <c r="D22" s="49">
        <v>-442</v>
      </c>
      <c r="E22" s="49">
        <f>-'[1]CPL'!$AA$23/1000</f>
        <v>-1204.735</v>
      </c>
      <c r="F22" s="49">
        <v>-1061</v>
      </c>
    </row>
    <row r="23" spans="3:6" ht="12.75">
      <c r="C23" s="59"/>
      <c r="D23" s="59"/>
      <c r="E23" s="59"/>
      <c r="F23" s="59"/>
    </row>
    <row r="24" spans="1:6" ht="12.75">
      <c r="A24" s="49" t="s">
        <v>115</v>
      </c>
      <c r="C24" s="49">
        <f>SUM(C20:C22)</f>
        <v>3293.4660000000013</v>
      </c>
      <c r="D24" s="49">
        <f>SUM(D20:D22)</f>
        <v>78</v>
      </c>
      <c r="E24" s="49">
        <f>SUM(E20:E22)</f>
        <v>4869.466000000001</v>
      </c>
      <c r="F24" s="49">
        <f>SUM(F20:F22)</f>
        <v>407</v>
      </c>
    </row>
    <row r="26" spans="1:6" ht="12.75">
      <c r="A26" s="49" t="s">
        <v>28</v>
      </c>
      <c r="C26" s="49">
        <f>'[1]CPL'!$AA$29/1000+11+13</f>
        <v>-18.41029000000001</v>
      </c>
      <c r="D26" s="49">
        <v>27</v>
      </c>
      <c r="E26" s="49">
        <f>'[1]CPL'!$AA$29/1000</f>
        <v>-42.41029000000001</v>
      </c>
      <c r="F26" s="49">
        <v>-18</v>
      </c>
    </row>
    <row r="27" spans="3:6" ht="12.75">
      <c r="C27" s="59"/>
      <c r="D27" s="59"/>
      <c r="E27" s="59"/>
      <c r="F27" s="59"/>
    </row>
    <row r="28" spans="1:6" ht="12.75">
      <c r="A28" s="49" t="s">
        <v>116</v>
      </c>
      <c r="C28" s="49">
        <f>SUM(C24:C26)</f>
        <v>3275.0557100000015</v>
      </c>
      <c r="D28" s="49">
        <f>SUM(D24:D26)</f>
        <v>105</v>
      </c>
      <c r="E28" s="49">
        <f>SUM(E24:E26)</f>
        <v>4827.055710000001</v>
      </c>
      <c r="F28" s="49">
        <f>SUM(F24:F26)</f>
        <v>389</v>
      </c>
    </row>
    <row r="30" spans="1:6" ht="12.75">
      <c r="A30" s="49" t="s">
        <v>29</v>
      </c>
      <c r="C30" s="49">
        <f>'[1]CPL'!$AA$53/1000+321+50</f>
        <v>-650.323</v>
      </c>
      <c r="D30" s="49">
        <v>-10</v>
      </c>
      <c r="E30" s="49">
        <f>'[1]CPL'!$AA$53/1000</f>
        <v>-1021.323</v>
      </c>
      <c r="F30" s="49">
        <v>-89</v>
      </c>
    </row>
    <row r="31" spans="3:6" ht="12.75">
      <c r="C31" s="59"/>
      <c r="D31" s="59"/>
      <c r="E31" s="59"/>
      <c r="F31" s="59"/>
    </row>
    <row r="32" spans="1:6" ht="12.75">
      <c r="A32" s="49" t="s">
        <v>6</v>
      </c>
      <c r="C32" s="49">
        <f>SUM(C28:C30)</f>
        <v>2624.7327100000016</v>
      </c>
      <c r="D32" s="49">
        <f>SUM(D28:D30)</f>
        <v>95</v>
      </c>
      <c r="E32" s="49">
        <f>SUM(E28:E30)</f>
        <v>3805.7327100000016</v>
      </c>
      <c r="F32" s="49">
        <f>SUM(F28:F30)</f>
        <v>300</v>
      </c>
    </row>
    <row r="34" spans="1:6" ht="12.75">
      <c r="A34" s="49" t="s">
        <v>30</v>
      </c>
      <c r="C34" s="47">
        <f>'[1]CPL'!$AA$55/1000-42</f>
        <v>24.12361999999999</v>
      </c>
      <c r="D34" s="49">
        <v>5</v>
      </c>
      <c r="E34" s="49">
        <f>'[1]CPL'!$AA$55/1000</f>
        <v>66.12361999999999</v>
      </c>
      <c r="F34" s="49">
        <v>-57</v>
      </c>
    </row>
    <row r="36" spans="1:6" ht="13.5" thickBot="1">
      <c r="A36" s="49" t="s">
        <v>117</v>
      </c>
      <c r="C36" s="60">
        <f>SUM(C32:C34)</f>
        <v>2648.8563300000014</v>
      </c>
      <c r="D36" s="60">
        <f>SUM(D32:D34)</f>
        <v>100</v>
      </c>
      <c r="E36" s="60">
        <f>SUM(E32:E34)</f>
        <v>3871.8563300000014</v>
      </c>
      <c r="F36" s="60">
        <f>SUM(F32:F34)</f>
        <v>243</v>
      </c>
    </row>
    <row r="37" ht="13.5" thickTop="1"/>
    <row r="39" spans="1:6" ht="13.5" thickBot="1">
      <c r="A39" s="49" t="s">
        <v>118</v>
      </c>
      <c r="C39" s="69">
        <v>2.98</v>
      </c>
      <c r="D39" s="69">
        <v>0.11</v>
      </c>
      <c r="E39" s="69">
        <v>4.36</v>
      </c>
      <c r="F39" s="69">
        <v>0.27</v>
      </c>
    </row>
    <row r="40" spans="3:6" ht="13.5" thickTop="1">
      <c r="C40" s="70"/>
      <c r="D40" s="70"/>
      <c r="E40" s="70"/>
      <c r="F40" s="70"/>
    </row>
    <row r="41" spans="1:6" ht="12.75">
      <c r="A41" s="49" t="s">
        <v>98</v>
      </c>
      <c r="C41" s="70"/>
      <c r="D41" s="70"/>
      <c r="E41" s="70"/>
      <c r="F41" s="70"/>
    </row>
    <row r="42" spans="1:6" ht="13.5" thickBot="1">
      <c r="A42" s="49" t="s">
        <v>31</v>
      </c>
      <c r="C42" s="69">
        <v>2.98</v>
      </c>
      <c r="D42" s="69">
        <v>0.11</v>
      </c>
      <c r="E42" s="69">
        <v>4.36</v>
      </c>
      <c r="F42" s="69">
        <v>0.27</v>
      </c>
    </row>
    <row r="43" ht="13.5" thickTop="1"/>
    <row r="47" spans="1:8" ht="12.75">
      <c r="A47" s="63" t="s">
        <v>97</v>
      </c>
      <c r="C47" s="63"/>
      <c r="D47" s="63"/>
      <c r="E47" s="63"/>
      <c r="F47" s="63"/>
      <c r="G47" s="63"/>
      <c r="H47" s="63"/>
    </row>
  </sheetData>
  <printOptions/>
  <pageMargins left="0.5" right="0.25" top="0.57" bottom="0.37" header="0.31" footer="0.22"/>
  <pageSetup horizontalDpi="300" verticalDpi="300" orientation="portrait" paperSize="9" scale="95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2"/>
  <sheetViews>
    <sheetView showGridLines="0" workbookViewId="0" topLeftCell="A46">
      <selection activeCell="A1" sqref="A1"/>
    </sheetView>
  </sheetViews>
  <sheetFormatPr defaultColWidth="9.33203125" defaultRowHeight="12.75"/>
  <cols>
    <col min="1" max="1" width="38.5" style="9" customWidth="1"/>
    <col min="2" max="2" width="9.33203125" style="9" customWidth="1"/>
    <col min="3" max="3" width="16.66015625" style="9" customWidth="1"/>
    <col min="4" max="4" width="9.33203125" style="9" customWidth="1"/>
    <col min="5" max="5" width="20.16015625" style="9" customWidth="1"/>
    <col min="6" max="16384" width="9.33203125" style="9" customWidth="1"/>
  </cols>
  <sheetData>
    <row r="1" ht="12.75">
      <c r="A1" s="14" t="s">
        <v>8</v>
      </c>
    </row>
    <row r="2" ht="12.75">
      <c r="A2" s="14" t="s">
        <v>32</v>
      </c>
    </row>
    <row r="3" ht="12.75">
      <c r="A3" s="14"/>
    </row>
    <row r="4" ht="12.75">
      <c r="A4" s="15" t="s">
        <v>107</v>
      </c>
    </row>
    <row r="5" ht="12.75">
      <c r="A5" s="9" t="s">
        <v>17</v>
      </c>
    </row>
    <row r="7" spans="3:5" ht="12.75">
      <c r="C7" s="7" t="s">
        <v>33</v>
      </c>
      <c r="D7" s="7"/>
      <c r="E7" s="11" t="s">
        <v>34</v>
      </c>
    </row>
    <row r="8" spans="3:5" ht="12.75">
      <c r="C8" s="7" t="s">
        <v>35</v>
      </c>
      <c r="D8" s="7"/>
      <c r="E8" s="11" t="s">
        <v>36</v>
      </c>
    </row>
    <row r="9" spans="3:5" ht="12.75">
      <c r="C9" s="7" t="s">
        <v>37</v>
      </c>
      <c r="D9" s="7"/>
      <c r="E9" s="11" t="s">
        <v>38</v>
      </c>
    </row>
    <row r="10" spans="3:5" ht="12.75">
      <c r="C10" s="7" t="s">
        <v>22</v>
      </c>
      <c r="D10" s="7"/>
      <c r="E10" s="11" t="s">
        <v>39</v>
      </c>
    </row>
    <row r="11" spans="3:5" ht="12.75">
      <c r="C11" s="44" t="s">
        <v>108</v>
      </c>
      <c r="D11" s="7"/>
      <c r="E11" s="35" t="s">
        <v>57</v>
      </c>
    </row>
    <row r="12" spans="3:5" ht="12.75">
      <c r="C12" s="7" t="s">
        <v>0</v>
      </c>
      <c r="D12" s="3"/>
      <c r="E12" s="11" t="s">
        <v>0</v>
      </c>
    </row>
    <row r="15" spans="1:5" ht="12.75">
      <c r="A15" s="3" t="s">
        <v>41</v>
      </c>
      <c r="C15" s="9">
        <v>30401</v>
      </c>
      <c r="E15" s="9">
        <f>30062273/1000</f>
        <v>30062.273</v>
      </c>
    </row>
    <row r="16" spans="1:7" ht="12.75">
      <c r="A16" s="3" t="s">
        <v>42</v>
      </c>
      <c r="C16" s="9">
        <v>1825</v>
      </c>
      <c r="E16" s="9">
        <f>1886891/1000</f>
        <v>1886.891</v>
      </c>
      <c r="G16" s="43"/>
    </row>
    <row r="17" spans="1:7" ht="12.75">
      <c r="A17" s="3" t="s">
        <v>119</v>
      </c>
      <c r="C17" s="9">
        <v>5139</v>
      </c>
      <c r="E17" s="9">
        <v>0</v>
      </c>
      <c r="G17" s="43"/>
    </row>
    <row r="18" spans="1:7" ht="12.75">
      <c r="A18" s="3" t="s">
        <v>40</v>
      </c>
      <c r="C18" s="9">
        <v>10619</v>
      </c>
      <c r="E18" s="9">
        <f>11758624/1000</f>
        <v>11758.624</v>
      </c>
      <c r="G18" s="43"/>
    </row>
    <row r="19" spans="1:5" ht="12.75">
      <c r="A19" s="3" t="s">
        <v>58</v>
      </c>
      <c r="C19" s="9">
        <f>'[1]CBS'!$Z$31/1000</f>
        <v>0</v>
      </c>
      <c r="E19" s="9">
        <f>6065/1000</f>
        <v>6.065</v>
      </c>
    </row>
    <row r="20" spans="1:5" ht="12.75">
      <c r="A20" s="3"/>
      <c r="C20" s="16">
        <f>SUM(C15:C19)</f>
        <v>47984</v>
      </c>
      <c r="E20" s="16">
        <f>SUM(E15:E19)</f>
        <v>43713.853</v>
      </c>
    </row>
    <row r="22" ht="12.75">
      <c r="A22" s="4" t="s">
        <v>43</v>
      </c>
    </row>
    <row r="23" spans="1:7" ht="12.75">
      <c r="A23" s="3" t="s">
        <v>4</v>
      </c>
      <c r="C23" s="17">
        <v>104</v>
      </c>
      <c r="E23" s="17">
        <f>104940/1000</f>
        <v>104.94</v>
      </c>
      <c r="G23" s="43"/>
    </row>
    <row r="24" spans="1:7" ht="12.75">
      <c r="A24" s="3" t="s">
        <v>62</v>
      </c>
      <c r="C24" s="18">
        <v>25978</v>
      </c>
      <c r="E24" s="18">
        <f>28846430/1000</f>
        <v>28846.43</v>
      </c>
      <c r="G24" s="43"/>
    </row>
    <row r="25" spans="1:7" ht="12.75">
      <c r="A25" s="3" t="s">
        <v>44</v>
      </c>
      <c r="C25" s="18">
        <v>19983</v>
      </c>
      <c r="E25" s="18">
        <f>17508794/1000</f>
        <v>17508.794</v>
      </c>
      <c r="G25" s="21"/>
    </row>
    <row r="26" spans="1:5" ht="12.75">
      <c r="A26" s="3" t="s">
        <v>63</v>
      </c>
      <c r="C26" s="18">
        <v>48067</v>
      </c>
      <c r="E26" s="18">
        <f>49440275/1000</f>
        <v>49440.275</v>
      </c>
    </row>
    <row r="27" spans="1:5" ht="12.75">
      <c r="A27" s="3" t="s">
        <v>64</v>
      </c>
      <c r="C27" s="18">
        <v>18474</v>
      </c>
      <c r="E27" s="18">
        <f>18163364/1000</f>
        <v>18163.364</v>
      </c>
    </row>
    <row r="28" spans="1:5" ht="12.75">
      <c r="A28" s="3" t="s">
        <v>65</v>
      </c>
      <c r="C28" s="18">
        <v>2110</v>
      </c>
      <c r="E28" s="18">
        <f>1466769/1000</f>
        <v>1466.769</v>
      </c>
    </row>
    <row r="29" spans="1:5" ht="12.75">
      <c r="A29" s="3" t="s">
        <v>91</v>
      </c>
      <c r="C29" s="18">
        <v>652</v>
      </c>
      <c r="E29" s="18">
        <f>1976812/1000</f>
        <v>1976.812</v>
      </c>
    </row>
    <row r="30" spans="1:7" ht="12.75">
      <c r="A30" s="3" t="s">
        <v>59</v>
      </c>
      <c r="C30" s="18">
        <v>4259</v>
      </c>
      <c r="E30" s="18">
        <f>1245805/1000</f>
        <v>1245.805</v>
      </c>
      <c r="F30" s="40"/>
      <c r="G30" s="43"/>
    </row>
    <row r="31" spans="1:7" ht="12.75">
      <c r="A31" s="3" t="s">
        <v>60</v>
      </c>
      <c r="C31" s="18">
        <v>1013</v>
      </c>
      <c r="E31" s="18">
        <f>2034865/1000</f>
        <v>2034.865</v>
      </c>
      <c r="F31" s="40"/>
      <c r="G31" s="43"/>
    </row>
    <row r="32" spans="1:7" ht="12.75">
      <c r="A32" s="3"/>
      <c r="C32" s="19">
        <f>SUM(C23:C31)</f>
        <v>120640</v>
      </c>
      <c r="E32" s="19">
        <f>SUM(E23:E31)</f>
        <v>120788.05400000002</v>
      </c>
      <c r="F32" s="40"/>
      <c r="G32" s="43"/>
    </row>
    <row r="33" spans="1:7" ht="12.75">
      <c r="A33" s="20"/>
      <c r="G33" s="21"/>
    </row>
    <row r="34" ht="12.75">
      <c r="A34" s="4" t="s">
        <v>45</v>
      </c>
    </row>
    <row r="35" spans="1:5" ht="12.75">
      <c r="A35" s="3" t="s">
        <v>66</v>
      </c>
      <c r="C35" s="41">
        <v>17906</v>
      </c>
      <c r="E35" s="41">
        <f>23579770/1000</f>
        <v>23579.77</v>
      </c>
    </row>
    <row r="36" spans="1:5" ht="12.75">
      <c r="A36" s="3" t="s">
        <v>90</v>
      </c>
      <c r="C36" s="42">
        <v>3572</v>
      </c>
      <c r="E36" s="42">
        <f>2199284/1000</f>
        <v>2199.284</v>
      </c>
    </row>
    <row r="37" spans="1:7" ht="12.75">
      <c r="A37" s="3" t="s">
        <v>67</v>
      </c>
      <c r="C37" s="42">
        <v>638</v>
      </c>
      <c r="E37" s="42">
        <f>3111347/1000</f>
        <v>3111.347</v>
      </c>
      <c r="G37" s="52"/>
    </row>
    <row r="38" spans="1:9" ht="12.75">
      <c r="A38" s="3" t="s">
        <v>68</v>
      </c>
      <c r="C38" s="42">
        <v>11</v>
      </c>
      <c r="E38" s="42">
        <f>100767/1000</f>
        <v>100.767</v>
      </c>
      <c r="H38" s="2"/>
      <c r="I38" s="2"/>
    </row>
    <row r="39" spans="1:9" ht="12.75">
      <c r="A39" s="3" t="s">
        <v>61</v>
      </c>
      <c r="C39" s="18">
        <v>38872</v>
      </c>
      <c r="E39" s="18">
        <f>30082802/1000</f>
        <v>30082.802</v>
      </c>
      <c r="H39" s="1"/>
      <c r="I39" s="1"/>
    </row>
    <row r="40" spans="1:9" ht="12.75">
      <c r="A40" s="3" t="s">
        <v>46</v>
      </c>
      <c r="C40" s="18">
        <v>905</v>
      </c>
      <c r="E40" s="18">
        <f>12344/1000</f>
        <v>12.344</v>
      </c>
      <c r="I40" s="1"/>
    </row>
    <row r="41" spans="1:5" ht="12.75">
      <c r="A41" s="3"/>
      <c r="C41" s="19">
        <f>SUM(C35:C40)</f>
        <v>61904</v>
      </c>
      <c r="E41" s="19">
        <f>SUM(E35:E40)</f>
        <v>59086.314</v>
      </c>
    </row>
    <row r="42" spans="1:5" ht="12.75">
      <c r="A42" s="3"/>
      <c r="C42" s="21"/>
      <c r="E42" s="21"/>
    </row>
    <row r="43" spans="1:5" ht="12.75">
      <c r="A43" s="3" t="s">
        <v>47</v>
      </c>
      <c r="C43" s="9">
        <f>C32-C41</f>
        <v>58736</v>
      </c>
      <c r="E43" s="9">
        <f>E32-E41</f>
        <v>61701.74000000002</v>
      </c>
    </row>
    <row r="44" ht="12.75">
      <c r="A44" s="3"/>
    </row>
    <row r="45" spans="1:5" ht="13.5" thickBot="1">
      <c r="A45" s="3"/>
      <c r="C45" s="13">
        <f>C20+C43</f>
        <v>106720</v>
      </c>
      <c r="E45" s="13">
        <f>E20+E43</f>
        <v>105415.59300000002</v>
      </c>
    </row>
    <row r="46" ht="13.5" thickTop="1">
      <c r="A46" s="3"/>
    </row>
    <row r="47" ht="12.75">
      <c r="A47" s="6" t="s">
        <v>48</v>
      </c>
    </row>
    <row r="48" ht="12.75">
      <c r="A48" s="3"/>
    </row>
    <row r="49" spans="1:5" ht="12.75">
      <c r="A49" s="3" t="s">
        <v>5</v>
      </c>
      <c r="C49" s="9">
        <v>90506</v>
      </c>
      <c r="E49" s="9">
        <f>90505667/1000</f>
        <v>90505.667</v>
      </c>
    </row>
    <row r="50" spans="1:5" ht="12.75">
      <c r="A50" s="3" t="s">
        <v>1</v>
      </c>
      <c r="C50" s="12">
        <v>8745</v>
      </c>
      <c r="E50" s="12">
        <v>4873</v>
      </c>
    </row>
    <row r="51" spans="1:5" ht="12.75">
      <c r="A51" s="3" t="s">
        <v>92</v>
      </c>
      <c r="C51" s="9">
        <f>SUM(C49:C50)</f>
        <v>99251</v>
      </c>
      <c r="E51" s="9">
        <f>SUM(E49:E50)</f>
        <v>95378.667</v>
      </c>
    </row>
    <row r="52" ht="12.75">
      <c r="A52" s="3"/>
    </row>
    <row r="53" spans="1:5" ht="12.75">
      <c r="A53" s="3" t="s">
        <v>30</v>
      </c>
      <c r="C53" s="9">
        <v>1565</v>
      </c>
      <c r="E53" s="9">
        <v>1631</v>
      </c>
    </row>
    <row r="54" spans="1:5" ht="12.75">
      <c r="A54" s="3" t="s">
        <v>3</v>
      </c>
      <c r="C54" s="9">
        <v>3636</v>
      </c>
      <c r="E54" s="9">
        <v>6164</v>
      </c>
    </row>
    <row r="55" spans="1:5" ht="12.75">
      <c r="A55" s="3" t="s">
        <v>49</v>
      </c>
      <c r="C55" s="9">
        <v>2268</v>
      </c>
      <c r="E55" s="9">
        <v>2242</v>
      </c>
    </row>
    <row r="56" spans="1:5" ht="13.5" thickBot="1">
      <c r="A56" s="3"/>
      <c r="C56" s="13">
        <f>SUM(C51:C55)</f>
        <v>106720</v>
      </c>
      <c r="E56" s="13">
        <f>SUM(E51:E55)</f>
        <v>105415.667</v>
      </c>
    </row>
    <row r="57" spans="1:5" ht="13.5" thickTop="1">
      <c r="A57" s="3"/>
      <c r="C57" s="21"/>
      <c r="E57" s="21"/>
    </row>
    <row r="58" spans="1:5" ht="12.75">
      <c r="A58" s="50" t="s">
        <v>96</v>
      </c>
      <c r="B58" s="50"/>
      <c r="C58" s="55">
        <f>+(C51-C19)/C49</f>
        <v>1.096623428280998</v>
      </c>
      <c r="E58" s="51">
        <f>+(E51-E19)/E49</f>
        <v>1.0537749199726907</v>
      </c>
    </row>
    <row r="59" spans="1:5" ht="12.75">
      <c r="A59" s="3"/>
      <c r="C59" s="21"/>
      <c r="E59" s="21"/>
    </row>
    <row r="60" spans="1:5" ht="12.75">
      <c r="A60" s="3"/>
      <c r="C60" s="21"/>
      <c r="E60" s="21"/>
    </row>
    <row r="61" spans="1:5" ht="12.75">
      <c r="A61" s="3"/>
      <c r="C61" s="21"/>
      <c r="E61" s="21"/>
    </row>
    <row r="62" spans="1:8" ht="12.75">
      <c r="A62" s="10" t="s">
        <v>97</v>
      </c>
      <c r="B62" s="10"/>
      <c r="C62" s="10"/>
      <c r="D62" s="10"/>
      <c r="E62" s="10"/>
      <c r="F62" s="10"/>
      <c r="G62" s="10"/>
      <c r="H62" s="10"/>
    </row>
  </sheetData>
  <printOptions/>
  <pageMargins left="0.53" right="0.41" top="0.6" bottom="0.22" header="0.25" footer="0.38"/>
  <pageSetup horizontalDpi="300" verticalDpi="300" orientation="portrait" paperSize="9" scale="97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6">
      <selection activeCell="A18" sqref="A18:IV19"/>
    </sheetView>
  </sheetViews>
  <sheetFormatPr defaultColWidth="9.33203125" defaultRowHeight="12.75"/>
  <cols>
    <col min="1" max="1" width="4" style="23" customWidth="1"/>
    <col min="2" max="2" width="3.66015625" style="23" customWidth="1"/>
    <col min="3" max="3" width="1.171875" style="23" customWidth="1"/>
    <col min="4" max="4" width="18.33203125" style="23" customWidth="1"/>
    <col min="5" max="5" width="3.66015625" style="23" customWidth="1"/>
    <col min="6" max="6" width="13.5" style="23" customWidth="1"/>
    <col min="7" max="7" width="14.16015625" style="23" customWidth="1"/>
    <col min="8" max="8" width="16" style="23" customWidth="1"/>
    <col min="9" max="9" width="18.16015625" style="23" customWidth="1"/>
    <col min="10" max="10" width="14.16015625" style="23" customWidth="1"/>
    <col min="11" max="11" width="19.83203125" style="23" bestFit="1" customWidth="1"/>
    <col min="12" max="12" width="18.5" style="23" bestFit="1" customWidth="1"/>
    <col min="13" max="16384" width="10.66015625" style="23" customWidth="1"/>
  </cols>
  <sheetData>
    <row r="1" ht="12.75">
      <c r="A1" s="22" t="s">
        <v>8</v>
      </c>
    </row>
    <row r="2" ht="12.75">
      <c r="A2" s="22" t="s">
        <v>32</v>
      </c>
    </row>
    <row r="3" ht="12.75">
      <c r="A3" s="22"/>
    </row>
    <row r="4" ht="12.75">
      <c r="A4" s="24" t="s">
        <v>109</v>
      </c>
    </row>
    <row r="5" ht="12.75" customHeight="1">
      <c r="A5" s="25" t="s">
        <v>17</v>
      </c>
    </row>
    <row r="6" ht="12.75" customHeight="1">
      <c r="A6" s="25"/>
    </row>
    <row r="7" spans="6:12" ht="12.75">
      <c r="F7" s="39"/>
      <c r="G7" s="36" t="s">
        <v>74</v>
      </c>
      <c r="H7" s="54"/>
      <c r="I7" s="37" t="s">
        <v>50</v>
      </c>
      <c r="K7" s="26"/>
      <c r="L7" s="26"/>
    </row>
    <row r="8" spans="6:12" ht="12.75">
      <c r="F8" s="26" t="s">
        <v>51</v>
      </c>
      <c r="G8" s="26" t="s">
        <v>52</v>
      </c>
      <c r="H8" s="26" t="s">
        <v>71</v>
      </c>
      <c r="I8" s="26" t="s">
        <v>94</v>
      </c>
      <c r="J8" s="26"/>
      <c r="K8" s="26"/>
      <c r="L8" s="26"/>
    </row>
    <row r="9" spans="1:12" ht="12.75">
      <c r="A9" s="27"/>
      <c r="F9" s="28" t="s">
        <v>73</v>
      </c>
      <c r="G9" s="28" t="s">
        <v>72</v>
      </c>
      <c r="H9" s="28" t="s">
        <v>70</v>
      </c>
      <c r="I9" s="28" t="s">
        <v>101</v>
      </c>
      <c r="J9" s="28" t="s">
        <v>2</v>
      </c>
      <c r="K9" s="26"/>
      <c r="L9" s="26"/>
    </row>
    <row r="10" spans="1:10" ht="12.75">
      <c r="A10" s="38"/>
      <c r="E10" s="26"/>
      <c r="F10" s="26" t="s">
        <v>0</v>
      </c>
      <c r="G10" s="26" t="s">
        <v>0</v>
      </c>
      <c r="H10" s="26" t="s">
        <v>0</v>
      </c>
      <c r="I10" s="26" t="s">
        <v>0</v>
      </c>
      <c r="J10" s="26" t="s">
        <v>0</v>
      </c>
    </row>
    <row r="11" spans="6:10" ht="12.75">
      <c r="F11" s="26"/>
      <c r="I11" s="26"/>
      <c r="J11" s="26"/>
    </row>
    <row r="12" spans="1:10" ht="12.75">
      <c r="A12" s="23" t="s">
        <v>53</v>
      </c>
      <c r="F12" s="26"/>
      <c r="I12" s="26"/>
      <c r="J12" s="26"/>
    </row>
    <row r="13" spans="1:10" ht="12.75">
      <c r="A13" s="53" t="s">
        <v>111</v>
      </c>
      <c r="F13" s="23">
        <f>90505667/1000</f>
        <v>90505.667</v>
      </c>
      <c r="G13" s="23">
        <f>15493403/1000</f>
        <v>15493.403</v>
      </c>
      <c r="H13" s="23">
        <f>2595389/1000</f>
        <v>2595.389</v>
      </c>
      <c r="I13" s="23">
        <v>-11224</v>
      </c>
      <c r="J13" s="29">
        <f>SUM(F13:I13)</f>
        <v>97370.459</v>
      </c>
    </row>
    <row r="14" spans="1:10" ht="12.75">
      <c r="A14" s="53" t="s">
        <v>112</v>
      </c>
      <c r="F14" s="30">
        <v>0</v>
      </c>
      <c r="G14" s="30">
        <v>0</v>
      </c>
      <c r="H14" s="30">
        <v>-1531</v>
      </c>
      <c r="I14" s="30">
        <v>-460</v>
      </c>
      <c r="J14" s="31">
        <f>SUM(F14:I14)</f>
        <v>-1991</v>
      </c>
    </row>
    <row r="15" spans="1:10" ht="12.75">
      <c r="A15" s="23" t="s">
        <v>113</v>
      </c>
      <c r="F15" s="23">
        <f>SUM(F13:F14)</f>
        <v>90505.667</v>
      </c>
      <c r="G15" s="23">
        <f>SUM(G13:G14)</f>
        <v>15493.403</v>
      </c>
      <c r="H15" s="23">
        <f>SUM(H13:H14)</f>
        <v>1064.3890000000001</v>
      </c>
      <c r="I15" s="23">
        <f>SUM(I13:I14)</f>
        <v>-11684</v>
      </c>
      <c r="J15" s="23">
        <f>SUM(J13:J14)</f>
        <v>95379.459</v>
      </c>
    </row>
    <row r="16" ht="7.5" customHeight="1">
      <c r="J16" s="29"/>
    </row>
    <row r="17" spans="1:10" ht="12.75" hidden="1">
      <c r="A17" s="23" t="s">
        <v>54</v>
      </c>
      <c r="F17" s="32"/>
      <c r="G17" s="32"/>
      <c r="H17" s="32"/>
      <c r="I17" s="26"/>
      <c r="J17" s="29">
        <f>SUM(F17:I17)</f>
        <v>0</v>
      </c>
    </row>
    <row r="18" spans="1:10" ht="12.75">
      <c r="A18" s="23" t="s">
        <v>99</v>
      </c>
      <c r="F18" s="32">
        <v>0</v>
      </c>
      <c r="G18" s="32">
        <v>0</v>
      </c>
      <c r="H18" s="32">
        <v>0</v>
      </c>
      <c r="I18" s="23">
        <f>income_s!E36</f>
        <v>3871.8563300000014</v>
      </c>
      <c r="J18" s="29">
        <f>SUM(F18:I18)</f>
        <v>3871.8563300000014</v>
      </c>
    </row>
    <row r="19" spans="5:10" ht="7.5" customHeight="1">
      <c r="E19" s="33"/>
      <c r="F19" s="31"/>
      <c r="G19" s="31"/>
      <c r="H19" s="31"/>
      <c r="I19" s="30"/>
      <c r="J19" s="31"/>
    </row>
    <row r="20" spans="1:10" ht="12.75">
      <c r="A20" s="23" t="s">
        <v>114</v>
      </c>
      <c r="E20" s="32"/>
      <c r="F20" s="23">
        <f>SUM(F15:F18)</f>
        <v>90505.667</v>
      </c>
      <c r="G20" s="23">
        <f>SUM(G15:G18)</f>
        <v>15493.403</v>
      </c>
      <c r="H20" s="23">
        <f>SUM(H15:H18)</f>
        <v>1064.3890000000001</v>
      </c>
      <c r="I20" s="23">
        <f>SUM(I15:I18)</f>
        <v>-7812.143669999999</v>
      </c>
      <c r="J20" s="29">
        <f>SUM(J15:J18)</f>
        <v>99251.31533</v>
      </c>
    </row>
    <row r="21" spans="5:10" ht="6" customHeight="1" thickBot="1">
      <c r="E21" s="32"/>
      <c r="F21" s="34"/>
      <c r="G21" s="34"/>
      <c r="H21" s="34"/>
      <c r="I21" s="34"/>
      <c r="J21" s="34"/>
    </row>
    <row r="22" ht="12" customHeight="1" thickTop="1">
      <c r="E22" s="32"/>
    </row>
    <row r="23" ht="12" customHeight="1">
      <c r="E23" s="32"/>
    </row>
    <row r="24" spans="1:5" ht="12.75" customHeight="1" hidden="1">
      <c r="A24" s="38" t="s">
        <v>87</v>
      </c>
      <c r="E24" s="32"/>
    </row>
    <row r="25" ht="12.75" hidden="1">
      <c r="E25" s="32"/>
    </row>
    <row r="26" spans="1:10" ht="12.75" hidden="1">
      <c r="A26" s="23" t="s">
        <v>56</v>
      </c>
      <c r="F26" s="23">
        <f>87719667/1000</f>
        <v>87719.667</v>
      </c>
      <c r="G26" s="23">
        <f>14336232/1000</f>
        <v>14336.232</v>
      </c>
      <c r="H26" s="23">
        <f>2595389/1000</f>
        <v>2595.389</v>
      </c>
      <c r="I26" s="23">
        <f>21427875/1000</f>
        <v>21427.875</v>
      </c>
      <c r="J26" s="29">
        <f>SUM(F26:I26)</f>
        <v>126079.163</v>
      </c>
    </row>
    <row r="27" ht="12.75" hidden="1"/>
    <row r="28" spans="1:10" ht="12.75" hidden="1">
      <c r="A28" s="23" t="s">
        <v>75</v>
      </c>
      <c r="F28" s="23">
        <f>2786000/1000</f>
        <v>2786</v>
      </c>
      <c r="G28" s="23">
        <f>1162170/1000</f>
        <v>1162.17</v>
      </c>
      <c r="H28" s="23">
        <v>0</v>
      </c>
      <c r="I28" s="23">
        <v>0</v>
      </c>
      <c r="J28" s="23">
        <f>SUM(F28:I28)</f>
        <v>3948.17</v>
      </c>
    </row>
    <row r="29" spans="1:10" ht="12.75" hidden="1">
      <c r="A29" s="23" t="s">
        <v>76</v>
      </c>
      <c r="F29" s="23">
        <v>0</v>
      </c>
      <c r="G29" s="23">
        <f>-5000/1000</f>
        <v>-5</v>
      </c>
      <c r="H29" s="23">
        <v>0</v>
      </c>
      <c r="I29" s="23">
        <v>0</v>
      </c>
      <c r="J29" s="23">
        <f>SUM(F29:I29)</f>
        <v>-5</v>
      </c>
    </row>
    <row r="30" spans="1:10" ht="12.75" hidden="1">
      <c r="A30" s="23" t="s">
        <v>77</v>
      </c>
      <c r="F30" s="32">
        <v>0</v>
      </c>
      <c r="G30" s="32">
        <v>0</v>
      </c>
      <c r="H30" s="32">
        <v>0</v>
      </c>
      <c r="I30" s="26">
        <f>-32573828/1000</f>
        <v>-32573.828</v>
      </c>
      <c r="J30" s="29">
        <f>SUM(F30:I30)</f>
        <v>-32573.828</v>
      </c>
    </row>
    <row r="31" spans="1:10" ht="12.75" hidden="1">
      <c r="A31" s="23" t="s">
        <v>55</v>
      </c>
      <c r="F31" s="26">
        <v>0</v>
      </c>
      <c r="G31" s="26">
        <v>0</v>
      </c>
      <c r="H31" s="26">
        <v>0</v>
      </c>
      <c r="I31" s="23">
        <f>-78425/1000</f>
        <v>-78.425</v>
      </c>
      <c r="J31" s="29">
        <f>SUM(F31:I31)</f>
        <v>-78.425</v>
      </c>
    </row>
    <row r="32" spans="5:10" ht="4.5" customHeight="1" hidden="1">
      <c r="E32" s="32"/>
      <c r="F32" s="31"/>
      <c r="G32" s="31"/>
      <c r="H32" s="31"/>
      <c r="I32" s="30"/>
      <c r="J32" s="30"/>
    </row>
    <row r="33" spans="1:10" ht="12.75" hidden="1">
      <c r="A33" s="23" t="s">
        <v>69</v>
      </c>
      <c r="F33" s="29">
        <f>SUM(F26:F31)</f>
        <v>90505.667</v>
      </c>
      <c r="G33" s="29">
        <f>SUM(G26:G31)</f>
        <v>15493.402</v>
      </c>
      <c r="H33" s="29">
        <f>SUM(H26:H31)</f>
        <v>2595.389</v>
      </c>
      <c r="I33" s="29">
        <f>SUM(I26:I31)</f>
        <v>-11224.378</v>
      </c>
      <c r="J33" s="29">
        <f>SUM(J26:J31)</f>
        <v>97370.08</v>
      </c>
    </row>
    <row r="34" spans="6:10" ht="6" customHeight="1" hidden="1" thickBot="1">
      <c r="F34" s="34"/>
      <c r="G34" s="34"/>
      <c r="H34" s="34"/>
      <c r="I34" s="34"/>
      <c r="J34" s="34"/>
    </row>
    <row r="35" ht="11.25" customHeight="1" hidden="1" thickTop="1"/>
    <row r="36" ht="11.25" customHeight="1"/>
    <row r="37" ht="11.25" customHeight="1"/>
    <row r="38" ht="11.25" customHeight="1"/>
    <row r="40" ht="12.75">
      <c r="A40" s="10" t="s">
        <v>97</v>
      </c>
    </row>
    <row r="41" ht="12.75">
      <c r="A41" s="9"/>
    </row>
  </sheetData>
  <printOptions/>
  <pageMargins left="0.44" right="0.3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&amp;RFN:&amp;F&amp;A
DATE:&amp;D&amp;T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K121"/>
  <sheetViews>
    <sheetView showGridLines="0" tabSelected="1" workbookViewId="0" topLeftCell="B25">
      <selection activeCell="F24" sqref="F24"/>
    </sheetView>
  </sheetViews>
  <sheetFormatPr defaultColWidth="9.33203125" defaultRowHeight="12.75"/>
  <cols>
    <col min="1" max="1" width="5.33203125" style="20" customWidth="1"/>
    <col min="2" max="2" width="4.33203125" style="20" customWidth="1"/>
    <col min="3" max="3" width="56.83203125" style="20" customWidth="1"/>
    <col min="4" max="4" width="8.5" style="20" customWidth="1"/>
    <col min="5" max="5" width="9" style="20" customWidth="1"/>
    <col min="6" max="6" width="16.33203125" style="20" customWidth="1"/>
    <col min="7" max="7" width="4.5" style="20" customWidth="1"/>
    <col min="8" max="8" width="17.66015625" style="20" customWidth="1"/>
    <col min="9" max="9" width="11.5" style="20" customWidth="1"/>
    <col min="10" max="10" width="12.66015625" style="20" customWidth="1"/>
    <col min="11" max="16384" width="9.33203125" style="20" customWidth="1"/>
  </cols>
  <sheetData>
    <row r="1" spans="2:8" ht="12.75">
      <c r="B1" s="71" t="s">
        <v>8</v>
      </c>
      <c r="C1" s="61"/>
      <c r="D1" s="61"/>
      <c r="E1" s="61"/>
      <c r="H1" s="61" t="s">
        <v>15</v>
      </c>
    </row>
    <row r="2" spans="2:8" ht="12.75" customHeight="1">
      <c r="B2" s="71" t="s">
        <v>32</v>
      </c>
      <c r="G2" s="61"/>
      <c r="H2" s="72"/>
    </row>
    <row r="3" spans="2:8" ht="9" customHeight="1">
      <c r="B3" s="71"/>
      <c r="G3" s="61"/>
      <c r="H3" s="72"/>
    </row>
    <row r="4" spans="2:8" ht="12.75">
      <c r="B4" s="62" t="s">
        <v>110</v>
      </c>
      <c r="G4" s="45"/>
      <c r="H4" s="45"/>
    </row>
    <row r="5" spans="2:8" ht="12.75">
      <c r="B5" s="20" t="s">
        <v>17</v>
      </c>
      <c r="F5" s="45"/>
      <c r="G5" s="45"/>
      <c r="H5" s="45"/>
    </row>
    <row r="6" spans="6:8" ht="12.75">
      <c r="F6" s="45"/>
      <c r="G6" s="45"/>
      <c r="H6" s="45"/>
    </row>
    <row r="7" spans="3:8" ht="12.75">
      <c r="C7" s="73"/>
      <c r="D7" s="73"/>
      <c r="E7" s="73"/>
      <c r="F7" s="45" t="s">
        <v>102</v>
      </c>
      <c r="G7" s="45"/>
      <c r="H7" s="45"/>
    </row>
    <row r="8" spans="1:8" ht="12.75">
      <c r="A8" s="74"/>
      <c r="C8" s="75"/>
      <c r="D8" s="75"/>
      <c r="E8" s="75"/>
      <c r="F8" s="46" t="s">
        <v>22</v>
      </c>
      <c r="G8" s="45"/>
      <c r="H8" s="46"/>
    </row>
    <row r="9" spans="1:8" ht="12.75">
      <c r="A9" s="74"/>
      <c r="C9" s="75"/>
      <c r="D9" s="75"/>
      <c r="E9" s="75"/>
      <c r="F9" s="45" t="s">
        <v>103</v>
      </c>
      <c r="G9" s="45"/>
      <c r="H9" s="46"/>
    </row>
    <row r="10" spans="1:8" ht="12.75">
      <c r="A10" s="74"/>
      <c r="C10" s="75"/>
      <c r="D10" s="75"/>
      <c r="E10" s="75"/>
      <c r="F10" s="76" t="s">
        <v>108</v>
      </c>
      <c r="G10" s="45"/>
      <c r="H10" s="46"/>
    </row>
    <row r="11" spans="1:8" ht="12.75">
      <c r="A11" s="74"/>
      <c r="E11" s="45"/>
      <c r="F11" s="45" t="s">
        <v>0</v>
      </c>
      <c r="G11" s="45"/>
      <c r="H11" s="45"/>
    </row>
    <row r="12" spans="1:8" ht="8.25" customHeight="1">
      <c r="A12" s="74"/>
      <c r="F12" s="45"/>
      <c r="G12" s="45"/>
      <c r="H12" s="45"/>
    </row>
    <row r="13" spans="1:10" ht="13.5" customHeight="1">
      <c r="A13" s="74"/>
      <c r="B13" s="20" t="s">
        <v>100</v>
      </c>
      <c r="F13" s="49">
        <v>4827</v>
      </c>
      <c r="G13" s="47"/>
      <c r="H13" s="57"/>
      <c r="J13" s="56">
        <v>5411</v>
      </c>
    </row>
    <row r="14" spans="1:10" ht="11.25" customHeight="1">
      <c r="A14" s="74"/>
      <c r="F14" s="47"/>
      <c r="G14" s="47"/>
      <c r="H14" s="57"/>
      <c r="J14" s="56">
        <v>12</v>
      </c>
    </row>
    <row r="15" spans="1:10" ht="12.75">
      <c r="A15" s="74"/>
      <c r="B15" s="20" t="s">
        <v>80</v>
      </c>
      <c r="F15" s="47"/>
      <c r="G15" s="47"/>
      <c r="H15" s="57"/>
      <c r="J15" s="56">
        <v>-30</v>
      </c>
    </row>
    <row r="16" spans="1:10" ht="12.75">
      <c r="A16" s="74"/>
      <c r="B16" s="20" t="s">
        <v>9</v>
      </c>
      <c r="E16" s="74"/>
      <c r="F16" s="85">
        <v>491</v>
      </c>
      <c r="G16" s="47"/>
      <c r="H16" s="57"/>
      <c r="J16" s="56">
        <v>1314</v>
      </c>
    </row>
    <row r="17" spans="1:10" ht="12" customHeight="1">
      <c r="A17" s="74"/>
      <c r="B17" s="20" t="s">
        <v>78</v>
      </c>
      <c r="E17" s="74"/>
      <c r="F17" s="85">
        <v>-115</v>
      </c>
      <c r="G17" s="47"/>
      <c r="H17" s="57"/>
      <c r="J17" s="56">
        <v>-283</v>
      </c>
    </row>
    <row r="18" spans="1:10" ht="12.75" customHeight="1">
      <c r="A18" s="74"/>
      <c r="B18" s="20" t="s">
        <v>88</v>
      </c>
      <c r="E18" s="74"/>
      <c r="F18" s="5">
        <v>1205</v>
      </c>
      <c r="G18" s="47"/>
      <c r="H18" s="57"/>
      <c r="J18" s="56">
        <v>-542</v>
      </c>
    </row>
    <row r="19" spans="1:10" ht="0.75" customHeight="1">
      <c r="A19" s="74"/>
      <c r="E19" s="74"/>
      <c r="F19" s="86"/>
      <c r="G19" s="47"/>
      <c r="H19" s="57"/>
      <c r="J19" s="56"/>
    </row>
    <row r="20" spans="1:10" ht="11.25" customHeight="1">
      <c r="A20" s="74"/>
      <c r="B20" s="20" t="s">
        <v>10</v>
      </c>
      <c r="E20" s="74"/>
      <c r="F20" s="47">
        <f>SUM(F13:F18)</f>
        <v>6408</v>
      </c>
      <c r="G20" s="47"/>
      <c r="H20" s="57"/>
      <c r="I20" s="73"/>
      <c r="J20" s="56">
        <v>62</v>
      </c>
    </row>
    <row r="21" spans="1:10" ht="10.5" customHeight="1">
      <c r="A21" s="74"/>
      <c r="E21" s="74"/>
      <c r="F21" s="47"/>
      <c r="G21" s="47"/>
      <c r="H21" s="57"/>
      <c r="I21" s="73"/>
      <c r="J21" s="56">
        <v>1205</v>
      </c>
    </row>
    <row r="22" spans="1:10" ht="12.75">
      <c r="A22" s="74"/>
      <c r="B22" s="20" t="s">
        <v>11</v>
      </c>
      <c r="C22" s="77"/>
      <c r="D22" s="77"/>
      <c r="E22" s="74"/>
      <c r="F22" s="8">
        <v>-2283</v>
      </c>
      <c r="G22" s="47"/>
      <c r="H22" s="57"/>
      <c r="J22" s="58">
        <v>-147</v>
      </c>
    </row>
    <row r="23" spans="1:10" ht="12" customHeight="1">
      <c r="A23" s="74"/>
      <c r="B23" s="20" t="s">
        <v>12</v>
      </c>
      <c r="C23" s="77"/>
      <c r="D23" s="77"/>
      <c r="E23" s="74"/>
      <c r="F23" s="59">
        <v>-6864</v>
      </c>
      <c r="G23" s="47"/>
      <c r="H23" s="57"/>
      <c r="J23" s="57">
        <f>SUM(J13:J22)</f>
        <v>7002</v>
      </c>
    </row>
    <row r="24" spans="1:10" ht="12.75">
      <c r="A24" s="74"/>
      <c r="B24" s="20" t="s">
        <v>84</v>
      </c>
      <c r="C24" s="77"/>
      <c r="D24" s="77"/>
      <c r="E24" s="78"/>
      <c r="F24" s="8">
        <f>SUM(F20:F23)</f>
        <v>-2739</v>
      </c>
      <c r="G24" s="47"/>
      <c r="H24" s="57"/>
      <c r="J24" s="57">
        <v>-10</v>
      </c>
    </row>
    <row r="25" spans="1:10" ht="10.5" customHeight="1">
      <c r="A25" s="74"/>
      <c r="C25" s="77"/>
      <c r="D25" s="77"/>
      <c r="E25" s="78"/>
      <c r="F25" s="5"/>
      <c r="G25" s="47"/>
      <c r="H25" s="57"/>
      <c r="J25" s="57">
        <v>1</v>
      </c>
    </row>
    <row r="26" spans="1:10" ht="12.75">
      <c r="A26" s="74"/>
      <c r="B26" s="20" t="s">
        <v>79</v>
      </c>
      <c r="C26" s="77"/>
      <c r="D26" s="77"/>
      <c r="E26" s="74"/>
      <c r="F26" s="8">
        <v>-1205</v>
      </c>
      <c r="G26" s="47"/>
      <c r="H26" s="57"/>
      <c r="J26" s="57">
        <f>-2762</f>
        <v>-2762</v>
      </c>
    </row>
    <row r="27" spans="1:10" ht="12.75">
      <c r="A27" s="74"/>
      <c r="B27" s="20" t="s">
        <v>82</v>
      </c>
      <c r="C27" s="77"/>
      <c r="D27" s="77"/>
      <c r="E27" s="74"/>
      <c r="F27" s="59">
        <v>-545</v>
      </c>
      <c r="G27" s="47"/>
      <c r="H27" s="57"/>
      <c r="J27" s="58">
        <v>-1831</v>
      </c>
    </row>
    <row r="28" spans="1:10" ht="12.75">
      <c r="A28" s="74"/>
      <c r="B28" s="20" t="s">
        <v>83</v>
      </c>
      <c r="C28" s="77"/>
      <c r="D28" s="77"/>
      <c r="E28" s="78"/>
      <c r="F28" s="8">
        <f>F24+F26+F27</f>
        <v>-4489</v>
      </c>
      <c r="G28" s="47"/>
      <c r="H28" s="5"/>
      <c r="J28" s="5">
        <f>SUM(J23:J27)</f>
        <v>2400</v>
      </c>
    </row>
    <row r="29" spans="1:10" ht="10.5" customHeight="1">
      <c r="A29" s="74"/>
      <c r="C29" s="77"/>
      <c r="D29" s="77"/>
      <c r="E29" s="78"/>
      <c r="F29" s="5"/>
      <c r="G29" s="47"/>
      <c r="H29" s="57"/>
      <c r="J29" s="57">
        <v>-1205</v>
      </c>
    </row>
    <row r="30" spans="1:10" ht="12.75">
      <c r="A30" s="74"/>
      <c r="B30" s="20" t="s">
        <v>13</v>
      </c>
      <c r="C30" s="77"/>
      <c r="D30" s="77"/>
      <c r="E30" s="78"/>
      <c r="F30" s="5"/>
      <c r="G30" s="47"/>
      <c r="H30" s="57"/>
      <c r="J30" s="58">
        <f>-545</f>
        <v>-545</v>
      </c>
    </row>
    <row r="31" spans="1:10" ht="12.75">
      <c r="A31" s="74"/>
      <c r="B31" s="20" t="s">
        <v>93</v>
      </c>
      <c r="E31" s="74"/>
      <c r="F31" s="87">
        <v>-1425</v>
      </c>
      <c r="G31" s="5"/>
      <c r="H31" s="57"/>
      <c r="J31" s="57">
        <f>SUM(J28:J30)</f>
        <v>650</v>
      </c>
    </row>
    <row r="32" spans="1:10" ht="10.5" customHeight="1">
      <c r="A32" s="74"/>
      <c r="C32" s="77"/>
      <c r="D32" s="77"/>
      <c r="E32" s="78"/>
      <c r="F32" s="5"/>
      <c r="G32" s="47"/>
      <c r="H32" s="57"/>
      <c r="J32" s="57">
        <v>-573</v>
      </c>
    </row>
    <row r="33" spans="1:10" ht="12.75">
      <c r="A33" s="74"/>
      <c r="B33" s="20" t="s">
        <v>14</v>
      </c>
      <c r="C33" s="77"/>
      <c r="D33" s="77"/>
      <c r="E33" s="78"/>
      <c r="F33" s="5"/>
      <c r="G33" s="47"/>
      <c r="H33" s="57"/>
      <c r="J33" s="57">
        <v>478</v>
      </c>
    </row>
    <row r="34" spans="1:10" ht="12.75">
      <c r="A34" s="74"/>
      <c r="B34" s="20" t="s">
        <v>61</v>
      </c>
      <c r="C34" s="79"/>
      <c r="D34" s="79"/>
      <c r="E34" s="74"/>
      <c r="F34" s="87">
        <v>-169</v>
      </c>
      <c r="G34" s="47"/>
      <c r="H34" s="57"/>
      <c r="J34" s="56">
        <v>-1536</v>
      </c>
    </row>
    <row r="35" spans="1:10" ht="5.25" customHeight="1">
      <c r="A35" s="74"/>
      <c r="C35" s="77"/>
      <c r="D35" s="77"/>
      <c r="E35" s="78"/>
      <c r="F35" s="86"/>
      <c r="G35" s="5"/>
      <c r="H35" s="57"/>
      <c r="J35" s="57"/>
    </row>
    <row r="36" spans="1:10" ht="12.75" customHeight="1">
      <c r="A36" s="74"/>
      <c r="B36" s="20" t="s">
        <v>85</v>
      </c>
      <c r="E36" s="78"/>
      <c r="F36" s="8">
        <f>SUM(F28:F34)</f>
        <v>-6083</v>
      </c>
      <c r="G36" s="5"/>
      <c r="H36" s="57"/>
      <c r="J36" s="57">
        <f>3218</f>
        <v>3218</v>
      </c>
    </row>
    <row r="37" spans="1:10" ht="6" customHeight="1">
      <c r="A37" s="74"/>
      <c r="C37" s="80"/>
      <c r="D37" s="80"/>
      <c r="E37" s="78"/>
      <c r="F37" s="5"/>
      <c r="G37" s="5"/>
      <c r="H37" s="57"/>
      <c r="J37" s="57"/>
    </row>
    <row r="38" spans="1:10" ht="12.75">
      <c r="A38" s="74"/>
      <c r="B38" s="20" t="s">
        <v>81</v>
      </c>
      <c r="C38" s="80"/>
      <c r="D38" s="80"/>
      <c r="E38" s="78"/>
      <c r="F38" s="87">
        <v>-11670</v>
      </c>
      <c r="G38" s="5"/>
      <c r="H38" s="57"/>
      <c r="J38" s="57">
        <v>-5139</v>
      </c>
    </row>
    <row r="39" spans="1:10" ht="6" customHeight="1">
      <c r="A39" s="74"/>
      <c r="C39" s="80"/>
      <c r="D39" s="80"/>
      <c r="E39" s="78"/>
      <c r="F39" s="48"/>
      <c r="G39" s="5"/>
      <c r="H39" s="48"/>
      <c r="J39" s="48"/>
    </row>
    <row r="40" spans="1:11" ht="15.75" customHeight="1" thickBot="1">
      <c r="A40" s="74"/>
      <c r="B40" s="20" t="s">
        <v>86</v>
      </c>
      <c r="C40" s="80"/>
      <c r="D40" s="80"/>
      <c r="E40" s="78"/>
      <c r="F40" s="81">
        <f>SUM(F36:F38)</f>
        <v>-17753</v>
      </c>
      <c r="G40" s="5"/>
      <c r="H40" s="8"/>
      <c r="I40" s="82"/>
      <c r="J40" s="8">
        <v>-3086</v>
      </c>
      <c r="K40" s="83"/>
    </row>
    <row r="41" spans="1:10" ht="13.5" thickTop="1">
      <c r="A41" s="74"/>
      <c r="C41" s="84"/>
      <c r="D41" s="84"/>
      <c r="E41" s="84"/>
      <c r="F41" s="49"/>
      <c r="G41" s="49"/>
      <c r="H41" s="8"/>
      <c r="J41" s="59">
        <v>74</v>
      </c>
    </row>
    <row r="42" spans="1:10" ht="12" customHeight="1">
      <c r="A42" s="74"/>
      <c r="C42" s="84"/>
      <c r="D42" s="84"/>
      <c r="E42" s="84"/>
      <c r="F42" s="49"/>
      <c r="G42" s="49"/>
      <c r="H42" s="8"/>
      <c r="J42" s="49">
        <f>SUM(J31:J41)</f>
        <v>-5914</v>
      </c>
    </row>
    <row r="43" spans="1:10" ht="12.75">
      <c r="A43" s="74"/>
      <c r="B43" s="20" t="s">
        <v>95</v>
      </c>
      <c r="C43" s="84"/>
      <c r="D43" s="84"/>
      <c r="E43" s="84"/>
      <c r="F43" s="67"/>
      <c r="G43" s="49"/>
      <c r="H43" s="8"/>
      <c r="J43" s="49">
        <v>-213</v>
      </c>
    </row>
    <row r="44" spans="1:10" ht="12.75">
      <c r="A44" s="74"/>
      <c r="C44" s="84"/>
      <c r="D44" s="84"/>
      <c r="E44" s="84"/>
      <c r="F44" s="67" t="s">
        <v>0</v>
      </c>
      <c r="G44" s="49"/>
      <c r="H44" s="8"/>
      <c r="J44" s="49">
        <v>-2536</v>
      </c>
    </row>
    <row r="45" spans="1:10" ht="12.75">
      <c r="A45" s="74"/>
      <c r="B45" s="20" t="s">
        <v>59</v>
      </c>
      <c r="C45" s="84"/>
      <c r="D45" s="84"/>
      <c r="E45" s="84"/>
      <c r="F45" s="49">
        <v>873</v>
      </c>
      <c r="G45" s="49"/>
      <c r="H45" s="8"/>
      <c r="J45" s="59">
        <v>2580</v>
      </c>
    </row>
    <row r="46" spans="1:10" ht="12.75">
      <c r="A46" s="74"/>
      <c r="B46" s="20" t="s">
        <v>60</v>
      </c>
      <c r="C46" s="84"/>
      <c r="D46" s="84"/>
      <c r="E46" s="84"/>
      <c r="F46" s="47">
        <f>'BS'!C31</f>
        <v>1013</v>
      </c>
      <c r="G46" s="47"/>
      <c r="H46" s="8"/>
      <c r="J46" s="49">
        <f>SUM(J42:J45)</f>
        <v>-6083</v>
      </c>
    </row>
    <row r="47" spans="1:10" ht="12.75" customHeight="1">
      <c r="A47" s="74"/>
      <c r="B47" s="20" t="s">
        <v>89</v>
      </c>
      <c r="C47" s="84"/>
      <c r="D47" s="84"/>
      <c r="E47" s="84"/>
      <c r="F47" s="49">
        <v>-19639</v>
      </c>
      <c r="G47" s="47"/>
      <c r="H47" s="8"/>
      <c r="J47" s="49">
        <v>-11670</v>
      </c>
    </row>
    <row r="48" spans="1:10" ht="15.75" customHeight="1" thickBot="1">
      <c r="A48" s="74"/>
      <c r="C48" s="84"/>
      <c r="D48" s="84"/>
      <c r="E48" s="84"/>
      <c r="F48" s="60">
        <f>SUM(F45:F47)</f>
        <v>-17753</v>
      </c>
      <c r="G48" s="47"/>
      <c r="H48" s="8"/>
      <c r="I48" s="85"/>
      <c r="J48" s="60">
        <f>SUM(J46:J47)</f>
        <v>-17753</v>
      </c>
    </row>
    <row r="49" spans="1:8" ht="12" customHeight="1" thickTop="1">
      <c r="A49" s="74"/>
      <c r="C49" s="84"/>
      <c r="D49" s="84"/>
      <c r="E49" s="84"/>
      <c r="F49" s="8"/>
      <c r="G49" s="47"/>
      <c r="H49" s="47"/>
    </row>
    <row r="50" spans="1:8" ht="15.75" customHeight="1">
      <c r="A50" s="74"/>
      <c r="C50" s="84"/>
      <c r="D50" s="84"/>
      <c r="E50" s="84"/>
      <c r="F50" s="8"/>
      <c r="G50" s="47"/>
      <c r="H50" s="47"/>
    </row>
    <row r="51" spans="1:8" ht="15.75" customHeight="1" hidden="1">
      <c r="A51" s="74"/>
      <c r="C51" s="84"/>
      <c r="D51" s="84"/>
      <c r="E51" s="84"/>
      <c r="F51" s="8">
        <f>F40-F48</f>
        <v>0</v>
      </c>
      <c r="G51" s="47"/>
      <c r="H51" s="47"/>
    </row>
    <row r="52" spans="1:8" ht="12.75">
      <c r="A52" s="74"/>
      <c r="C52" s="84"/>
      <c r="D52" s="84"/>
      <c r="E52" s="84"/>
      <c r="F52" s="47"/>
      <c r="G52" s="47"/>
      <c r="H52" s="47"/>
    </row>
    <row r="53" spans="1:8" ht="12.75">
      <c r="A53" s="74"/>
      <c r="B53" s="63" t="s">
        <v>97</v>
      </c>
      <c r="F53" s="47"/>
      <c r="G53" s="47"/>
      <c r="H53" s="47"/>
    </row>
    <row r="54" spans="1:8" ht="12.75">
      <c r="A54" s="74"/>
      <c r="B54" s="49"/>
      <c r="F54" s="47"/>
      <c r="G54" s="47"/>
      <c r="H54" s="47"/>
    </row>
    <row r="55" spans="1:8" ht="12.75">
      <c r="A55" s="74"/>
      <c r="F55" s="47"/>
      <c r="G55" s="47"/>
      <c r="H55" s="47"/>
    </row>
    <row r="56" spans="1:8" ht="12.75">
      <c r="A56" s="74"/>
      <c r="F56" s="47"/>
      <c r="G56" s="47"/>
      <c r="H56" s="47"/>
    </row>
    <row r="57" spans="1:8" ht="12.75">
      <c r="A57" s="74"/>
      <c r="F57" s="47"/>
      <c r="G57" s="47"/>
      <c r="H57" s="47"/>
    </row>
    <row r="58" spans="1:8" ht="12.75">
      <c r="A58" s="74"/>
      <c r="F58" s="47"/>
      <c r="G58" s="47"/>
      <c r="H58" s="47"/>
    </row>
    <row r="59" spans="1:8" ht="12.75">
      <c r="A59" s="74"/>
      <c r="F59" s="47"/>
      <c r="G59" s="47"/>
      <c r="H59" s="47"/>
    </row>
    <row r="60" spans="1:8" ht="12.75">
      <c r="A60" s="74"/>
      <c r="F60" s="47"/>
      <c r="G60" s="47"/>
      <c r="H60" s="47"/>
    </row>
    <row r="61" spans="1:8" ht="12.75">
      <c r="A61" s="74"/>
      <c r="F61" s="47"/>
      <c r="G61" s="47"/>
      <c r="H61" s="47"/>
    </row>
    <row r="62" spans="1:8" ht="12.75">
      <c r="A62" s="74"/>
      <c r="F62" s="47"/>
      <c r="G62" s="47"/>
      <c r="H62" s="47"/>
    </row>
    <row r="63" spans="1:8" ht="12.75">
      <c r="A63" s="74"/>
      <c r="F63" s="47"/>
      <c r="G63" s="47"/>
      <c r="H63" s="47"/>
    </row>
    <row r="64" spans="1:8" ht="12.75">
      <c r="A64" s="74"/>
      <c r="F64" s="47"/>
      <c r="G64" s="47"/>
      <c r="H64" s="47"/>
    </row>
    <row r="65" spans="1:8" ht="12.75">
      <c r="A65" s="74"/>
      <c r="F65" s="47"/>
      <c r="G65" s="47"/>
      <c r="H65" s="47"/>
    </row>
    <row r="66" spans="1:8" ht="12.75">
      <c r="A66" s="74"/>
      <c r="F66" s="47"/>
      <c r="G66" s="47"/>
      <c r="H66" s="47"/>
    </row>
    <row r="67" spans="1:8" ht="12.75">
      <c r="A67" s="74"/>
      <c r="F67" s="47"/>
      <c r="G67" s="47"/>
      <c r="H67" s="47"/>
    </row>
    <row r="68" spans="1:8" ht="12.75">
      <c r="A68" s="74"/>
      <c r="F68" s="47"/>
      <c r="G68" s="47"/>
      <c r="H68" s="47"/>
    </row>
    <row r="69" spans="1:8" ht="12.75">
      <c r="A69" s="74"/>
      <c r="F69" s="47"/>
      <c r="G69" s="47"/>
      <c r="H69" s="47"/>
    </row>
    <row r="70" spans="1:8" ht="12.75">
      <c r="A70" s="74"/>
      <c r="F70" s="47"/>
      <c r="G70" s="47"/>
      <c r="H70" s="47"/>
    </row>
    <row r="71" spans="1:8" ht="12.75">
      <c r="A71" s="74"/>
      <c r="F71" s="47"/>
      <c r="G71" s="47"/>
      <c r="H71" s="47"/>
    </row>
    <row r="72" spans="1:8" ht="12.75">
      <c r="A72" s="74"/>
      <c r="F72" s="47"/>
      <c r="G72" s="47"/>
      <c r="H72" s="47"/>
    </row>
    <row r="73" spans="1:8" ht="12.75">
      <c r="A73" s="74"/>
      <c r="F73" s="47"/>
      <c r="G73" s="47"/>
      <c r="H73" s="47"/>
    </row>
    <row r="74" spans="1:8" ht="12.75">
      <c r="A74" s="74"/>
      <c r="F74" s="47"/>
      <c r="G74" s="47"/>
      <c r="H74" s="47"/>
    </row>
    <row r="75" spans="1:8" ht="12.75">
      <c r="A75" s="74"/>
      <c r="F75" s="47"/>
      <c r="G75" s="47"/>
      <c r="H75" s="47"/>
    </row>
    <row r="76" spans="1:8" ht="12.75">
      <c r="A76" s="74"/>
      <c r="F76" s="47"/>
      <c r="G76" s="47"/>
      <c r="H76" s="47"/>
    </row>
    <row r="77" spans="1:8" ht="12.75">
      <c r="A77" s="74"/>
      <c r="F77" s="47"/>
      <c r="G77" s="47"/>
      <c r="H77" s="47"/>
    </row>
    <row r="78" spans="1:8" ht="12.75">
      <c r="A78" s="74"/>
      <c r="F78" s="47"/>
      <c r="G78" s="47"/>
      <c r="H78" s="47"/>
    </row>
    <row r="79" spans="1:8" ht="12.75">
      <c r="A79" s="74"/>
      <c r="F79" s="47"/>
      <c r="G79" s="47"/>
      <c r="H79" s="47"/>
    </row>
    <row r="80" spans="1:8" ht="12.75">
      <c r="A80" s="74"/>
      <c r="F80" s="47"/>
      <c r="G80" s="47"/>
      <c r="H80" s="47"/>
    </row>
    <row r="81" spans="1:8" ht="12.75">
      <c r="A81" s="74"/>
      <c r="F81" s="47"/>
      <c r="G81" s="47"/>
      <c r="H81" s="47"/>
    </row>
    <row r="82" spans="1:8" ht="12.75">
      <c r="A82" s="74"/>
      <c r="F82" s="47"/>
      <c r="G82" s="47"/>
      <c r="H82" s="47"/>
    </row>
    <row r="83" spans="1:8" ht="12.75">
      <c r="A83" s="74"/>
      <c r="F83" s="47"/>
      <c r="G83" s="47"/>
      <c r="H83" s="47"/>
    </row>
    <row r="84" spans="1:8" ht="12.75">
      <c r="A84" s="74"/>
      <c r="F84" s="47"/>
      <c r="G84" s="47"/>
      <c r="H84" s="47"/>
    </row>
    <row r="85" spans="1:8" ht="12.75">
      <c r="A85" s="74"/>
      <c r="F85" s="47"/>
      <c r="G85" s="47"/>
      <c r="H85" s="47"/>
    </row>
    <row r="86" spans="1:8" ht="12.75">
      <c r="A86" s="74"/>
      <c r="F86" s="47"/>
      <c r="G86" s="47"/>
      <c r="H86" s="47"/>
    </row>
    <row r="87" spans="1:8" ht="12.75">
      <c r="A87" s="74"/>
      <c r="F87" s="47"/>
      <c r="G87" s="47"/>
      <c r="H87" s="47"/>
    </row>
    <row r="88" spans="1:8" ht="12.75">
      <c r="A88" s="74"/>
      <c r="F88" s="47"/>
      <c r="G88" s="47"/>
      <c r="H88" s="47"/>
    </row>
    <row r="89" spans="1:8" ht="12.75">
      <c r="A89" s="74"/>
      <c r="F89" s="47"/>
      <c r="G89" s="47"/>
      <c r="H89" s="47"/>
    </row>
    <row r="90" spans="1:8" ht="12.75">
      <c r="A90" s="74"/>
      <c r="F90" s="47"/>
      <c r="G90" s="47"/>
      <c r="H90" s="47"/>
    </row>
    <row r="91" spans="1:8" ht="12.75">
      <c r="A91" s="74"/>
      <c r="F91" s="47"/>
      <c r="G91" s="47"/>
      <c r="H91" s="47"/>
    </row>
    <row r="92" spans="1:8" ht="12.75">
      <c r="A92" s="74"/>
      <c r="F92" s="47"/>
      <c r="G92" s="47"/>
      <c r="H92" s="47"/>
    </row>
    <row r="93" spans="1:8" ht="12.75">
      <c r="A93" s="74"/>
      <c r="F93" s="47"/>
      <c r="G93" s="47"/>
      <c r="H93" s="47"/>
    </row>
    <row r="94" spans="1:8" ht="12.75">
      <c r="A94" s="74"/>
      <c r="F94" s="47"/>
      <c r="G94" s="47"/>
      <c r="H94" s="47"/>
    </row>
    <row r="95" spans="1:8" ht="12.75">
      <c r="A95" s="74"/>
      <c r="F95" s="47"/>
      <c r="G95" s="47"/>
      <c r="H95" s="47"/>
    </row>
    <row r="96" spans="1:8" ht="12.75">
      <c r="A96" s="74"/>
      <c r="F96" s="47"/>
      <c r="G96" s="47"/>
      <c r="H96" s="47"/>
    </row>
    <row r="97" spans="1:8" ht="12.75">
      <c r="A97" s="74"/>
      <c r="F97" s="47"/>
      <c r="G97" s="47"/>
      <c r="H97" s="47"/>
    </row>
    <row r="98" spans="1:8" ht="12.75">
      <c r="A98" s="74"/>
      <c r="F98" s="47"/>
      <c r="G98" s="47"/>
      <c r="H98" s="47"/>
    </row>
    <row r="99" spans="1:8" ht="12.75">
      <c r="A99" s="74"/>
      <c r="F99" s="47"/>
      <c r="G99" s="47"/>
      <c r="H99" s="47"/>
    </row>
    <row r="100" spans="1:8" ht="12.75">
      <c r="A100" s="74"/>
      <c r="F100" s="47"/>
      <c r="G100" s="47"/>
      <c r="H100" s="47"/>
    </row>
    <row r="101" spans="1:8" ht="12.75">
      <c r="A101" s="74"/>
      <c r="F101" s="47"/>
      <c r="G101" s="47"/>
      <c r="H101" s="47"/>
    </row>
    <row r="102" spans="1:8" ht="12.75">
      <c r="A102" s="74"/>
      <c r="F102" s="47"/>
      <c r="G102" s="47"/>
      <c r="H102" s="47"/>
    </row>
    <row r="103" spans="1:8" ht="12.75">
      <c r="A103" s="74"/>
      <c r="F103" s="47"/>
      <c r="G103" s="47"/>
      <c r="H103" s="47"/>
    </row>
    <row r="104" spans="1:8" ht="12.75">
      <c r="A104" s="74"/>
      <c r="F104" s="47"/>
      <c r="G104" s="47"/>
      <c r="H104" s="47"/>
    </row>
    <row r="105" spans="1:8" ht="12.75">
      <c r="A105" s="74"/>
      <c r="F105" s="47"/>
      <c r="G105" s="47"/>
      <c r="H105" s="47"/>
    </row>
    <row r="106" spans="1:8" ht="12.75">
      <c r="A106" s="74"/>
      <c r="F106" s="47"/>
      <c r="G106" s="47"/>
      <c r="H106" s="47"/>
    </row>
    <row r="107" spans="1:8" ht="12.75">
      <c r="A107" s="74"/>
      <c r="F107" s="47"/>
      <c r="G107" s="47"/>
      <c r="H107" s="47"/>
    </row>
    <row r="108" spans="1:8" ht="12.75">
      <c r="A108" s="74"/>
      <c r="F108" s="47"/>
      <c r="G108" s="47"/>
      <c r="H108" s="47"/>
    </row>
    <row r="109" ht="12.75">
      <c r="A109" s="74"/>
    </row>
    <row r="110" ht="12.75">
      <c r="A110" s="74"/>
    </row>
    <row r="111" ht="12.75">
      <c r="A111" s="74"/>
    </row>
    <row r="112" ht="12.75">
      <c r="A112" s="74"/>
    </row>
    <row r="113" ht="12.75">
      <c r="A113" s="74"/>
    </row>
    <row r="114" ht="12.75">
      <c r="A114" s="74"/>
    </row>
    <row r="115" ht="12.75">
      <c r="A115" s="74"/>
    </row>
    <row r="116" ht="12.75">
      <c r="A116" s="74"/>
    </row>
    <row r="117" ht="12.75">
      <c r="A117" s="74"/>
    </row>
    <row r="118" ht="12.75">
      <c r="A118" s="74"/>
    </row>
    <row r="119" ht="12.75">
      <c r="A119" s="74"/>
    </row>
    <row r="120" ht="12.75">
      <c r="A120" s="74"/>
    </row>
    <row r="121" ht="12.75">
      <c r="A121" s="74"/>
    </row>
  </sheetData>
  <printOptions/>
  <pageMargins left="0.53" right="0.41" top="0.6" bottom="0.22" header="0.25" footer="0.38"/>
  <pageSetup horizontalDpi="300" verticalDpi="300" orientation="portrait" scale="85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Fastrack Services</cp:lastModifiedBy>
  <cp:lastPrinted>2003-07-17T08:39:06Z</cp:lastPrinted>
  <dcterms:created xsi:type="dcterms:W3CDTF">1999-10-14T02:08:55Z</dcterms:created>
  <dcterms:modified xsi:type="dcterms:W3CDTF">2003-07-21T10:07:39Z</dcterms:modified>
  <cp:category/>
  <cp:version/>
  <cp:contentType/>
  <cp:contentStatus/>
</cp:coreProperties>
</file>