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597" activeTab="1"/>
  </bookViews>
  <sheets>
    <sheet name="Income " sheetId="1" r:id="rId1"/>
    <sheet name="BS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<sst xmlns="http://schemas.openxmlformats.org/spreadsheetml/2006/main" count="120" uniqueCount="105">
  <si>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</si>
  <si>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</si>
  <si>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</si>
  <si>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</si>
  <si>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</si>
  <si>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</si>
  <si>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</si>
  <si>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</si>
  <si>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</si>
  <si>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</si>
  <si>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</si>
  <si>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Other income including interest income</t>
  </si>
  <si>
    <t>2(a)</t>
  </si>
  <si>
    <t>interest on borrowings, depreciation and</t>
  </si>
  <si>
    <t xml:space="preserve">minority interests and extraordinary items </t>
  </si>
  <si>
    <t>Interest on borrowings</t>
  </si>
  <si>
    <t>Depreciation and amortisation</t>
  </si>
  <si>
    <t>Exceptional items</t>
  </si>
  <si>
    <t>amortisation, exceptional items but</t>
  </si>
  <si>
    <t xml:space="preserve">before income tax,minority interests and </t>
  </si>
  <si>
    <t>extraordinary items</t>
  </si>
  <si>
    <t xml:space="preserve">Share in results of associated </t>
  </si>
  <si>
    <t>companies</t>
  </si>
  <si>
    <t>interests and extraordinary items</t>
  </si>
  <si>
    <t>Taxation</t>
  </si>
  <si>
    <t xml:space="preserve">    before deducting minority interests</t>
  </si>
  <si>
    <t>attributable to members of the company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</si>
  <si>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</si>
  <si>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</si>
  <si>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</si>
  <si>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</si>
  <si>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 </t>
  </si>
  <si>
    <t>3(a)</t>
  </si>
  <si>
    <t>deducting any provision for preference</t>
  </si>
  <si>
    <t>dividends, if any :-</t>
  </si>
  <si>
    <t>CONSOLIDATED BALANCE SHEET</t>
  </si>
  <si>
    <t xml:space="preserve">AS AT </t>
  </si>
  <si>
    <t xml:space="preserve">END OF </t>
  </si>
  <si>
    <t>PRECEDING</t>
  </si>
  <si>
    <t>FINANCIAL</t>
  </si>
  <si>
    <t>QUARTER</t>
  </si>
  <si>
    <t>YEAR END</t>
  </si>
  <si>
    <t>Fixed Assets</t>
  </si>
  <si>
    <t>Current Assets</t>
  </si>
  <si>
    <t xml:space="preserve">Stocks </t>
  </si>
  <si>
    <t>Trade Debtors</t>
  </si>
  <si>
    <t xml:space="preserve">Current Liabilities </t>
  </si>
  <si>
    <t>Provision for Taxation</t>
  </si>
  <si>
    <t>Expenditure carried forward</t>
  </si>
  <si>
    <t>Shareholders' Fund</t>
  </si>
  <si>
    <t>Share Capital</t>
  </si>
  <si>
    <t>Reserves</t>
  </si>
  <si>
    <t>Share Premium</t>
  </si>
  <si>
    <t>Retained Profit</t>
  </si>
  <si>
    <t>Minority Interests</t>
  </si>
  <si>
    <t>Long Term Borrowings</t>
  </si>
  <si>
    <t>Proposed Dividend</t>
  </si>
  <si>
    <t>Amount due to directors</t>
  </si>
  <si>
    <t>Fixed deposits with licensed banks</t>
  </si>
  <si>
    <t>Cash and bank balances</t>
  </si>
  <si>
    <t>Trade creditors</t>
  </si>
  <si>
    <t>Future Development Properties</t>
  </si>
  <si>
    <t>Bank Borrowings</t>
  </si>
  <si>
    <t>Investment in Associated Company</t>
  </si>
  <si>
    <t xml:space="preserve">Net Current Assets </t>
  </si>
  <si>
    <t>INDIVIDUAL QUARTER</t>
  </si>
  <si>
    <t xml:space="preserve">      CUMULATIVE QUARTER</t>
  </si>
  <si>
    <t xml:space="preserve">Turnover </t>
  </si>
  <si>
    <t>amortisation and exceptional items, income tax,</t>
  </si>
  <si>
    <t>Other creditors, accruals and deposits receivable</t>
  </si>
  <si>
    <t>Deferred  Taxation</t>
  </si>
  <si>
    <t>Investment in Subsidiary Company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</si>
  <si>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</si>
  <si>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</si>
  <si>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</si>
  <si>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</si>
  <si>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</si>
  <si>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</si>
  <si>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</si>
  <si>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</si>
  <si>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</si>
  <si>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 </t>
  </si>
  <si>
    <t xml:space="preserve">  (k) </t>
  </si>
  <si>
    <t xml:space="preserve">  (l)</t>
  </si>
  <si>
    <t xml:space="preserve">Earnings per share based on 2(j) above after </t>
  </si>
  <si>
    <t>Others debtors, deposits &amp; prepayment</t>
  </si>
  <si>
    <t>Reserve on consolidation</t>
  </si>
  <si>
    <t>Amount due to ultimate holding company</t>
  </si>
  <si>
    <t>Net tangible assets per share (RM)</t>
  </si>
  <si>
    <t>Goodwill on Consolidation</t>
  </si>
  <si>
    <t>Amount due from a related company</t>
  </si>
  <si>
    <t>QUARTERLY REPORT</t>
  </si>
  <si>
    <t>Operating profit before</t>
  </si>
  <si>
    <t>Operating profit after</t>
  </si>
  <si>
    <t xml:space="preserve">Profit before taxation, minority </t>
  </si>
  <si>
    <t xml:space="preserve">(i) Profit after taxation </t>
  </si>
  <si>
    <t>(ii) Add : minority interests</t>
  </si>
  <si>
    <t>Profit after taxation attributable</t>
  </si>
  <si>
    <t>to members of the company</t>
  </si>
  <si>
    <t>Profit after taxation and extraordinary items</t>
  </si>
  <si>
    <t>-</t>
  </si>
  <si>
    <t>Quarterly report on consolidated results for the financial year ended 31/08/00. The figures have not been audited.</t>
  </si>
  <si>
    <t>Gross amount due from customers</t>
  </si>
  <si>
    <t>(i) Basic EPS (sen)</t>
  </si>
  <si>
    <t>(ii)Fully diluted EPS (sen)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</si>
</sst>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  <numFmt numFmtId="200" formatCode="dd/mm/yyyy"/>
    <numFmt numFmtId="201" formatCode="_(* #,##0.0000_);_(* \(#,##0.0000\);_(* &quot;-&quot;??_);_(@_)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00_);[Red]\(#,##0.000\)"/>
    <numFmt numFmtId="208" formatCode="#,##0;[Red]#,##0"/>
    <numFmt numFmtId="209" formatCode="_-* #,##0.00000_-;\-* #,##0.00000_-;_-* &quot;-&quot;??_-;_-@_-"/>
    <numFmt numFmtId="210" formatCode="_-* #,##0.000000_-;\-* #,##0.000000_-;_-* &quot;-&quot;??_-;_-@_-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0" fontId="4" fillId="0" borderId="1" xfId="15" applyNumberFormat="1" applyFont="1" applyBorder="1" applyAlignment="1">
      <alignment/>
    </xf>
    <xf numFmtId="180" fontId="4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0" fontId="4" fillId="0" borderId="0" xfId="15" applyNumberFormat="1" applyFont="1" applyBorder="1" applyAlignment="1">
      <alignment/>
    </xf>
    <xf numFmtId="180" fontId="4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80" fontId="7" fillId="0" borderId="0" xfId="15" applyNumberFormat="1" applyFont="1" applyAlignment="1">
      <alignment/>
    </xf>
    <xf numFmtId="180" fontId="7" fillId="0" borderId="0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7" fillId="0" borderId="0" xfId="15" applyNumberFormat="1" applyFont="1" applyAlignment="1">
      <alignment/>
    </xf>
    <xf numFmtId="180" fontId="4" fillId="0" borderId="4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180" fontId="7" fillId="2" borderId="0" xfId="15" applyNumberFormat="1" applyFont="1" applyFill="1" applyAlignment="1">
      <alignment/>
    </xf>
    <xf numFmtId="177" fontId="7" fillId="2" borderId="0" xfId="15" applyFont="1" applyFill="1" applyAlignment="1">
      <alignment/>
    </xf>
    <xf numFmtId="180" fontId="4" fillId="0" borderId="5" xfId="15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37" fontId="7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2" borderId="0" xfId="15" applyNumberFormat="1" applyFont="1" applyFill="1" applyAlignment="1">
      <alignment/>
    </xf>
    <xf numFmtId="0" fontId="6" fillId="0" borderId="0" xfId="0" applyFont="1" applyAlignment="1">
      <alignment horizontal="centerContinuous"/>
    </xf>
    <xf numFmtId="180" fontId="4" fillId="0" borderId="6" xfId="15" applyNumberFormat="1" applyFont="1" applyBorder="1" applyAlignment="1">
      <alignment/>
    </xf>
    <xf numFmtId="180" fontId="4" fillId="0" borderId="7" xfId="15" applyNumberFormat="1" applyFont="1" applyBorder="1" applyAlignment="1">
      <alignment/>
    </xf>
    <xf numFmtId="192" fontId="4" fillId="0" borderId="1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4" xfId="15" applyNumberFormat="1" applyFont="1" applyBorder="1" applyAlignment="1">
      <alignment/>
    </xf>
    <xf numFmtId="192" fontId="4" fillId="0" borderId="0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37" fontId="7" fillId="0" borderId="0" xfId="15" applyNumberFormat="1" applyFont="1" applyBorder="1" applyAlignment="1">
      <alignment/>
    </xf>
    <xf numFmtId="37" fontId="7" fillId="0" borderId="3" xfId="15" applyNumberFormat="1" applyFont="1" applyBorder="1" applyAlignment="1">
      <alignment/>
    </xf>
    <xf numFmtId="37" fontId="7" fillId="0" borderId="4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0" xfId="15" applyNumberFormat="1" applyFont="1" applyAlignment="1">
      <alignment horizontal="center"/>
    </xf>
    <xf numFmtId="177" fontId="7" fillId="0" borderId="0" xfId="15" applyFont="1" applyAlignment="1">
      <alignment horizontal="center"/>
    </xf>
    <xf numFmtId="177" fontId="7" fillId="0" borderId="8" xfId="15" applyFont="1" applyBorder="1" applyAlignment="1">
      <alignment horizontal="center"/>
    </xf>
    <xf numFmtId="37" fontId="10" fillId="0" borderId="8" xfId="15" applyNumberFormat="1" applyFont="1" applyBorder="1" applyAlignment="1">
      <alignment/>
    </xf>
    <xf numFmtId="37" fontId="10" fillId="0" borderId="0" xfId="15" applyNumberFormat="1" applyFont="1" applyAlignment="1">
      <alignment/>
    </xf>
    <xf numFmtId="37" fontId="10" fillId="0" borderId="3" xfId="15" applyNumberFormat="1" applyFont="1" applyBorder="1" applyAlignment="1">
      <alignment/>
    </xf>
    <xf numFmtId="37" fontId="10" fillId="0" borderId="0" xfId="15" applyNumberFormat="1" applyFont="1" applyAlignment="1">
      <alignment horizontal="center"/>
    </xf>
    <xf numFmtId="37" fontId="10" fillId="0" borderId="5" xfId="15" applyNumberFormat="1" applyFont="1" applyBorder="1" applyAlignment="1">
      <alignment/>
    </xf>
    <xf numFmtId="15" fontId="8" fillId="2" borderId="0" xfId="0" applyNumberFormat="1" applyFont="1" applyFill="1" applyAlignment="1">
      <alignment horizontal="center"/>
    </xf>
    <xf numFmtId="37" fontId="7" fillId="2" borderId="0" xfId="15" applyNumberFormat="1" applyFont="1" applyFill="1" applyAlignment="1">
      <alignment horizontal="center"/>
    </xf>
    <xf numFmtId="177" fontId="7" fillId="2" borderId="0" xfId="15" applyFont="1" applyFill="1" applyAlignment="1">
      <alignment horizontal="center"/>
    </xf>
    <xf numFmtId="177" fontId="10" fillId="0" borderId="0" xfId="15" applyFont="1" applyAlignment="1">
      <alignment horizontal="center"/>
    </xf>
    <xf numFmtId="177" fontId="4" fillId="0" borderId="7" xfId="15" applyFont="1" applyBorder="1" applyAlignment="1">
      <alignment horizontal="center"/>
    </xf>
    <xf numFmtId="177" fontId="4" fillId="0" borderId="0" xfId="15" applyFont="1" applyAlignment="1">
      <alignment/>
    </xf>
    <xf numFmtId="37" fontId="7" fillId="2" borderId="8" xfId="15" applyNumberFormat="1" applyFont="1" applyFill="1" applyBorder="1" applyAlignment="1">
      <alignment horizontal="right"/>
    </xf>
    <xf numFmtId="37" fontId="7" fillId="2" borderId="0" xfId="15" applyNumberFormat="1" applyFont="1" applyFill="1" applyAlignment="1">
      <alignment horizontal="right"/>
    </xf>
    <xf numFmtId="37" fontId="7" fillId="2" borderId="0" xfId="15" applyNumberFormat="1" applyFont="1" applyFill="1" applyBorder="1" applyAlignment="1">
      <alignment horizontal="right"/>
    </xf>
    <xf numFmtId="37" fontId="7" fillId="2" borderId="3" xfId="15" applyNumberFormat="1" applyFont="1" applyFill="1" applyBorder="1" applyAlignment="1">
      <alignment horizontal="right"/>
    </xf>
    <xf numFmtId="177" fontId="7" fillId="2" borderId="0" xfId="15" applyFont="1" applyFill="1" applyAlignment="1">
      <alignment horizontal="right"/>
    </xf>
    <xf numFmtId="177" fontId="7" fillId="2" borderId="4" xfId="15" applyFont="1" applyFill="1" applyBorder="1" applyAlignment="1">
      <alignment horizontal="right"/>
    </xf>
    <xf numFmtId="180" fontId="7" fillId="2" borderId="5" xfId="15" applyNumberFormat="1" applyFont="1" applyFill="1" applyBorder="1" applyAlignment="1">
      <alignment horizontal="right"/>
    </xf>
    <xf numFmtId="177" fontId="7" fillId="2" borderId="8" xfId="15" applyFont="1" applyFill="1" applyBorder="1" applyAlignment="1">
      <alignment horizontal="right"/>
    </xf>
    <xf numFmtId="0" fontId="6" fillId="2" borderId="0" xfId="0" applyFont="1" applyFill="1" applyAlignment="1">
      <alignment/>
    </xf>
    <xf numFmtId="177" fontId="7" fillId="0" borderId="0" xfId="15" applyFont="1" applyAlignment="1">
      <alignment/>
    </xf>
    <xf numFmtId="180" fontId="11" fillId="0" borderId="0" xfId="15" applyNumberFormat="1" applyFont="1" applyAlignment="1">
      <alignment/>
    </xf>
    <xf numFmtId="180" fontId="11" fillId="0" borderId="6" xfId="15" applyNumberFormat="1" applyFont="1" applyBorder="1" applyAlignment="1">
      <alignment/>
    </xf>
    <xf numFmtId="180" fontId="11" fillId="0" borderId="7" xfId="15" applyNumberFormat="1" applyFont="1" applyBorder="1" applyAlignment="1">
      <alignment/>
    </xf>
    <xf numFmtId="39" fontId="7" fillId="0" borderId="0" xfId="15" applyNumberFormat="1" applyFont="1" applyAlignment="1">
      <alignment horizontal="center"/>
    </xf>
    <xf numFmtId="177" fontId="10" fillId="0" borderId="0" xfId="15" applyFont="1" applyAlignment="1">
      <alignment/>
    </xf>
    <xf numFmtId="180" fontId="7" fillId="2" borderId="8" xfId="15" applyNumberFormat="1" applyFont="1" applyFill="1" applyBorder="1" applyAlignment="1">
      <alignment horizontal="center"/>
    </xf>
    <xf numFmtId="177" fontId="7" fillId="2" borderId="8" xfId="15" applyFont="1" applyFill="1" applyBorder="1" applyAlignment="1">
      <alignment horizontal="center"/>
    </xf>
    <xf numFmtId="180" fontId="7" fillId="2" borderId="0" xfId="15" applyNumberFormat="1" applyFont="1" applyFill="1" applyAlignment="1">
      <alignment horizontal="center"/>
    </xf>
    <xf numFmtId="180" fontId="7" fillId="2" borderId="0" xfId="15" applyNumberFormat="1" applyFont="1" applyFill="1" applyBorder="1" applyAlignment="1">
      <alignment horizontal="center"/>
    </xf>
    <xf numFmtId="37" fontId="7" fillId="2" borderId="5" xfId="15" applyNumberFormat="1" applyFont="1" applyFill="1" applyBorder="1" applyAlignment="1">
      <alignment horizontal="right"/>
    </xf>
    <xf numFmtId="37" fontId="7" fillId="2" borderId="4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uaterly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ENPY\CONSOL\31082k(audite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PY\Consol\31082k(audited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4thQrpt_310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TO98"/>
      <sheetName val="TO99"/>
      <sheetName val="SEGMENTAL"/>
      <sheetName val="INT"/>
      <sheetName val="C.Liabilities"/>
      <sheetName val="Borrowings"/>
      <sheetName val="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BSB"/>
      <sheetName val="Group"/>
      <sheetName val="workings"/>
      <sheetName val="Forenotes"/>
      <sheetName val="CPL"/>
      <sheetName val="CBS"/>
      <sheetName val="Sheet1"/>
      <sheetName val="Wkg-MI"/>
      <sheetName val="JOURNAL"/>
      <sheetName val="INTERCO-AUG2K"/>
      <sheetName val="Sheet2"/>
      <sheetName val="prf_guar"/>
      <sheetName val="APPX I"/>
      <sheetName val="APPX II"/>
      <sheetName val="RP bf"/>
      <sheetName val="ANS_Queries"/>
      <sheetName val="TAX"/>
    </sheetNames>
    <sheetDataSet>
      <sheetData sheetId="5">
        <row r="9">
          <cell r="AB9">
            <v>26813711</v>
          </cell>
        </row>
        <row r="11">
          <cell r="AB11">
            <v>152542</v>
          </cell>
        </row>
        <row r="15">
          <cell r="AB15">
            <v>4500000</v>
          </cell>
        </row>
        <row r="21">
          <cell r="AB21">
            <v>18581727</v>
          </cell>
        </row>
        <row r="23">
          <cell r="AB23">
            <v>13584</v>
          </cell>
        </row>
        <row r="26">
          <cell r="AB26">
            <v>61417611</v>
          </cell>
        </row>
        <row r="27">
          <cell r="AB27">
            <v>221410.73</v>
          </cell>
        </row>
        <row r="29">
          <cell r="AB29">
            <v>53245323.300000004</v>
          </cell>
        </row>
        <row r="30">
          <cell r="AB30">
            <v>7466260.12</v>
          </cell>
        </row>
        <row r="31">
          <cell r="AB31">
            <v>107721</v>
          </cell>
        </row>
        <row r="41">
          <cell r="AB41">
            <v>644147</v>
          </cell>
        </row>
        <row r="42">
          <cell r="AB42">
            <v>1672465.4100000001</v>
          </cell>
        </row>
        <row r="55">
          <cell r="AB55">
            <v>21631642.08</v>
          </cell>
        </row>
        <row r="56">
          <cell r="AB56">
            <v>7634061.12</v>
          </cell>
        </row>
        <row r="58">
          <cell r="AB58">
            <v>514960.07999999996</v>
          </cell>
        </row>
        <row r="59">
          <cell r="AB59">
            <v>6409825</v>
          </cell>
        </row>
        <row r="70">
          <cell r="AB70">
            <v>33338858.75</v>
          </cell>
        </row>
        <row r="71">
          <cell r="AB71">
            <v>5214260.7992</v>
          </cell>
        </row>
        <row r="79">
          <cell r="AB79">
            <v>372980</v>
          </cell>
        </row>
        <row r="93">
          <cell r="AB93">
            <v>40474000</v>
          </cell>
        </row>
        <row r="98">
          <cell r="AB98">
            <v>2658202.4</v>
          </cell>
        </row>
        <row r="100">
          <cell r="AB100">
            <v>2595389</v>
          </cell>
        </row>
        <row r="112">
          <cell r="AB112">
            <v>38510322.469999984</v>
          </cell>
        </row>
        <row r="116">
          <cell r="AB116">
            <v>10421866.5688</v>
          </cell>
        </row>
        <row r="136">
          <cell r="AB136">
            <v>1471137.9020000002</v>
          </cell>
        </row>
        <row r="141">
          <cell r="AB141">
            <v>3504400</v>
          </cell>
        </row>
        <row r="143">
          <cell r="AB143">
            <v>830557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BSB"/>
      <sheetName val="Group"/>
      <sheetName val="workings"/>
      <sheetName val="Forenotes"/>
      <sheetName val="CPL"/>
      <sheetName val="CBS"/>
      <sheetName val="Sheet1"/>
      <sheetName val="Wkg-MI"/>
      <sheetName val="JOURNAL"/>
      <sheetName val="INTERCO-AUG2K"/>
      <sheetName val="Sheet2"/>
      <sheetName val="prf_guar"/>
      <sheetName val="APPX I"/>
      <sheetName val="APPX II"/>
      <sheetName val="RP bf"/>
      <sheetName val="ANS_Queries"/>
      <sheetName val="TA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SEGMENTAL"/>
      <sheetName val="INT"/>
      <sheetName val="C.Liabilities"/>
      <sheetName val="Borrowings"/>
      <sheetName val="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="75" zoomScaleNormal="75" workbookViewId="0" topLeftCell="A1">
      <selection activeCell="A3" sqref="A3"/>
    </sheetView>
  </sheetViews>
  <sheetFormatPr defaultColWidth="9.33203125" defaultRowHeight="12.75"/>
  <cols>
    <col min="1" max="1" width="4" style="1" customWidth="1"/>
    <col min="2" max="2" width="41.33203125" style="1" customWidth="1"/>
    <col min="3" max="3" width="15" style="1" customWidth="1"/>
    <col min="4" max="4" width="2.83203125" style="1" customWidth="1"/>
    <col min="5" max="5" width="18.66015625" style="1" customWidth="1"/>
    <col min="6" max="6" width="2.66015625" style="1" customWidth="1"/>
    <col min="7" max="7" width="14.83203125" style="1" customWidth="1"/>
    <col min="8" max="8" width="2.66015625" style="1" customWidth="1"/>
    <col min="9" max="9" width="17.5" style="1" customWidth="1"/>
    <col min="10" max="16384" width="9.33203125" style="1" customWidth="1"/>
  </cols>
  <sheetData>
    <row r="1" s="9" customFormat="1" ht="12">
      <c r="A1" s="9" t="s">
        <v>91</v>
      </c>
    </row>
    <row r="2" s="9" customFormat="1" ht="9.75" customHeight="1"/>
    <row r="3" spans="1:10" s="9" customFormat="1" ht="12">
      <c r="A3" s="9" t="s">
        <v>101</v>
      </c>
      <c r="I3" s="71"/>
      <c r="J3" s="71"/>
    </row>
    <row r="5" spans="1:2" ht="12">
      <c r="A5" s="9" t="s">
        <v>0</v>
      </c>
      <c r="B5" s="31"/>
    </row>
    <row r="6" spans="3:9" s="14" customFormat="1" ht="11.25">
      <c r="C6" s="15" t="s">
        <v>65</v>
      </c>
      <c r="D6" s="15"/>
      <c r="E6" s="15"/>
      <c r="F6" s="15"/>
      <c r="G6" s="15" t="s">
        <v>66</v>
      </c>
      <c r="H6" s="15"/>
      <c r="I6" s="15"/>
    </row>
    <row r="7" spans="3:9" s="14" customFormat="1" ht="11.25">
      <c r="C7" s="16" t="s">
        <v>1</v>
      </c>
      <c r="D7" s="16"/>
      <c r="E7" s="25" t="s">
        <v>2</v>
      </c>
      <c r="F7" s="16"/>
      <c r="G7" s="16" t="s">
        <v>3</v>
      </c>
      <c r="H7" s="16"/>
      <c r="I7" s="25" t="s">
        <v>2</v>
      </c>
    </row>
    <row r="8" spans="3:9" s="14" customFormat="1" ht="11.25">
      <c r="C8" s="16" t="s">
        <v>4</v>
      </c>
      <c r="D8" s="16"/>
      <c r="E8" s="25" t="s">
        <v>5</v>
      </c>
      <c r="F8" s="16"/>
      <c r="G8" s="16" t="s">
        <v>4</v>
      </c>
      <c r="H8" s="16"/>
      <c r="I8" s="25" t="s">
        <v>5</v>
      </c>
    </row>
    <row r="9" spans="3:9" s="14" customFormat="1" ht="11.25">
      <c r="C9" s="16" t="s">
        <v>40</v>
      </c>
      <c r="D9" s="16"/>
      <c r="E9" s="25" t="s">
        <v>40</v>
      </c>
      <c r="F9" s="16"/>
      <c r="G9" s="16" t="s">
        <v>6</v>
      </c>
      <c r="H9" s="16"/>
      <c r="I9" s="25" t="s">
        <v>7</v>
      </c>
    </row>
    <row r="10" spans="3:9" s="14" customFormat="1" ht="11.25">
      <c r="C10" s="32">
        <v>36769</v>
      </c>
      <c r="D10" s="16"/>
      <c r="E10" s="57">
        <v>36403</v>
      </c>
      <c r="F10" s="16"/>
      <c r="G10" s="32">
        <v>36769</v>
      </c>
      <c r="H10" s="16"/>
      <c r="I10" s="57">
        <v>36403</v>
      </c>
    </row>
    <row r="11" spans="3:9" s="14" customFormat="1" ht="11.25">
      <c r="C11" s="16" t="s">
        <v>8</v>
      </c>
      <c r="D11" s="16"/>
      <c r="E11" s="25" t="s">
        <v>8</v>
      </c>
      <c r="F11" s="16"/>
      <c r="G11" s="16" t="s">
        <v>8</v>
      </c>
      <c r="H11" s="16"/>
      <c r="I11" s="25" t="s">
        <v>8</v>
      </c>
    </row>
    <row r="12" spans="3:9" s="14" customFormat="1" ht="11.25">
      <c r="C12" s="33"/>
      <c r="D12" s="33"/>
      <c r="E12" s="35"/>
      <c r="F12" s="33"/>
      <c r="G12" s="33"/>
      <c r="H12" s="33"/>
      <c r="I12" s="35"/>
    </row>
    <row r="13" spans="1:9" s="14" customFormat="1" ht="12" thickBot="1">
      <c r="A13" s="14" t="s">
        <v>9</v>
      </c>
      <c r="B13" s="14" t="s">
        <v>67</v>
      </c>
      <c r="C13" s="52">
        <v>20436.493349999993</v>
      </c>
      <c r="D13" s="33"/>
      <c r="E13" s="78">
        <v>30787</v>
      </c>
      <c r="F13" s="33"/>
      <c r="G13" s="52">
        <v>108451.40035</v>
      </c>
      <c r="H13" s="33"/>
      <c r="I13" s="63">
        <v>64531</v>
      </c>
    </row>
    <row r="14" spans="3:9" s="14" customFormat="1" ht="11.25">
      <c r="C14" s="33"/>
      <c r="D14" s="33"/>
      <c r="E14" s="58"/>
      <c r="F14" s="33"/>
      <c r="G14" s="33"/>
      <c r="H14" s="33"/>
      <c r="I14" s="64"/>
    </row>
    <row r="15" spans="1:9" s="14" customFormat="1" ht="12" thickBot="1">
      <c r="A15" s="14" t="s">
        <v>72</v>
      </c>
      <c r="B15" s="14" t="s">
        <v>10</v>
      </c>
      <c r="C15" s="51">
        <v>0</v>
      </c>
      <c r="D15" s="33"/>
      <c r="E15" s="79">
        <v>0</v>
      </c>
      <c r="F15" s="33"/>
      <c r="G15" s="51">
        <v>0</v>
      </c>
      <c r="H15" s="49"/>
      <c r="I15" s="70">
        <v>0</v>
      </c>
    </row>
    <row r="16" spans="3:9" s="14" customFormat="1" ht="11.25">
      <c r="C16" s="33"/>
      <c r="D16" s="33"/>
      <c r="E16" s="80"/>
      <c r="F16" s="33"/>
      <c r="G16" s="33"/>
      <c r="H16" s="33"/>
      <c r="I16" s="64"/>
    </row>
    <row r="17" spans="1:9" s="14" customFormat="1" ht="12" thickBot="1">
      <c r="A17" s="14" t="s">
        <v>73</v>
      </c>
      <c r="B17" s="14" t="s">
        <v>11</v>
      </c>
      <c r="C17" s="52">
        <v>70.98106000000006</v>
      </c>
      <c r="D17" s="33"/>
      <c r="E17" s="78">
        <v>270</v>
      </c>
      <c r="F17" s="33"/>
      <c r="G17" s="52">
        <v>458.9491000000001</v>
      </c>
      <c r="H17" s="33"/>
      <c r="I17" s="63">
        <v>987</v>
      </c>
    </row>
    <row r="18" spans="3:9" s="14" customFormat="1" ht="11.25">
      <c r="C18" s="45"/>
      <c r="D18" s="45"/>
      <c r="E18" s="81"/>
      <c r="F18" s="45"/>
      <c r="G18" s="45"/>
      <c r="H18" s="45"/>
      <c r="I18" s="65"/>
    </row>
    <row r="19" spans="3:9" s="14" customFormat="1" ht="11.25">
      <c r="C19" s="45"/>
      <c r="D19" s="45"/>
      <c r="E19" s="81"/>
      <c r="F19" s="45"/>
      <c r="G19" s="45"/>
      <c r="H19" s="45"/>
      <c r="I19" s="65"/>
    </row>
    <row r="20" spans="3:9" s="14" customFormat="1" ht="11.25">
      <c r="C20" s="33"/>
      <c r="D20" s="33"/>
      <c r="E20" s="80"/>
      <c r="F20" s="33"/>
      <c r="G20" s="33"/>
      <c r="H20" s="33"/>
      <c r="I20" s="64"/>
    </row>
    <row r="21" spans="1:10" s="14" customFormat="1" ht="11.25">
      <c r="A21" s="14" t="s">
        <v>12</v>
      </c>
      <c r="B21" s="14" t="s">
        <v>92</v>
      </c>
      <c r="C21" s="53">
        <v>3777.0547700000006</v>
      </c>
      <c r="D21" s="33"/>
      <c r="E21" s="80">
        <v>5849</v>
      </c>
      <c r="F21" s="33"/>
      <c r="G21" s="53">
        <v>16650.65149</v>
      </c>
      <c r="H21" s="33"/>
      <c r="I21" s="64">
        <v>19975.918209999996</v>
      </c>
      <c r="J21" s="17"/>
    </row>
    <row r="22" spans="2:10" s="14" customFormat="1" ht="11.25">
      <c r="B22" s="14" t="s">
        <v>13</v>
      </c>
      <c r="C22" s="33"/>
      <c r="D22" s="33"/>
      <c r="E22" s="80"/>
      <c r="F22" s="33"/>
      <c r="G22" s="33"/>
      <c r="H22" s="33"/>
      <c r="I22" s="64"/>
      <c r="J22" s="17"/>
    </row>
    <row r="23" spans="2:10" s="14" customFormat="1" ht="11.25">
      <c r="B23" s="14" t="s">
        <v>68</v>
      </c>
      <c r="C23" s="33"/>
      <c r="D23" s="33"/>
      <c r="E23" s="80"/>
      <c r="F23" s="33"/>
      <c r="G23" s="33"/>
      <c r="H23" s="33"/>
      <c r="I23" s="64"/>
      <c r="J23" s="17"/>
    </row>
    <row r="24" spans="2:10" s="14" customFormat="1" ht="11.25">
      <c r="B24" s="14" t="s">
        <v>14</v>
      </c>
      <c r="C24" s="33"/>
      <c r="D24" s="33"/>
      <c r="E24" s="80"/>
      <c r="F24" s="33"/>
      <c r="G24" s="33"/>
      <c r="H24" s="33"/>
      <c r="I24" s="64"/>
      <c r="J24" s="17"/>
    </row>
    <row r="25" spans="3:10" s="14" customFormat="1" ht="11.25">
      <c r="C25" s="33"/>
      <c r="D25" s="33"/>
      <c r="E25" s="80"/>
      <c r="F25" s="33"/>
      <c r="G25" s="33"/>
      <c r="H25" s="33"/>
      <c r="I25" s="64"/>
      <c r="J25" s="17"/>
    </row>
    <row r="26" spans="1:10" s="14" customFormat="1" ht="11.25">
      <c r="A26" s="14" t="s">
        <v>74</v>
      </c>
      <c r="B26" s="14" t="s">
        <v>15</v>
      </c>
      <c r="C26" s="53">
        <v>-335.3927299999998</v>
      </c>
      <c r="D26" s="33"/>
      <c r="E26" s="64">
        <v>-359</v>
      </c>
      <c r="F26" s="33"/>
      <c r="G26" s="53">
        <v>-1866.1193</v>
      </c>
      <c r="H26" s="33"/>
      <c r="I26" s="64">
        <v>-2400</v>
      </c>
      <c r="J26" s="34"/>
    </row>
    <row r="27" spans="3:10" s="14" customFormat="1" ht="11.25">
      <c r="C27" s="33"/>
      <c r="D27" s="33"/>
      <c r="E27" s="80"/>
      <c r="F27" s="33"/>
      <c r="G27" s="33"/>
      <c r="H27" s="33"/>
      <c r="I27" s="64"/>
      <c r="J27" s="17"/>
    </row>
    <row r="28" spans="1:10" s="14" customFormat="1" ht="11.25">
      <c r="A28" s="14" t="s">
        <v>73</v>
      </c>
      <c r="B28" s="14" t="s">
        <v>16</v>
      </c>
      <c r="C28" s="53">
        <v>-429.8409999999999</v>
      </c>
      <c r="D28" s="33"/>
      <c r="E28" s="64">
        <v>-1913</v>
      </c>
      <c r="F28" s="33"/>
      <c r="G28" s="53">
        <v>-1804.841</v>
      </c>
      <c r="H28" s="33"/>
      <c r="I28" s="64">
        <v>-2026</v>
      </c>
      <c r="J28" s="34"/>
    </row>
    <row r="29" spans="3:10" s="14" customFormat="1" ht="11.25">
      <c r="C29" s="53"/>
      <c r="D29" s="33"/>
      <c r="E29" s="64"/>
      <c r="F29" s="33"/>
      <c r="G29" s="33"/>
      <c r="H29" s="33"/>
      <c r="I29" s="64"/>
      <c r="J29" s="18"/>
    </row>
    <row r="30" spans="1:10" s="14" customFormat="1" ht="11.25">
      <c r="A30" s="14" t="s">
        <v>75</v>
      </c>
      <c r="B30" s="14" t="s">
        <v>17</v>
      </c>
      <c r="C30" s="77">
        <v>0</v>
      </c>
      <c r="D30" s="33"/>
      <c r="E30" s="67">
        <v>0</v>
      </c>
      <c r="F30" s="33"/>
      <c r="G30" s="53">
        <v>2055.80585</v>
      </c>
      <c r="H30" s="33"/>
      <c r="I30" s="67">
        <v>0</v>
      </c>
      <c r="J30" s="17"/>
    </row>
    <row r="31" spans="3:10" s="14" customFormat="1" ht="11.25">
      <c r="C31" s="46"/>
      <c r="D31" s="33"/>
      <c r="E31" s="66"/>
      <c r="F31" s="33"/>
      <c r="G31" s="46"/>
      <c r="H31" s="33"/>
      <c r="I31" s="66"/>
      <c r="J31" s="17"/>
    </row>
    <row r="32" spans="1:10" s="14" customFormat="1" ht="11.25">
      <c r="A32" s="14" t="s">
        <v>76</v>
      </c>
      <c r="B32" s="14" t="s">
        <v>93</v>
      </c>
      <c r="C32" s="33">
        <v>3011.821040000001</v>
      </c>
      <c r="D32" s="33"/>
      <c r="E32" s="64">
        <v>3577</v>
      </c>
      <c r="F32" s="33"/>
      <c r="G32" s="53">
        <v>15035.49704</v>
      </c>
      <c r="H32" s="33"/>
      <c r="I32" s="64">
        <v>15549.918209999996</v>
      </c>
      <c r="J32" s="17"/>
    </row>
    <row r="33" spans="2:10" s="14" customFormat="1" ht="11.25">
      <c r="B33" s="14" t="s">
        <v>13</v>
      </c>
      <c r="C33" s="33"/>
      <c r="D33" s="33"/>
      <c r="E33" s="64"/>
      <c r="F33" s="33"/>
      <c r="G33" s="33"/>
      <c r="H33" s="33"/>
      <c r="I33" s="64"/>
      <c r="J33" s="17"/>
    </row>
    <row r="34" spans="2:10" s="14" customFormat="1" ht="11.25">
      <c r="B34" s="14" t="s">
        <v>18</v>
      </c>
      <c r="C34" s="33"/>
      <c r="D34" s="33"/>
      <c r="E34" s="64"/>
      <c r="F34" s="33"/>
      <c r="G34" s="33"/>
      <c r="H34" s="33"/>
      <c r="I34" s="64"/>
      <c r="J34" s="17"/>
    </row>
    <row r="35" spans="2:10" s="14" customFormat="1" ht="11.25">
      <c r="B35" s="14" t="s">
        <v>19</v>
      </c>
      <c r="C35" s="33"/>
      <c r="D35" s="33"/>
      <c r="E35" s="64"/>
      <c r="F35" s="33"/>
      <c r="G35" s="33"/>
      <c r="H35" s="33"/>
      <c r="I35" s="64"/>
      <c r="J35" s="17"/>
    </row>
    <row r="36" spans="2:10" s="14" customFormat="1" ht="11.25">
      <c r="B36" s="14" t="s">
        <v>20</v>
      </c>
      <c r="C36" s="33"/>
      <c r="D36" s="33"/>
      <c r="E36" s="64"/>
      <c r="F36" s="33"/>
      <c r="G36" s="33"/>
      <c r="H36" s="33"/>
      <c r="I36" s="64"/>
      <c r="J36" s="17"/>
    </row>
    <row r="37" spans="3:10" s="14" customFormat="1" ht="11.25">
      <c r="C37" s="33"/>
      <c r="D37" s="33"/>
      <c r="E37" s="64"/>
      <c r="F37" s="33"/>
      <c r="G37" s="33"/>
      <c r="H37" s="33"/>
      <c r="I37" s="64"/>
      <c r="J37" s="17"/>
    </row>
    <row r="38" spans="1:10" s="14" customFormat="1" ht="11.25">
      <c r="A38" s="14" t="s">
        <v>77</v>
      </c>
      <c r="B38" s="14" t="s">
        <v>21</v>
      </c>
      <c r="C38" s="72">
        <v>0</v>
      </c>
      <c r="D38" s="33"/>
      <c r="E38" s="64">
        <v>-3</v>
      </c>
      <c r="F38" s="33"/>
      <c r="G38" s="53">
        <v>369.85</v>
      </c>
      <c r="H38" s="33"/>
      <c r="I38" s="64">
        <v>21</v>
      </c>
      <c r="J38" s="17"/>
    </row>
    <row r="39" spans="2:10" s="14" customFormat="1" ht="11.25">
      <c r="B39" s="14" t="s">
        <v>22</v>
      </c>
      <c r="C39" s="33"/>
      <c r="D39" s="33"/>
      <c r="E39" s="64"/>
      <c r="F39" s="33"/>
      <c r="G39" s="33"/>
      <c r="H39" s="33"/>
      <c r="I39" s="64"/>
      <c r="J39" s="17"/>
    </row>
    <row r="40" spans="3:10" s="14" customFormat="1" ht="11.25">
      <c r="C40" s="46"/>
      <c r="D40" s="33"/>
      <c r="E40" s="66"/>
      <c r="F40" s="33"/>
      <c r="G40" s="46"/>
      <c r="H40" s="33"/>
      <c r="I40" s="66"/>
      <c r="J40" s="17"/>
    </row>
    <row r="41" spans="1:10" s="14" customFormat="1" ht="11.25">
      <c r="A41" s="14" t="s">
        <v>78</v>
      </c>
      <c r="B41" s="14" t="s">
        <v>94</v>
      </c>
      <c r="C41" s="33">
        <v>3011.821040000001</v>
      </c>
      <c r="D41" s="33"/>
      <c r="E41" s="65">
        <v>3574</v>
      </c>
      <c r="F41" s="33"/>
      <c r="G41" s="53">
        <v>15405.34704</v>
      </c>
      <c r="H41" s="33"/>
      <c r="I41" s="65">
        <v>15570.918209999996</v>
      </c>
      <c r="J41" s="17"/>
    </row>
    <row r="42" spans="2:10" s="14" customFormat="1" ht="11.25">
      <c r="B42" s="14" t="s">
        <v>23</v>
      </c>
      <c r="C42" s="33"/>
      <c r="D42" s="33"/>
      <c r="E42" s="64"/>
      <c r="F42" s="33"/>
      <c r="G42" s="33"/>
      <c r="H42" s="33"/>
      <c r="I42" s="64"/>
      <c r="J42" s="17"/>
    </row>
    <row r="43" spans="3:10" s="14" customFormat="1" ht="11.25">
      <c r="C43" s="33"/>
      <c r="D43" s="33"/>
      <c r="E43" s="64"/>
      <c r="F43" s="33"/>
      <c r="G43" s="33"/>
      <c r="H43" s="33"/>
      <c r="I43" s="64"/>
      <c r="J43" s="17"/>
    </row>
    <row r="44" spans="1:10" s="14" customFormat="1" ht="11.25">
      <c r="A44" s="14" t="s">
        <v>79</v>
      </c>
      <c r="B44" s="14" t="s">
        <v>24</v>
      </c>
      <c r="C44" s="33">
        <v>-878.8735692000009</v>
      </c>
      <c r="D44" s="33"/>
      <c r="E44" s="64">
        <v>-6</v>
      </c>
      <c r="F44" s="33"/>
      <c r="G44" s="53">
        <v>-5102.873569200001</v>
      </c>
      <c r="H44" s="33"/>
      <c r="I44" s="64">
        <v>11.371</v>
      </c>
      <c r="J44" s="17"/>
    </row>
    <row r="45" spans="3:10" s="14" customFormat="1" ht="11.25">
      <c r="C45" s="46"/>
      <c r="D45" s="33"/>
      <c r="E45" s="66"/>
      <c r="F45" s="33"/>
      <c r="G45" s="46"/>
      <c r="H45" s="33"/>
      <c r="I45" s="66"/>
      <c r="J45" s="17"/>
    </row>
    <row r="46" spans="1:10" s="14" customFormat="1" ht="11.25">
      <c r="A46" s="14" t="s">
        <v>80</v>
      </c>
      <c r="B46" s="14" t="s">
        <v>95</v>
      </c>
      <c r="C46" s="53">
        <v>2132.9474708000002</v>
      </c>
      <c r="D46" s="33"/>
      <c r="E46" s="64">
        <v>3568</v>
      </c>
      <c r="F46" s="33"/>
      <c r="G46" s="53">
        <v>10303.4734708</v>
      </c>
      <c r="H46" s="33"/>
      <c r="I46" s="64">
        <v>15582.289209999995</v>
      </c>
      <c r="J46" s="17"/>
    </row>
    <row r="47" spans="2:10" s="14" customFormat="1" ht="11.25">
      <c r="B47" s="14" t="s">
        <v>25</v>
      </c>
      <c r="C47" s="33"/>
      <c r="D47" s="33"/>
      <c r="E47" s="64"/>
      <c r="F47" s="33"/>
      <c r="G47" s="53"/>
      <c r="H47" s="33"/>
      <c r="I47" s="64"/>
      <c r="J47" s="17"/>
    </row>
    <row r="48" spans="3:10" s="14" customFormat="1" ht="11.25">
      <c r="C48" s="53"/>
      <c r="D48" s="33"/>
      <c r="E48" s="64"/>
      <c r="F48" s="33"/>
      <c r="G48" s="53"/>
      <c r="H48" s="33"/>
      <c r="I48" s="64"/>
      <c r="J48" s="17"/>
    </row>
    <row r="49" spans="2:10" s="14" customFormat="1" ht="11.25">
      <c r="B49" s="14" t="s">
        <v>96</v>
      </c>
      <c r="C49" s="53">
        <v>246.39309799999998</v>
      </c>
      <c r="D49" s="33"/>
      <c r="E49" s="64">
        <v>-163</v>
      </c>
      <c r="F49" s="33"/>
      <c r="G49" s="53">
        <v>119.39309799999998</v>
      </c>
      <c r="H49" s="33"/>
      <c r="I49" s="64">
        <v>-230</v>
      </c>
      <c r="J49" s="17"/>
    </row>
    <row r="50" spans="3:10" s="14" customFormat="1" ht="11.25">
      <c r="C50" s="53"/>
      <c r="D50" s="33"/>
      <c r="E50" s="64"/>
      <c r="F50" s="33"/>
      <c r="G50" s="53"/>
      <c r="H50" s="33"/>
      <c r="I50" s="64"/>
      <c r="J50" s="17"/>
    </row>
    <row r="51" spans="3:10" s="14" customFormat="1" ht="11.25">
      <c r="C51" s="54"/>
      <c r="D51" s="33"/>
      <c r="E51" s="66"/>
      <c r="F51" s="33"/>
      <c r="G51" s="54"/>
      <c r="H51" s="33"/>
      <c r="I51" s="66"/>
      <c r="J51" s="17"/>
    </row>
    <row r="52" spans="1:9" s="14" customFormat="1" ht="11.25">
      <c r="A52" s="14" t="s">
        <v>81</v>
      </c>
      <c r="B52" s="14" t="s">
        <v>97</v>
      </c>
      <c r="C52" s="53">
        <v>2379.3405688000003</v>
      </c>
      <c r="D52" s="33"/>
      <c r="E52" s="65">
        <v>3405</v>
      </c>
      <c r="F52" s="33"/>
      <c r="G52" s="53">
        <v>10421.8665688</v>
      </c>
      <c r="H52" s="33"/>
      <c r="I52" s="65">
        <v>15352.289209999995</v>
      </c>
    </row>
    <row r="53" spans="2:9" s="14" customFormat="1" ht="11.25">
      <c r="B53" s="14" t="s">
        <v>98</v>
      </c>
      <c r="C53" s="53"/>
      <c r="D53" s="33"/>
      <c r="E53" s="64"/>
      <c r="F53" s="33"/>
      <c r="G53" s="53"/>
      <c r="H53" s="33"/>
      <c r="I53" s="64"/>
    </row>
    <row r="54" spans="3:9" s="14" customFormat="1" ht="11.25">
      <c r="C54" s="53"/>
      <c r="D54" s="33"/>
      <c r="E54" s="64"/>
      <c r="F54" s="33"/>
      <c r="G54" s="53"/>
      <c r="H54" s="33"/>
      <c r="I54" s="64"/>
    </row>
    <row r="55" spans="1:9" s="14" customFormat="1" ht="11.25">
      <c r="A55" s="14" t="s">
        <v>82</v>
      </c>
      <c r="B55" s="14" t="s">
        <v>27</v>
      </c>
      <c r="C55" s="60">
        <v>0</v>
      </c>
      <c r="D55" s="49"/>
      <c r="E55" s="67">
        <v>0</v>
      </c>
      <c r="F55" s="49"/>
      <c r="G55" s="60">
        <v>0</v>
      </c>
      <c r="H55" s="33"/>
      <c r="I55" s="67">
        <v>0</v>
      </c>
    </row>
    <row r="56" spans="2:9" s="14" customFormat="1" ht="11.25">
      <c r="B56" s="14" t="s">
        <v>28</v>
      </c>
      <c r="C56" s="60">
        <v>0</v>
      </c>
      <c r="D56" s="49"/>
      <c r="E56" s="67">
        <v>0</v>
      </c>
      <c r="F56" s="49"/>
      <c r="G56" s="60">
        <v>0</v>
      </c>
      <c r="H56" s="33"/>
      <c r="I56" s="67">
        <v>0</v>
      </c>
    </row>
    <row r="57" spans="2:9" s="14" customFormat="1" ht="11.25">
      <c r="B57" s="14" t="s">
        <v>29</v>
      </c>
      <c r="C57" s="60">
        <v>0</v>
      </c>
      <c r="D57" s="49"/>
      <c r="E57" s="67">
        <v>0</v>
      </c>
      <c r="F57" s="49"/>
      <c r="G57" s="60">
        <v>0</v>
      </c>
      <c r="H57" s="33"/>
      <c r="I57" s="67">
        <v>0</v>
      </c>
    </row>
    <row r="58" spans="2:9" s="14" customFormat="1" ht="11.25">
      <c r="B58" s="14" t="s">
        <v>30</v>
      </c>
      <c r="C58" s="55"/>
      <c r="D58" s="33"/>
      <c r="E58" s="64"/>
      <c r="F58" s="45"/>
      <c r="G58" s="55"/>
      <c r="H58" s="33"/>
      <c r="I58" s="67"/>
    </row>
    <row r="59" spans="3:9" s="14" customFormat="1" ht="11.25">
      <c r="C59" s="53"/>
      <c r="D59" s="45"/>
      <c r="E59" s="64"/>
      <c r="F59" s="45"/>
      <c r="G59" s="53"/>
      <c r="H59" s="45"/>
      <c r="I59" s="67"/>
    </row>
    <row r="60" spans="1:9" s="14" customFormat="1" ht="11.25">
      <c r="A60" s="14" t="s">
        <v>83</v>
      </c>
      <c r="B60" s="14" t="s">
        <v>99</v>
      </c>
      <c r="C60" s="56">
        <v>2379.3405688000003</v>
      </c>
      <c r="D60" s="45"/>
      <c r="E60" s="82">
        <v>3405</v>
      </c>
      <c r="F60" s="45"/>
      <c r="G60" s="56">
        <v>10421.8665688</v>
      </c>
      <c r="H60" s="45"/>
      <c r="I60" s="69">
        <v>15352.289209999995</v>
      </c>
    </row>
    <row r="61" spans="2:9" s="14" customFormat="1" ht="12" thickBot="1">
      <c r="B61" s="14" t="s">
        <v>26</v>
      </c>
      <c r="C61" s="47"/>
      <c r="D61" s="45"/>
      <c r="E61" s="83"/>
      <c r="F61" s="45"/>
      <c r="G61" s="47"/>
      <c r="H61" s="45"/>
      <c r="I61" s="68"/>
    </row>
    <row r="62" spans="1:9" s="14" customFormat="1" ht="12" thickTop="1">
      <c r="A62" s="14" t="s">
        <v>31</v>
      </c>
      <c r="C62" s="33"/>
      <c r="D62" s="45"/>
      <c r="E62" s="64"/>
      <c r="F62" s="45"/>
      <c r="G62" s="33"/>
      <c r="H62" s="45"/>
      <c r="I62" s="64"/>
    </row>
    <row r="63" spans="1:9" s="14" customFormat="1" ht="11.25">
      <c r="A63" s="14" t="s">
        <v>32</v>
      </c>
      <c r="B63" s="14" t="s">
        <v>84</v>
      </c>
      <c r="C63" s="33"/>
      <c r="D63" s="45"/>
      <c r="E63" s="64"/>
      <c r="F63" s="45"/>
      <c r="G63" s="33"/>
      <c r="H63" s="45"/>
      <c r="I63" s="64"/>
    </row>
    <row r="64" spans="2:9" s="14" customFormat="1" ht="11.25">
      <c r="B64" s="14" t="s">
        <v>33</v>
      </c>
      <c r="C64" s="33"/>
      <c r="D64" s="17"/>
      <c r="E64" s="64"/>
      <c r="F64" s="17"/>
      <c r="G64" s="33"/>
      <c r="H64" s="17"/>
      <c r="I64" s="64"/>
    </row>
    <row r="65" spans="2:9" s="14" customFormat="1" ht="11.25">
      <c r="B65" s="14" t="s">
        <v>34</v>
      </c>
      <c r="C65" s="33"/>
      <c r="D65" s="17"/>
      <c r="E65" s="64"/>
      <c r="F65" s="17"/>
      <c r="G65" s="35"/>
      <c r="H65" s="17"/>
      <c r="I65" s="64"/>
    </row>
    <row r="66" spans="3:9" s="14" customFormat="1" ht="11.25">
      <c r="C66" s="33"/>
      <c r="D66" s="17"/>
      <c r="E66" s="64"/>
      <c r="F66" s="17"/>
      <c r="G66" s="26"/>
      <c r="H66" s="17"/>
      <c r="I66" s="67"/>
    </row>
    <row r="67" spans="2:10" s="14" customFormat="1" ht="11.25">
      <c r="B67" s="14" t="s">
        <v>103</v>
      </c>
      <c r="C67" s="76">
        <v>5.9178743689996525</v>
      </c>
      <c r="D67" s="20"/>
      <c r="E67" s="67">
        <v>8.51</v>
      </c>
      <c r="F67" s="20"/>
      <c r="G67" s="27">
        <v>25.92</v>
      </c>
      <c r="H67" s="20"/>
      <c r="I67" s="67">
        <v>38.4</v>
      </c>
      <c r="J67" s="48"/>
    </row>
    <row r="68" spans="3:10" s="14" customFormat="1" ht="11.25">
      <c r="C68" s="72"/>
      <c r="D68" s="20"/>
      <c r="E68" s="67"/>
      <c r="F68" s="20"/>
      <c r="G68" s="27"/>
      <c r="H68" s="20"/>
      <c r="I68" s="67"/>
      <c r="J68" s="48"/>
    </row>
    <row r="69" spans="2:10" s="14" customFormat="1" ht="11.25">
      <c r="B69" s="14" t="s">
        <v>104</v>
      </c>
      <c r="C69" s="50" t="s">
        <v>100</v>
      </c>
      <c r="D69" s="50"/>
      <c r="E69" s="67">
        <v>0</v>
      </c>
      <c r="F69" s="50"/>
      <c r="G69" s="59">
        <v>0</v>
      </c>
      <c r="H69" s="50"/>
      <c r="I69" s="67" t="s">
        <v>100</v>
      </c>
      <c r="J69" s="48"/>
    </row>
    <row r="70" spans="3:10" s="14" customFormat="1" ht="11.25">
      <c r="C70" s="20"/>
      <c r="D70" s="20"/>
      <c r="E70" s="59"/>
      <c r="F70" s="20"/>
      <c r="G70" s="27"/>
      <c r="H70" s="20"/>
      <c r="I70" s="67"/>
      <c r="J70" s="48"/>
    </row>
    <row r="71" spans="3:10" s="14" customFormat="1" ht="11.25">
      <c r="C71" s="33"/>
      <c r="D71" s="33"/>
      <c r="E71" s="72"/>
      <c r="F71" s="33"/>
      <c r="G71" s="35"/>
      <c r="H71" s="33"/>
      <c r="I71" s="27"/>
      <c r="J71" s="48"/>
    </row>
    <row r="72" spans="3:10" s="14" customFormat="1" ht="11.25">
      <c r="C72" s="33"/>
      <c r="D72" s="33"/>
      <c r="E72" s="33"/>
      <c r="F72" s="33"/>
      <c r="G72" s="33"/>
      <c r="H72" s="33"/>
      <c r="I72" s="17"/>
      <c r="J72" s="48"/>
    </row>
    <row r="73" spans="3:9" s="14" customFormat="1" ht="11.25">
      <c r="C73" s="33"/>
      <c r="D73" s="17"/>
      <c r="E73" s="17"/>
      <c r="F73" s="17"/>
      <c r="G73" s="17"/>
      <c r="H73" s="17"/>
      <c r="I73" s="17"/>
    </row>
    <row r="74" spans="3:9" s="14" customFormat="1" ht="11.25">
      <c r="C74" s="17"/>
      <c r="D74" s="17"/>
      <c r="E74" s="17"/>
      <c r="F74" s="17"/>
      <c r="G74" s="17"/>
      <c r="H74" s="17"/>
      <c r="I74" s="17"/>
    </row>
    <row r="75" spans="3:9" s="14" customFormat="1" ht="11.25">
      <c r="C75" s="17"/>
      <c r="D75" s="17"/>
      <c r="E75" s="17"/>
      <c r="F75" s="17"/>
      <c r="G75" s="17"/>
      <c r="H75" s="17"/>
      <c r="I75" s="17"/>
    </row>
    <row r="76" spans="3:9" s="14" customFormat="1" ht="11.25">
      <c r="C76" s="17"/>
      <c r="D76" s="17"/>
      <c r="E76" s="17"/>
      <c r="F76" s="17"/>
      <c r="G76" s="17"/>
      <c r="H76" s="17"/>
      <c r="I76" s="17"/>
    </row>
    <row r="77" spans="3:9" s="14" customFormat="1" ht="11.25">
      <c r="C77" s="17"/>
      <c r="D77" s="17"/>
      <c r="E77" s="17"/>
      <c r="F77" s="17"/>
      <c r="G77" s="17"/>
      <c r="H77" s="17"/>
      <c r="I77" s="17"/>
    </row>
    <row r="78" spans="3:9" s="14" customFormat="1" ht="11.25">
      <c r="C78" s="17"/>
      <c r="D78" s="17"/>
      <c r="E78" s="17"/>
      <c r="F78" s="17"/>
      <c r="G78" s="17"/>
      <c r="H78" s="17"/>
      <c r="I78" s="17"/>
    </row>
    <row r="79" spans="3:9" s="14" customFormat="1" ht="11.25">
      <c r="C79" s="17"/>
      <c r="D79" s="17"/>
      <c r="E79" s="17"/>
      <c r="F79" s="17"/>
      <c r="G79" s="17"/>
      <c r="H79" s="17"/>
      <c r="I79" s="17"/>
    </row>
    <row r="80" spans="3:9" s="14" customFormat="1" ht="11.25">
      <c r="C80" s="17"/>
      <c r="D80" s="17"/>
      <c r="E80" s="17"/>
      <c r="F80" s="17"/>
      <c r="G80" s="17"/>
      <c r="H80" s="17"/>
      <c r="I80" s="17"/>
    </row>
    <row r="81" spans="3:9" s="14" customFormat="1" ht="11.25">
      <c r="C81" s="17"/>
      <c r="D81" s="17"/>
      <c r="E81" s="17"/>
      <c r="F81" s="17"/>
      <c r="G81" s="17"/>
      <c r="H81" s="17"/>
      <c r="I81" s="17"/>
    </row>
    <row r="82" spans="3:9" s="14" customFormat="1" ht="11.25">
      <c r="C82" s="17"/>
      <c r="D82" s="17"/>
      <c r="E82" s="17"/>
      <c r="F82" s="17"/>
      <c r="G82" s="17"/>
      <c r="H82" s="17"/>
      <c r="I82" s="17"/>
    </row>
    <row r="83" spans="3:9" ht="12">
      <c r="C83" s="4"/>
      <c r="D83" s="4"/>
      <c r="E83" s="4"/>
      <c r="F83" s="4"/>
      <c r="G83" s="4"/>
      <c r="H83" s="4"/>
      <c r="I83" s="4"/>
    </row>
    <row r="84" spans="3:9" ht="12">
      <c r="C84" s="4"/>
      <c r="D84" s="4"/>
      <c r="E84" s="4"/>
      <c r="F84" s="4"/>
      <c r="G84" s="4"/>
      <c r="H84" s="4"/>
      <c r="I84" s="4"/>
    </row>
    <row r="85" spans="3:9" ht="12">
      <c r="C85" s="4"/>
      <c r="D85" s="4"/>
      <c r="E85" s="4"/>
      <c r="F85" s="4"/>
      <c r="G85" s="4"/>
      <c r="H85" s="4"/>
      <c r="I85" s="4"/>
    </row>
    <row r="86" spans="3:9" ht="12">
      <c r="C86" s="4"/>
      <c r="D86" s="4"/>
      <c r="E86" s="4"/>
      <c r="F86" s="4"/>
      <c r="G86" s="4"/>
      <c r="H86" s="4"/>
      <c r="I86" s="4"/>
    </row>
    <row r="87" ht="12">
      <c r="I87" s="4"/>
    </row>
    <row r="88" ht="12">
      <c r="I88" s="4"/>
    </row>
    <row r="89" ht="12">
      <c r="I89" s="4"/>
    </row>
    <row r="90" ht="12">
      <c r="I90" s="4"/>
    </row>
    <row r="91" ht="12">
      <c r="I91" s="4"/>
    </row>
    <row r="92" ht="12">
      <c r="I92" s="4"/>
    </row>
    <row r="93" ht="12">
      <c r="I93" s="4"/>
    </row>
    <row r="94" ht="12">
      <c r="I94" s="4"/>
    </row>
  </sheetData>
  <printOptions/>
  <pageMargins left="0.5" right="0.25" top="0.91" bottom="0.43" header="0.55" footer="0.22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C2" sqref="C2"/>
    </sheetView>
  </sheetViews>
  <sheetFormatPr defaultColWidth="9.33203125" defaultRowHeight="12.75"/>
  <cols>
    <col min="1" max="1" width="4" style="1" customWidth="1"/>
    <col min="2" max="2" width="4.33203125" style="1" customWidth="1"/>
    <col min="3" max="3" width="45.16015625" style="1" customWidth="1"/>
    <col min="4" max="4" width="7.5" style="1" customWidth="1"/>
    <col min="5" max="5" width="15" style="1" customWidth="1"/>
    <col min="6" max="6" width="7.33203125" style="1" customWidth="1"/>
    <col min="7" max="7" width="14.33203125" style="1" customWidth="1"/>
    <col min="8" max="8" width="11.5" style="1" customWidth="1"/>
    <col min="9" max="16384" width="9.33203125" style="1" customWidth="1"/>
  </cols>
  <sheetData>
    <row r="1" spans="1:4" ht="12">
      <c r="A1" s="9" t="s">
        <v>35</v>
      </c>
      <c r="B1" s="9"/>
      <c r="C1" s="9"/>
      <c r="D1" s="9"/>
    </row>
    <row r="2" spans="5:7" ht="9" customHeight="1">
      <c r="E2" s="36"/>
      <c r="F2" s="9"/>
      <c r="G2" s="10"/>
    </row>
    <row r="3" spans="5:7" ht="12">
      <c r="E3" s="10" t="s">
        <v>36</v>
      </c>
      <c r="F3" s="10"/>
      <c r="G3" s="10" t="s">
        <v>36</v>
      </c>
    </row>
    <row r="4" spans="5:7" ht="12">
      <c r="E4" s="10" t="s">
        <v>37</v>
      </c>
      <c r="F4" s="10"/>
      <c r="G4" s="10" t="s">
        <v>38</v>
      </c>
    </row>
    <row r="5" spans="5:7" ht="12">
      <c r="E5" s="10" t="s">
        <v>1</v>
      </c>
      <c r="F5" s="10"/>
      <c r="G5" s="10" t="s">
        <v>39</v>
      </c>
    </row>
    <row r="6" spans="3:7" ht="12">
      <c r="C6" s="5"/>
      <c r="D6" s="5"/>
      <c r="E6" s="10" t="s">
        <v>40</v>
      </c>
      <c r="F6" s="10"/>
      <c r="G6" s="10" t="s">
        <v>41</v>
      </c>
    </row>
    <row r="7" spans="1:7" ht="12">
      <c r="A7" s="2"/>
      <c r="C7" s="24"/>
      <c r="D7" s="24"/>
      <c r="E7" s="11">
        <v>36769</v>
      </c>
      <c r="F7" s="10"/>
      <c r="G7" s="11">
        <v>36403</v>
      </c>
    </row>
    <row r="8" spans="1:7" ht="12">
      <c r="A8" s="2"/>
      <c r="E8" s="10" t="s">
        <v>8</v>
      </c>
      <c r="F8" s="10"/>
      <c r="G8" s="10" t="s">
        <v>8</v>
      </c>
    </row>
    <row r="9" spans="1:7" ht="12" customHeight="1">
      <c r="A9" s="2"/>
      <c r="C9" s="5"/>
      <c r="D9" s="5"/>
      <c r="G9" s="23"/>
    </row>
    <row r="10" spans="1:7" ht="12">
      <c r="A10" s="2">
        <v>1</v>
      </c>
      <c r="B10" s="1" t="s">
        <v>42</v>
      </c>
      <c r="E10" s="73">
        <f>+'[2]CBS'!$AB$9/1000</f>
        <v>26813.711</v>
      </c>
      <c r="F10" s="4"/>
      <c r="G10" s="4">
        <f>31245335/1000</f>
        <v>31245.335</v>
      </c>
    </row>
    <row r="11" spans="1:7" ht="12">
      <c r="A11" s="2">
        <v>2</v>
      </c>
      <c r="B11" s="1" t="s">
        <v>63</v>
      </c>
      <c r="E11" s="73">
        <f>+'[2]CBS'!$AB$11/1000</f>
        <v>152.542</v>
      </c>
      <c r="F11" s="4"/>
      <c r="G11" s="4">
        <f>177851/1000</f>
        <v>177.851</v>
      </c>
    </row>
    <row r="12" spans="1:7" ht="12">
      <c r="A12" s="2">
        <v>3</v>
      </c>
      <c r="B12" s="1" t="s">
        <v>71</v>
      </c>
      <c r="E12" s="73">
        <f>+'[2]CBS'!$AB$15/1000</f>
        <v>4500</v>
      </c>
      <c r="F12" s="4"/>
      <c r="G12" s="4">
        <f>4500000/1000</f>
        <v>4500</v>
      </c>
    </row>
    <row r="13" spans="1:7" ht="12">
      <c r="A13" s="2">
        <v>4</v>
      </c>
      <c r="B13" s="1" t="s">
        <v>61</v>
      </c>
      <c r="E13" s="73">
        <f>+'[2]CBS'!$AB$21/1000</f>
        <v>18581.727</v>
      </c>
      <c r="F13" s="4"/>
      <c r="G13" s="4">
        <f>18452933/1000</f>
        <v>18452.933</v>
      </c>
    </row>
    <row r="14" spans="1:8" ht="11.25" customHeight="1">
      <c r="A14" s="2">
        <v>5</v>
      </c>
      <c r="B14" s="1" t="s">
        <v>89</v>
      </c>
      <c r="E14" s="73">
        <f>+'[2]CBS'!$AB$23/1000</f>
        <v>13.584</v>
      </c>
      <c r="F14" s="4"/>
      <c r="G14" s="4">
        <v>13.584</v>
      </c>
      <c r="H14" s="5"/>
    </row>
    <row r="15" spans="1:7" ht="12">
      <c r="A15" s="2">
        <v>6</v>
      </c>
      <c r="B15" s="1" t="s">
        <v>43</v>
      </c>
      <c r="E15" s="4"/>
      <c r="F15" s="4"/>
      <c r="G15" s="4"/>
    </row>
    <row r="16" spans="1:7" ht="12">
      <c r="A16" s="2"/>
      <c r="C16" s="3" t="s">
        <v>44</v>
      </c>
      <c r="D16" s="3"/>
      <c r="E16" s="74">
        <f>+'[2]CBS'!$AB$27/1000</f>
        <v>221.41073</v>
      </c>
      <c r="F16" s="4"/>
      <c r="G16" s="37">
        <f>156751/1000</f>
        <v>156.751</v>
      </c>
    </row>
    <row r="17" spans="1:7" ht="12">
      <c r="A17" s="2"/>
      <c r="C17" s="3" t="s">
        <v>102</v>
      </c>
      <c r="D17" s="3"/>
      <c r="E17" s="75">
        <f>+'[2]CBS'!$AB$26/1000</f>
        <v>61417.611</v>
      </c>
      <c r="F17" s="4"/>
      <c r="G17" s="38">
        <v>20611</v>
      </c>
    </row>
    <row r="18" spans="1:7" ht="12">
      <c r="A18" s="2"/>
      <c r="C18" s="3" t="s">
        <v>45</v>
      </c>
      <c r="D18" s="3"/>
      <c r="E18" s="75">
        <f>+'[2]CBS'!$AB$29/1000</f>
        <v>53245.323300000004</v>
      </c>
      <c r="F18" s="4"/>
      <c r="G18" s="38">
        <f>68079013/1000</f>
        <v>68079.013</v>
      </c>
    </row>
    <row r="19" spans="1:7" ht="12">
      <c r="A19" s="2"/>
      <c r="C19" s="3" t="s">
        <v>85</v>
      </c>
      <c r="D19" s="3"/>
      <c r="E19" s="75">
        <f>+'[2]CBS'!$AB$30/1000-4+'[2]CBS'!$AB$31/1000</f>
        <v>7569.98112</v>
      </c>
      <c r="F19" s="4"/>
      <c r="G19" s="38">
        <f>6424993/1000</f>
        <v>6424.993</v>
      </c>
    </row>
    <row r="20" spans="1:7" ht="12">
      <c r="A20" s="2"/>
      <c r="C20" s="3" t="s">
        <v>90</v>
      </c>
      <c r="D20" s="3"/>
      <c r="E20" s="75">
        <v>4</v>
      </c>
      <c r="F20" s="4"/>
      <c r="G20" s="38">
        <v>4.02</v>
      </c>
    </row>
    <row r="21" spans="1:7" ht="12">
      <c r="A21" s="2"/>
      <c r="C21" s="3" t="s">
        <v>58</v>
      </c>
      <c r="D21" s="3"/>
      <c r="E21" s="75">
        <f>+'[2]CBS'!$AB$41/1000</f>
        <v>644.147</v>
      </c>
      <c r="F21" s="4"/>
      <c r="G21" s="38">
        <f>992563/1000</f>
        <v>992.563</v>
      </c>
    </row>
    <row r="22" spans="1:7" ht="12">
      <c r="A22" s="2"/>
      <c r="C22" s="3" t="s">
        <v>59</v>
      </c>
      <c r="D22" s="3"/>
      <c r="E22" s="75">
        <f>+'[2]CBS'!$AB$42/1000</f>
        <v>1672.4654100000002</v>
      </c>
      <c r="F22" s="4"/>
      <c r="G22" s="38">
        <f>307091/1000</f>
        <v>307.091</v>
      </c>
    </row>
    <row r="23" spans="1:7" ht="12">
      <c r="A23" s="2"/>
      <c r="E23" s="39">
        <f>SUM(E16:E22)-1</f>
        <v>124773.93856</v>
      </c>
      <c r="F23" s="4"/>
      <c r="G23" s="7">
        <f>SUM(G16:G22)+1</f>
        <v>96576.43100000001</v>
      </c>
    </row>
    <row r="24" spans="1:7" ht="8.25" customHeight="1">
      <c r="A24" s="2"/>
      <c r="C24" s="3"/>
      <c r="D24" s="3"/>
      <c r="E24" s="4"/>
      <c r="F24" s="4"/>
      <c r="G24" s="4"/>
    </row>
    <row r="25" spans="1:7" ht="12">
      <c r="A25" s="2">
        <v>6</v>
      </c>
      <c r="B25" s="1" t="s">
        <v>46</v>
      </c>
      <c r="E25" s="4"/>
      <c r="F25" s="4"/>
      <c r="G25" s="4"/>
    </row>
    <row r="26" spans="1:7" ht="12">
      <c r="A26" s="2"/>
      <c r="C26" s="3" t="s">
        <v>60</v>
      </c>
      <c r="D26" s="3"/>
      <c r="E26" s="74">
        <f>+'[2]CBS'!$AB$55/1000</f>
        <v>21631.642079999998</v>
      </c>
      <c r="F26" s="12"/>
      <c r="G26" s="37">
        <f>9997288/1000+1</f>
        <v>9998.288</v>
      </c>
    </row>
    <row r="27" spans="1:7" ht="12">
      <c r="A27" s="2"/>
      <c r="C27" s="3" t="s">
        <v>69</v>
      </c>
      <c r="D27" s="3"/>
      <c r="E27" s="75">
        <f>+'[2]CBS'!$AB$56/1000</f>
        <v>7634.06112</v>
      </c>
      <c r="F27" s="4"/>
      <c r="G27" s="38">
        <f>6787282/1000+1</f>
        <v>6788.282</v>
      </c>
    </row>
    <row r="28" spans="1:7" ht="12">
      <c r="A28" s="2"/>
      <c r="C28" s="3" t="s">
        <v>57</v>
      </c>
      <c r="D28" s="3"/>
      <c r="E28" s="75">
        <f>+'[2]CBS'!$AB$58/1000</f>
        <v>514.96008</v>
      </c>
      <c r="F28" s="4"/>
      <c r="G28" s="38">
        <f>1317335/1000</f>
        <v>1317.335</v>
      </c>
    </row>
    <row r="29" spans="1:7" ht="12">
      <c r="A29" s="2"/>
      <c r="C29" s="3" t="s">
        <v>87</v>
      </c>
      <c r="D29" s="3"/>
      <c r="E29" s="75">
        <f>+'[2]CBS'!$AB$59/1000</f>
        <v>6409.825</v>
      </c>
      <c r="F29" s="4"/>
      <c r="G29" s="38">
        <f>10431219/1000</f>
        <v>10431.219</v>
      </c>
    </row>
    <row r="30" spans="1:7" ht="12">
      <c r="A30" s="2"/>
      <c r="C30" s="29" t="s">
        <v>62</v>
      </c>
      <c r="D30" s="29"/>
      <c r="E30" s="75">
        <f>+'[2]CBS'!$AB$70/1000</f>
        <v>33338.85875</v>
      </c>
      <c r="F30" s="4"/>
      <c r="G30" s="38">
        <f>26964650/1000</f>
        <v>26964.65</v>
      </c>
    </row>
    <row r="31" spans="1:7" ht="12">
      <c r="A31" s="2"/>
      <c r="C31" s="29" t="s">
        <v>47</v>
      </c>
      <c r="D31" s="29"/>
      <c r="E31" s="38">
        <f>+'[2]CBS'!$AB$71/1000</f>
        <v>5214.2607992</v>
      </c>
      <c r="F31" s="4"/>
      <c r="G31" s="38">
        <f>4658793/1000</f>
        <v>4658.793</v>
      </c>
    </row>
    <row r="32" spans="1:7" ht="12">
      <c r="A32" s="2"/>
      <c r="C32" s="29" t="s">
        <v>56</v>
      </c>
      <c r="D32" s="29"/>
      <c r="E32" s="61">
        <v>0</v>
      </c>
      <c r="F32" s="4"/>
      <c r="G32" s="38">
        <f>863978/1000</f>
        <v>863.978</v>
      </c>
    </row>
    <row r="33" spans="1:7" ht="12">
      <c r="A33" s="2"/>
      <c r="C33" s="29"/>
      <c r="D33" s="29"/>
      <c r="E33" s="7">
        <f>SUM(E26:E32)+1</f>
        <v>74744.6078292</v>
      </c>
      <c r="F33" s="4"/>
      <c r="G33" s="7">
        <f>SUM(G26:G32)+1-2</f>
        <v>61021.545</v>
      </c>
    </row>
    <row r="34" spans="1:7" ht="6" customHeight="1">
      <c r="A34" s="2"/>
      <c r="C34" s="29"/>
      <c r="D34" s="29"/>
      <c r="E34" s="4"/>
      <c r="F34" s="4"/>
      <c r="G34" s="12"/>
    </row>
    <row r="35" spans="1:7" ht="12">
      <c r="A35" s="2">
        <v>7</v>
      </c>
      <c r="B35" s="1" t="s">
        <v>64</v>
      </c>
      <c r="C35" s="30"/>
      <c r="D35" s="30"/>
      <c r="E35" s="40">
        <f>+E23-E33</f>
        <v>50029.33073079999</v>
      </c>
      <c r="F35" s="4"/>
      <c r="G35" s="4">
        <f>+G23-G33-1</f>
        <v>35553.88600000001</v>
      </c>
    </row>
    <row r="36" spans="1:7" ht="6" customHeight="1">
      <c r="A36" s="2"/>
      <c r="C36" s="30"/>
      <c r="D36" s="30"/>
      <c r="E36" s="40"/>
      <c r="F36" s="4"/>
      <c r="G36" s="4"/>
    </row>
    <row r="37" spans="1:7" ht="12">
      <c r="A37" s="2"/>
      <c r="C37" s="29" t="s">
        <v>48</v>
      </c>
      <c r="D37" s="29"/>
      <c r="E37" s="13">
        <f>+'[2]CBS'!$AB$79/1000</f>
        <v>372.98</v>
      </c>
      <c r="F37" s="4"/>
      <c r="G37" s="13">
        <v>14.764</v>
      </c>
    </row>
    <row r="38" spans="1:8" ht="14.25" customHeight="1" thickBot="1">
      <c r="A38" s="2"/>
      <c r="C38" s="30"/>
      <c r="D38" s="30"/>
      <c r="E38" s="41">
        <f>+E35+E10+E11+E12+E13+E14+E37+1</f>
        <v>100464.87473079999</v>
      </c>
      <c r="F38" s="12"/>
      <c r="G38" s="21">
        <f>+G35+G10+G11+G13+G14+G37+G12+1</f>
        <v>89959.35300000002</v>
      </c>
      <c r="H38" s="5"/>
    </row>
    <row r="39" spans="1:7" ht="12.75" thickTop="1">
      <c r="A39" s="2"/>
      <c r="C39" s="30"/>
      <c r="D39" s="30"/>
      <c r="E39" s="4"/>
      <c r="F39" s="4"/>
      <c r="G39" s="4"/>
    </row>
    <row r="40" spans="1:7" ht="12">
      <c r="A40" s="2">
        <v>8</v>
      </c>
      <c r="B40" s="1" t="s">
        <v>49</v>
      </c>
      <c r="C40" s="30"/>
      <c r="D40" s="30"/>
      <c r="E40" s="4"/>
      <c r="F40" s="4"/>
      <c r="G40" s="4"/>
    </row>
    <row r="41" spans="1:7" ht="12">
      <c r="A41" s="2"/>
      <c r="B41" s="1" t="s">
        <v>50</v>
      </c>
      <c r="C41" s="30"/>
      <c r="D41" s="30"/>
      <c r="E41" s="4">
        <f>+'[2]CBS'!$AB$93/1000</f>
        <v>40474</v>
      </c>
      <c r="F41" s="4"/>
      <c r="G41" s="4">
        <f>39999000/1000</f>
        <v>39999</v>
      </c>
    </row>
    <row r="42" spans="1:6" ht="12">
      <c r="A42" s="2"/>
      <c r="B42" s="1" t="s">
        <v>51</v>
      </c>
      <c r="C42" s="30"/>
      <c r="D42" s="30"/>
      <c r="E42" s="4"/>
      <c r="F42" s="4"/>
    </row>
    <row r="43" spans="1:7" ht="12">
      <c r="A43" s="2"/>
      <c r="C43" s="3" t="s">
        <v>52</v>
      </c>
      <c r="D43" s="3"/>
      <c r="E43" s="4">
        <f>+'[2]CBS'!$AB$98/1000</f>
        <v>2658.2024</v>
      </c>
      <c r="F43" s="4"/>
      <c r="G43" s="40">
        <f>1874452/1000</f>
        <v>1874.452</v>
      </c>
    </row>
    <row r="44" spans="1:7" ht="12">
      <c r="A44" s="2"/>
      <c r="C44" s="3" t="s">
        <v>86</v>
      </c>
      <c r="D44" s="3"/>
      <c r="E44" s="12">
        <f>+'[2]CBS'!$AB$100/1000</f>
        <v>2595.389</v>
      </c>
      <c r="F44" s="12"/>
      <c r="G44" s="42">
        <f>2595389/1000</f>
        <v>2595.389</v>
      </c>
    </row>
    <row r="45" spans="1:7" ht="12">
      <c r="A45" s="2"/>
      <c r="C45" s="3" t="s">
        <v>53</v>
      </c>
      <c r="D45" s="3"/>
      <c r="E45" s="12">
        <f>+('[2]CBS'!$AB$112+'[2]CBS'!AB$116)/1000</f>
        <v>48932.18903879999</v>
      </c>
      <c r="F45" s="12"/>
      <c r="G45" s="42">
        <f>38516307/1000</f>
        <v>38516.307</v>
      </c>
    </row>
    <row r="46" spans="1:8" ht="7.5" customHeight="1">
      <c r="A46" s="2"/>
      <c r="C46" s="3"/>
      <c r="D46" s="3"/>
      <c r="E46" s="22"/>
      <c r="F46" s="4"/>
      <c r="G46" s="22"/>
      <c r="H46" s="6"/>
    </row>
    <row r="47" spans="1:7" ht="12">
      <c r="A47" s="2"/>
      <c r="C47" s="3"/>
      <c r="D47" s="3"/>
      <c r="E47" s="43">
        <f>SUM(E41:E46)-1</f>
        <v>94658.7804388</v>
      </c>
      <c r="F47" s="4"/>
      <c r="G47" s="28">
        <f>SUM(G41:G46)-1</f>
        <v>82984.148</v>
      </c>
    </row>
    <row r="48" spans="1:7" ht="6.75" customHeight="1">
      <c r="A48" s="2"/>
      <c r="C48" s="3"/>
      <c r="D48" s="3"/>
      <c r="E48" s="19"/>
      <c r="F48" s="4"/>
      <c r="G48" s="19"/>
    </row>
    <row r="49" spans="1:7" ht="7.5" customHeight="1">
      <c r="A49" s="2"/>
      <c r="E49" s="12"/>
      <c r="F49" s="4"/>
      <c r="G49" s="12"/>
    </row>
    <row r="50" spans="1:7" ht="12">
      <c r="A50" s="2">
        <v>9</v>
      </c>
      <c r="B50" s="1" t="s">
        <v>54</v>
      </c>
      <c r="E50" s="4">
        <f>+'[2]CBS'!$AB$136/1000</f>
        <v>1471.1379020000002</v>
      </c>
      <c r="F50" s="4"/>
      <c r="G50" s="4">
        <f>1480531/1000+1</f>
        <v>1481.531</v>
      </c>
    </row>
    <row r="51" spans="1:7" ht="9" customHeight="1">
      <c r="A51" s="2"/>
      <c r="F51" s="4"/>
      <c r="G51" s="4"/>
    </row>
    <row r="52" spans="1:7" ht="12">
      <c r="A52" s="2">
        <v>10</v>
      </c>
      <c r="B52" s="1" t="s">
        <v>55</v>
      </c>
      <c r="E52" s="4">
        <f>+'[2]CBS'!$AB$143/1000</f>
        <v>830.557</v>
      </c>
      <c r="F52" s="4"/>
      <c r="G52" s="4">
        <f>1689317/1000+1</f>
        <v>1690.317</v>
      </c>
    </row>
    <row r="53" spans="1:7" ht="7.5" customHeight="1">
      <c r="A53" s="2"/>
      <c r="E53" s="4"/>
      <c r="F53" s="4"/>
      <c r="G53" s="4"/>
    </row>
    <row r="54" spans="1:7" ht="12">
      <c r="A54" s="2">
        <v>11</v>
      </c>
      <c r="B54" s="1" t="s">
        <v>70</v>
      </c>
      <c r="E54" s="4">
        <f>+'[2]CBS'!$AB$141/1000</f>
        <v>3504.4</v>
      </c>
      <c r="F54" s="4"/>
      <c r="G54" s="4">
        <f>3803000/1000</f>
        <v>3803</v>
      </c>
    </row>
    <row r="55" spans="1:7" ht="12.75" thickBot="1">
      <c r="A55" s="2"/>
      <c r="E55" s="8">
        <f>SUM(E47:E54)</f>
        <v>100464.87534079999</v>
      </c>
      <c r="F55" s="4"/>
      <c r="G55" s="8">
        <f>SUM(G47:G54)</f>
        <v>89958.996</v>
      </c>
    </row>
    <row r="56" spans="1:7" ht="12.75" thickTop="1">
      <c r="A56" s="2"/>
      <c r="E56" s="44"/>
      <c r="F56" s="4"/>
      <c r="G56" s="4"/>
    </row>
    <row r="57" spans="1:7" ht="12">
      <c r="A57" s="2">
        <v>12</v>
      </c>
      <c r="B57" s="1" t="s">
        <v>88</v>
      </c>
      <c r="E57" s="62">
        <f>+(E47-E37-E14)/E41</f>
        <v>2.3292043395463753</v>
      </c>
      <c r="F57" s="4"/>
      <c r="G57" s="44">
        <f>+(G47-G37-G14)/G41</f>
        <v>2.0739468486712167</v>
      </c>
    </row>
    <row r="58" spans="1:7" ht="12">
      <c r="A58" s="2"/>
      <c r="E58" s="4"/>
      <c r="F58" s="4"/>
      <c r="G58" s="4"/>
    </row>
    <row r="59" spans="1:7" ht="12">
      <c r="A59" s="2"/>
      <c r="E59" s="44"/>
      <c r="F59" s="4"/>
      <c r="G59" s="4"/>
    </row>
    <row r="60" spans="1:7" ht="12.75" customHeight="1">
      <c r="A60" s="2"/>
      <c r="B60" s="23"/>
      <c r="E60" s="4"/>
      <c r="F60" s="4"/>
      <c r="G60" s="4"/>
    </row>
    <row r="61" spans="1:7" ht="12">
      <c r="A61" s="2"/>
      <c r="E61" s="4"/>
      <c r="F61" s="4"/>
      <c r="G61" s="4"/>
    </row>
    <row r="62" spans="1:7" ht="12">
      <c r="A62" s="2"/>
      <c r="E62" s="4"/>
      <c r="F62" s="4"/>
      <c r="G62" s="4"/>
    </row>
    <row r="63" spans="1:7" ht="12">
      <c r="A63" s="2"/>
      <c r="E63" s="4"/>
      <c r="F63" s="4"/>
      <c r="G63" s="4"/>
    </row>
    <row r="64" spans="1:7" ht="12">
      <c r="A64" s="2"/>
      <c r="E64" s="4"/>
      <c r="F64" s="4"/>
      <c r="G64" s="4"/>
    </row>
    <row r="65" spans="1:7" ht="12">
      <c r="A65" s="2"/>
      <c r="E65" s="4"/>
      <c r="F65" s="4"/>
      <c r="G65" s="4"/>
    </row>
    <row r="66" spans="1:7" ht="12">
      <c r="A66" s="2"/>
      <c r="E66" s="4"/>
      <c r="F66" s="4"/>
      <c r="G66" s="4"/>
    </row>
    <row r="67" spans="1:7" ht="12">
      <c r="A67" s="2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</sheetData>
  <printOptions/>
  <pageMargins left="0.53" right="0.41" top="0.71" bottom="0.22" header="0.23" footer="0.3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PLB Engineering Berhad</cp:lastModifiedBy>
  <cp:lastPrinted>2000-11-02T03:11:48Z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