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599" activeTab="2"/>
  </bookViews>
  <sheets>
    <sheet name="income_s" sheetId="1" r:id="rId1"/>
    <sheet name="BS" sheetId="2" r:id="rId2"/>
    <sheet name="NOTES" sheetId="3" r:id="rId3"/>
  </sheets>
  <definedNames>
    <definedName name="_xlnm.Print_Area" localSheetId="2">'NOTES'!$A$1:$O$175</definedName>
  </definedNames>
  <calcPr fullCalcOnLoad="1"/>
</workbook>
</file>

<file path=xl/sharedStrings.xml><?xml version="1.0" encoding="utf-8"?>
<sst xmlns="http://schemas.openxmlformats.org/spreadsheetml/2006/main" count="219" uniqueCount="191">
  <si>
    <t>CONSOLIDATED INCOME STATEMENT</t>
  </si>
  <si>
    <t xml:space="preserve">CURRENT </t>
  </si>
  <si>
    <t>PRECEDING YEAR</t>
  </si>
  <si>
    <t>CURRENT</t>
  </si>
  <si>
    <t>YEAR</t>
  </si>
  <si>
    <t>CORRESPONDING</t>
  </si>
  <si>
    <t>TO DATE</t>
  </si>
  <si>
    <t>PERIOD</t>
  </si>
  <si>
    <t>RM'000</t>
  </si>
  <si>
    <t>1(a)</t>
  </si>
  <si>
    <t>Investment income</t>
  </si>
  <si>
    <t>Other income including interest income</t>
  </si>
  <si>
    <t>2(a)</t>
  </si>
  <si>
    <t>Operating profit/(loss) before</t>
  </si>
  <si>
    <t>interest on borrowings, depreciation and</t>
  </si>
  <si>
    <t xml:space="preserve">minority interests and extraordinary items </t>
  </si>
  <si>
    <t>Interest on borrowings</t>
  </si>
  <si>
    <t>Depreciation and amortisation</t>
  </si>
  <si>
    <t>Exceptional items</t>
  </si>
  <si>
    <t>Operating profit/(loss) after</t>
  </si>
  <si>
    <t>amortisation, exceptional items but</t>
  </si>
  <si>
    <t xml:space="preserve">before income tax,minority interests and </t>
  </si>
  <si>
    <t>extraordinary items</t>
  </si>
  <si>
    <t xml:space="preserve">Share in results of associated </t>
  </si>
  <si>
    <t>companies</t>
  </si>
  <si>
    <t xml:space="preserve">Profit/(loss) before taxation, minority </t>
  </si>
  <si>
    <t>interests and extraordinary items</t>
  </si>
  <si>
    <t>Taxation</t>
  </si>
  <si>
    <t xml:space="preserve">(i) Profit/(loss) after taxation </t>
  </si>
  <si>
    <t xml:space="preserve">    before deducting minority interests</t>
  </si>
  <si>
    <t xml:space="preserve">Profit/(loss) after taxation </t>
  </si>
  <si>
    <t>attributable to members of the company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</si>
  <si>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</si>
  <si>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</si>
  <si>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</si>
  <si>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</si>
  <si>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Profit / (loss) after taxation and extraordinary</t>
  </si>
  <si>
    <t>items attributable to members of the company</t>
  </si>
  <si>
    <t xml:space="preserve"> </t>
  </si>
  <si>
    <t>3(a)</t>
  </si>
  <si>
    <t>deducting any provision for preference</t>
  </si>
  <si>
    <t>dividends, if any :-</t>
  </si>
  <si>
    <t xml:space="preserve">    ordinary shares) (sen)</t>
  </si>
  <si>
    <t xml:space="preserve">     ordinary shares) (sen)</t>
  </si>
  <si>
    <t>CONSOLIDATED BALANCE SHEET</t>
  </si>
  <si>
    <t xml:space="preserve">AS AT </t>
  </si>
  <si>
    <t xml:space="preserve">END OF </t>
  </si>
  <si>
    <t>PRECEDING</t>
  </si>
  <si>
    <t>FINANCIAL</t>
  </si>
  <si>
    <t>QUARTER</t>
  </si>
  <si>
    <t>YEAR END</t>
  </si>
  <si>
    <t>Fixed Assets</t>
  </si>
  <si>
    <t>Current Assets</t>
  </si>
  <si>
    <t>Contract work-in-progress</t>
  </si>
  <si>
    <t xml:space="preserve">Stocks </t>
  </si>
  <si>
    <t>Trade Debtors</t>
  </si>
  <si>
    <t xml:space="preserve">Current Liabilities </t>
  </si>
  <si>
    <t>Provision for Taxation</t>
  </si>
  <si>
    <t>Expenditure carried forward</t>
  </si>
  <si>
    <t>Total Assets</t>
  </si>
  <si>
    <t>Shareholders' Fund</t>
  </si>
  <si>
    <t>Share Capital</t>
  </si>
  <si>
    <t>Reserves</t>
  </si>
  <si>
    <t>Share Premium</t>
  </si>
  <si>
    <t>Retained Profit</t>
  </si>
  <si>
    <t>Minority Interests</t>
  </si>
  <si>
    <t>Long Term Borrowings</t>
  </si>
  <si>
    <t>Net tangible assets per share (sen)</t>
  </si>
  <si>
    <t>Proposed Dividend</t>
  </si>
  <si>
    <t>Amount due to directors</t>
  </si>
  <si>
    <t>Fixed deposits with licensed banks</t>
  </si>
  <si>
    <t>Cash and bank balances</t>
  </si>
  <si>
    <t>Trade creditors</t>
  </si>
  <si>
    <t>Future Development Properties</t>
  </si>
  <si>
    <t>Bank Borrowings</t>
  </si>
  <si>
    <t>Investment in Associated Company</t>
  </si>
  <si>
    <t xml:space="preserve">Net Current Assets </t>
  </si>
  <si>
    <t>INDIVIDUAL QUARTER</t>
  </si>
  <si>
    <t xml:space="preserve">      CUMULATIVE QUARTER</t>
  </si>
  <si>
    <t xml:space="preserve">Turnover </t>
  </si>
  <si>
    <t>amortisation and exceptional items, income tax,</t>
  </si>
  <si>
    <t>QUARTERLY REPORT</t>
  </si>
  <si>
    <t>Quarterly report on consolidated results for the financial quarter ended 31/08/99. The figures have not been audited.</t>
  </si>
  <si>
    <t>Other creditors, accruals and deposits receivable</t>
  </si>
  <si>
    <t>Deferred  Taxation</t>
  </si>
  <si>
    <t>Investment in Subsidiary Company</t>
  </si>
  <si>
    <t>Property development</t>
  </si>
  <si>
    <t>Investment holding</t>
  </si>
  <si>
    <t>Manufacturing</t>
  </si>
  <si>
    <t xml:space="preserve">  (b)</t>
  </si>
  <si>
    <t xml:space="preserve">  (c)</t>
  </si>
  <si>
    <t xml:space="preserve">  (b) </t>
  </si>
  <si>
    <t xml:space="preserve">  (d) 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</si>
  <si>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</si>
  <si>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</si>
  <si>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</si>
  <si>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</si>
  <si>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</si>
  <si>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 </t>
  </si>
  <si>
    <t xml:space="preserve">  (k) </t>
  </si>
  <si>
    <t xml:space="preserve">  (l)</t>
  </si>
  <si>
    <t>(i) Basic (based on 39,999,000</t>
  </si>
  <si>
    <t xml:space="preserve">Earnings per share based on 2(j) above after </t>
  </si>
  <si>
    <t>Others debtors, deposits &amp; prepayment</t>
  </si>
  <si>
    <t>Notes</t>
  </si>
  <si>
    <t xml:space="preserve">to include the revaluation of certain land and buildings and in accordance with the provisions of the </t>
  </si>
  <si>
    <t>Companies Act, 1965 and approved accounting standards.</t>
  </si>
  <si>
    <t>The nature and amount of each exceptional item</t>
  </si>
  <si>
    <t>Not applicable.</t>
  </si>
  <si>
    <t>The nature and amount of each extraordinary item</t>
  </si>
  <si>
    <t>Pre-acquisition profit /(loss)</t>
  </si>
  <si>
    <t>Pre-acquisition loss for the current financial year to date amounted to RM273,774.</t>
  </si>
  <si>
    <t>Profit on sale of investments and/or properties for the current financial year to date</t>
  </si>
  <si>
    <t>Not applicable</t>
  </si>
  <si>
    <t>Particulars of Purchase or Disposal of Quoted Securities</t>
  </si>
  <si>
    <t>The effect of changes in the composition of the company</t>
  </si>
  <si>
    <t>Status of Corporate Proposals</t>
  </si>
  <si>
    <t>Seasonal or Cyclical Factors</t>
  </si>
  <si>
    <t>Details of issuances and repayment of debt and equity securities, share-buy-backs, share cancellations,</t>
  </si>
  <si>
    <t>share held as treasury shares for the current financial year to date.</t>
  </si>
  <si>
    <t>Group Borrowings and Debt Securities</t>
  </si>
  <si>
    <t>Bank borrowings</t>
  </si>
  <si>
    <t>Off  Balance Sheet Financial Instruments</t>
  </si>
  <si>
    <t>Material Litigation</t>
  </si>
  <si>
    <t xml:space="preserve">Segmental Reporting </t>
  </si>
  <si>
    <t>Material Changes in the Quarterly Results Compared to the Results of the Preceding Quarter</t>
  </si>
  <si>
    <t>Turnover</t>
  </si>
  <si>
    <t>Profit/(Loss)</t>
  </si>
  <si>
    <t xml:space="preserve">before </t>
  </si>
  <si>
    <t>taxation</t>
  </si>
  <si>
    <t>Total assets</t>
  </si>
  <si>
    <t>employed</t>
  </si>
  <si>
    <t xml:space="preserve">Details of contingent liabilities </t>
  </si>
  <si>
    <t>Corporate guarantees extended to financial</t>
  </si>
  <si>
    <t xml:space="preserve"> instituitions for banking facilities granted to</t>
  </si>
  <si>
    <t xml:space="preserve"> subsidiary companies</t>
  </si>
  <si>
    <t>Corporate guarantees extended to third</t>
  </si>
  <si>
    <t xml:space="preserve"> parties for trade credit line granted to </t>
  </si>
  <si>
    <t>Unsecured</t>
  </si>
  <si>
    <t>Secured</t>
  </si>
  <si>
    <t>Banker's acceptance</t>
  </si>
  <si>
    <t>Revolving credits</t>
  </si>
  <si>
    <t>Term loans</t>
  </si>
  <si>
    <t>Group</t>
  </si>
  <si>
    <t>RM</t>
  </si>
  <si>
    <t>Note:</t>
  </si>
  <si>
    <t>-</t>
  </si>
  <si>
    <t>(ii) Less minority interests</t>
  </si>
  <si>
    <t>Hire purchase</t>
  </si>
  <si>
    <t>S/Term</t>
  </si>
  <si>
    <t>L/Term</t>
  </si>
  <si>
    <t>Prospects</t>
  </si>
  <si>
    <t>Tax figure consists of adjustment for overprovision of tax and tax deducted on dividend income received.</t>
  </si>
  <si>
    <t>*</t>
  </si>
  <si>
    <t>Amount due to a related company</t>
  </si>
  <si>
    <t>Reserve on consolidation</t>
  </si>
  <si>
    <t xml:space="preserve">PLB has announced its intention to revise the terms and conditions of the Profit Guarantee Agreement dated </t>
  </si>
  <si>
    <t>9 March 1998 on 30 September 1999.  The proposed revision is to substitute the mode of security for the profit</t>
  </si>
  <si>
    <t>guarantee from the existing bank guarantee with placement of securities with stakeholder for the 2 financial years</t>
  </si>
  <si>
    <t>ended/ending 31 August 1999 and 2000 (hereinafter referred to as the "Proposed Revision".)</t>
  </si>
  <si>
    <t>The Proposed Revision is subject to the approvals of the following:-</t>
  </si>
  <si>
    <t>PLB will make an application to the SC for the Proposed Revision after obtaining shareholders' approval at the</t>
  </si>
  <si>
    <t xml:space="preserve">There is a dispute between PLB and the vendors, Messrs. Lee Chin Seng and Choo Cheng Sim for the </t>
  </si>
  <si>
    <t>Review of Results</t>
  </si>
  <si>
    <t>The consolidated balance sheet figure for the year ended 31 August 1998 was audited and extracted from Annual Report.</t>
  </si>
  <si>
    <t>(ii)Fully diluted (based on 43,072,000</t>
  </si>
  <si>
    <t>Construction</t>
  </si>
  <si>
    <t>Property letting</t>
  </si>
  <si>
    <t>Associated companies</t>
  </si>
  <si>
    <t>( ii ) the Securities Commission</t>
  </si>
  <si>
    <t>( i ) the shareholders of PLB at general meeting to be convened; and</t>
  </si>
  <si>
    <t>forthcoming general meeting to be convened.</t>
  </si>
  <si>
    <t>(a)  Variation of Actual Profit from Forecast Profit</t>
  </si>
  <si>
    <t>(b)  Shortfall in the Profit Guarantee</t>
  </si>
  <si>
    <t>Accounting policies and methods of computation</t>
  </si>
  <si>
    <t xml:space="preserve">The quarterly report of the PLB Group is prepared under the historical cost convention modified </t>
  </si>
  <si>
    <t>The Company has implemented its Employee Share Options Scheme  for a total shares of 3,073,000.</t>
  </si>
  <si>
    <t>vide a Share Sale Agreement dated 7 October 1997. The Directors of PLB anticipate that the matter will be</t>
  </si>
  <si>
    <t xml:space="preserve"> referred to arbitration.</t>
  </si>
  <si>
    <t>The construction and property sectors have been severely affected by the economic crisis in the last two years.</t>
  </si>
  <si>
    <t>To overcome the downturn in the construction sector, the PLB Group has been selective in tendering for projects</t>
  </si>
  <si>
    <t>which are creditable and at the same time are attractive in profit margins.</t>
  </si>
  <si>
    <t>The PLB Group is optimistic that with the economic recovery, its performance will be further improved in the future.</t>
  </si>
  <si>
    <t xml:space="preserve">    RM</t>
  </si>
  <si>
    <t>acquisition by PLB of the 51% issued and paid-up share capital of Lean Seng Aluminium Glass Sdn. Bhd.</t>
  </si>
  <si>
    <t>and rental income.</t>
  </si>
  <si>
    <t xml:space="preserve">which reflects the stages of completion of contract and projects,invoiced value of goods sold and investment </t>
  </si>
  <si>
    <t>The Company has not decided any dividend payment for the financial year.</t>
  </si>
  <si>
    <t>Turnover represents contract fees received and receivable, progress billings on development properties sold</t>
  </si>
  <si>
    <t>The Group result does not vary materially from previous forecast profit .</t>
  </si>
  <si>
    <t>The Group has exceeded its profit guarantee based on its group profit before taxation after minority interest by 6%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</si>
</sst>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m\ d\,\ yyyy"/>
    <numFmt numFmtId="179" formatCode="_-* #,##0.0_-;\-* #,##0.0_-;_-* &quot;-&quot;??_-;_-@_-"/>
    <numFmt numFmtId="180" formatCode="_-* #,##0_-;\-* #,##0_-;_-* &quot;-&quot;??_-;_-@_-"/>
    <numFmt numFmtId="181" formatCode="00000"/>
    <numFmt numFmtId="182" formatCode="0.00_);\(0.00\)"/>
    <numFmt numFmtId="183" formatCode="0.000_);\(0.000\)"/>
    <numFmt numFmtId="184" formatCode="0.0000_);\(0.0000\)"/>
    <numFmt numFmtId="185" formatCode="0.0_);\(0.0\)"/>
    <numFmt numFmtId="186" formatCode="0_);\(0\)"/>
    <numFmt numFmtId="187" formatCode="0.00_);[Red]\(0.00\)"/>
    <numFmt numFmtId="188" formatCode="_-* #,##0.000_-;\-* #,##0.000_-;_-* &quot;-&quot;??_-;_-@_-"/>
    <numFmt numFmtId="189" formatCode="_-* #,##0.0000_-;\-* #,##0.0000_-;_-* &quot;-&quot;??_-;_-@_-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"/>
    <numFmt numFmtId="196" formatCode="0.00000"/>
    <numFmt numFmtId="197" formatCode="#,##0.0_);\(#,##0.0\)"/>
    <numFmt numFmtId="198" formatCode="#,##0.000_);\(#,##0.000\)"/>
    <numFmt numFmtId="199" formatCode="#,##0.0000_);\(#,##0.0000\)"/>
  </numFmts>
  <fonts count="2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180" fontId="7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7" fillId="0" borderId="0" xfId="15" applyNumberFormat="1" applyFont="1" applyBorder="1" applyAlignment="1">
      <alignment/>
    </xf>
    <xf numFmtId="180" fontId="7" fillId="0" borderId="1" xfId="15" applyNumberFormat="1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180" fontId="7" fillId="0" borderId="2" xfId="15" applyNumberFormat="1" applyFont="1" applyBorder="1" applyAlignment="1">
      <alignment/>
    </xf>
    <xf numFmtId="180" fontId="7" fillId="0" borderId="3" xfId="15" applyNumberFormat="1" applyFont="1" applyBorder="1" applyAlignment="1">
      <alignment/>
    </xf>
    <xf numFmtId="180" fontId="7" fillId="0" borderId="4" xfId="15" applyNumberFormat="1" applyFont="1" applyBorder="1" applyAlignment="1">
      <alignment/>
    </xf>
    <xf numFmtId="180" fontId="7" fillId="0" borderId="5" xfId="15" applyNumberFormat="1" applyFont="1" applyBorder="1" applyAlignment="1">
      <alignment/>
    </xf>
    <xf numFmtId="180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43" fontId="7" fillId="0" borderId="0" xfId="15" applyNumberFormat="1" applyFont="1" applyAlignment="1">
      <alignment/>
    </xf>
    <xf numFmtId="0" fontId="5" fillId="0" borderId="0" xfId="0" applyFont="1" applyAlignment="1">
      <alignment/>
    </xf>
    <xf numFmtId="180" fontId="4" fillId="0" borderId="0" xfId="15" applyNumberFormat="1" applyFont="1" applyBorder="1" applyAlignment="1">
      <alignment/>
    </xf>
    <xf numFmtId="37" fontId="7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5" fontId="10" fillId="0" borderId="0" xfId="0" applyNumberFormat="1" applyFont="1" applyAlignment="1">
      <alignment horizontal="center"/>
    </xf>
    <xf numFmtId="180" fontId="12" fillId="0" borderId="0" xfId="15" applyNumberFormat="1" applyFont="1" applyAlignment="1">
      <alignment/>
    </xf>
    <xf numFmtId="180" fontId="9" fillId="0" borderId="0" xfId="15" applyNumberFormat="1" applyFont="1" applyAlignment="1">
      <alignment/>
    </xf>
    <xf numFmtId="180" fontId="12" fillId="0" borderId="7" xfId="15" applyNumberFormat="1" applyFont="1" applyBorder="1" applyAlignment="1">
      <alignment/>
    </xf>
    <xf numFmtId="180" fontId="9" fillId="0" borderId="0" xfId="15" applyNumberFormat="1" applyFont="1" applyBorder="1" applyAlignment="1">
      <alignment/>
    </xf>
    <xf numFmtId="41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77" fontId="12" fillId="0" borderId="0" xfId="15" applyNumberFormat="1" applyFont="1" applyAlignment="1">
      <alignment/>
    </xf>
    <xf numFmtId="192" fontId="7" fillId="0" borderId="5" xfId="15" applyNumberFormat="1" applyFont="1" applyBorder="1" applyAlignment="1">
      <alignment/>
    </xf>
    <xf numFmtId="37" fontId="12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7" fontId="12" fillId="0" borderId="0" xfId="15" applyFont="1" applyAlignment="1">
      <alignment/>
    </xf>
    <xf numFmtId="0" fontId="1" fillId="0" borderId="0" xfId="0" applyFont="1" applyAlignment="1">
      <alignment horizontal="center"/>
    </xf>
    <xf numFmtId="37" fontId="12" fillId="0" borderId="1" xfId="15" applyNumberFormat="1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0" fontId="0" fillId="0" borderId="0" xfId="15" applyNumberFormat="1" applyFont="1" applyAlignment="1">
      <alignment horizontal="left"/>
    </xf>
    <xf numFmtId="180" fontId="0" fillId="0" borderId="0" xfId="15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4" fillId="0" borderId="0" xfId="0" applyFont="1" applyAlignment="1">
      <alignment/>
    </xf>
    <xf numFmtId="37" fontId="12" fillId="0" borderId="6" xfId="15" applyNumberFormat="1" applyFont="1" applyBorder="1" applyAlignment="1">
      <alignment/>
    </xf>
    <xf numFmtId="37" fontId="12" fillId="0" borderId="8" xfId="15" applyNumberFormat="1" applyFont="1" applyBorder="1" applyAlignment="1">
      <alignment/>
    </xf>
    <xf numFmtId="39" fontId="12" fillId="0" borderId="0" xfId="15" applyNumberFormat="1" applyFont="1" applyAlignment="1">
      <alignment/>
    </xf>
    <xf numFmtId="39" fontId="9" fillId="0" borderId="0" xfId="15" applyNumberFormat="1" applyFont="1" applyAlignment="1">
      <alignment/>
    </xf>
    <xf numFmtId="192" fontId="7" fillId="0" borderId="0" xfId="15" applyNumberFormat="1" applyFont="1" applyAlignment="1">
      <alignment/>
    </xf>
    <xf numFmtId="177" fontId="12" fillId="0" borderId="7" xfId="15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80" fontId="0" fillId="0" borderId="2" xfId="15" applyNumberFormat="1" applyFont="1" applyFill="1" applyBorder="1" applyAlignment="1">
      <alignment horizontal="left"/>
    </xf>
    <xf numFmtId="192" fontId="7" fillId="0" borderId="8" xfId="15" applyNumberFormat="1" applyFont="1" applyBorder="1" applyAlignment="1">
      <alignment/>
    </xf>
    <xf numFmtId="37" fontId="7" fillId="0" borderId="1" xfId="15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80" fontId="0" fillId="0" borderId="0" xfId="15" applyNumberFormat="1" applyFont="1" applyAlignment="1">
      <alignment horizontal="center"/>
    </xf>
    <xf numFmtId="180" fontId="0" fillId="0" borderId="2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80" fontId="18" fillId="0" borderId="0" xfId="15" applyNumberFormat="1" applyFont="1" applyAlignment="1">
      <alignment/>
    </xf>
    <xf numFmtId="180" fontId="18" fillId="0" borderId="7" xfId="15" applyNumberFormat="1" applyFont="1" applyBorder="1" applyAlignment="1">
      <alignment/>
    </xf>
    <xf numFmtId="180" fontId="18" fillId="0" borderId="0" xfId="15" applyNumberFormat="1" applyFont="1" applyBorder="1" applyAlignment="1">
      <alignment/>
    </xf>
    <xf numFmtId="180" fontId="18" fillId="0" borderId="1" xfId="15" applyNumberFormat="1" applyFont="1" applyBorder="1" applyAlignment="1">
      <alignment/>
    </xf>
    <xf numFmtId="180" fontId="18" fillId="0" borderId="0" xfId="0" applyNumberFormat="1" applyFont="1" applyAlignment="1">
      <alignment/>
    </xf>
    <xf numFmtId="41" fontId="18" fillId="0" borderId="0" xfId="15" applyNumberFormat="1" applyFont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180" fontId="18" fillId="0" borderId="6" xfId="15" applyNumberFormat="1" applyFont="1" applyBorder="1" applyAlignment="1">
      <alignment/>
    </xf>
    <xf numFmtId="180" fontId="18" fillId="0" borderId="8" xfId="15" applyNumberFormat="1" applyFont="1" applyBorder="1" applyAlignment="1">
      <alignment/>
    </xf>
    <xf numFmtId="177" fontId="18" fillId="0" borderId="0" xfId="15" applyNumberFormat="1" applyFont="1" applyAlignment="1">
      <alignment/>
    </xf>
    <xf numFmtId="177" fontId="18" fillId="0" borderId="0" xfId="15" applyFont="1" applyAlignment="1">
      <alignment/>
    </xf>
    <xf numFmtId="39" fontId="18" fillId="0" borderId="0" xfId="15" applyNumberFormat="1" applyFont="1" applyAlignment="1">
      <alignment/>
    </xf>
    <xf numFmtId="41" fontId="18" fillId="0" borderId="0" xfId="15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5" fontId="20" fillId="0" borderId="0" xfId="0" applyNumberFormat="1" applyFont="1" applyAlignment="1">
      <alignment horizontal="center"/>
    </xf>
    <xf numFmtId="180" fontId="19" fillId="0" borderId="0" xfId="15" applyNumberFormat="1" applyFont="1" applyAlignment="1">
      <alignment/>
    </xf>
    <xf numFmtId="180" fontId="19" fillId="0" borderId="3" xfId="15" applyNumberFormat="1" applyFont="1" applyBorder="1" applyAlignment="1">
      <alignment/>
    </xf>
    <xf numFmtId="180" fontId="19" fillId="0" borderId="4" xfId="15" applyNumberFormat="1" applyFont="1" applyBorder="1" applyAlignment="1">
      <alignment/>
    </xf>
    <xf numFmtId="180" fontId="19" fillId="0" borderId="5" xfId="15" applyNumberFormat="1" applyFont="1" applyBorder="1" applyAlignment="1">
      <alignment/>
    </xf>
    <xf numFmtId="180" fontId="19" fillId="0" borderId="1" xfId="15" applyNumberFormat="1" applyFont="1" applyBorder="1" applyAlignment="1">
      <alignment/>
    </xf>
    <xf numFmtId="180" fontId="19" fillId="0" borderId="8" xfId="15" applyNumberFormat="1" applyFont="1" applyBorder="1" applyAlignment="1">
      <alignment/>
    </xf>
    <xf numFmtId="192" fontId="19" fillId="0" borderId="0" xfId="15" applyNumberFormat="1" applyFont="1" applyAlignment="1">
      <alignment/>
    </xf>
    <xf numFmtId="192" fontId="19" fillId="0" borderId="0" xfId="15" applyNumberFormat="1" applyFont="1" applyBorder="1" applyAlignment="1">
      <alignment/>
    </xf>
    <xf numFmtId="37" fontId="19" fillId="0" borderId="1" xfId="15" applyNumberFormat="1" applyFont="1" applyBorder="1" applyAlignment="1">
      <alignment/>
    </xf>
    <xf numFmtId="37" fontId="19" fillId="0" borderId="6" xfId="15" applyNumberFormat="1" applyFont="1" applyBorder="1" applyAlignment="1">
      <alignment/>
    </xf>
    <xf numFmtId="180" fontId="19" fillId="0" borderId="2" xfId="15" applyNumberFormat="1" applyFont="1" applyBorder="1" applyAlignment="1">
      <alignment/>
    </xf>
    <xf numFmtId="43" fontId="19" fillId="0" borderId="0" xfId="15" applyNumberFormat="1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80" fontId="0" fillId="0" borderId="0" xfId="15" applyNumberFormat="1" applyFont="1" applyBorder="1" applyAlignment="1">
      <alignment horizontal="center"/>
    </xf>
    <xf numFmtId="180" fontId="0" fillId="0" borderId="0" xfId="15" applyNumberFormat="1" applyFont="1" applyBorder="1" applyAlignment="1">
      <alignment/>
    </xf>
    <xf numFmtId="0" fontId="0" fillId="2" borderId="0" xfId="0" applyFont="1" applyFill="1" applyAlignment="1">
      <alignment horizontal="left"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80" fontId="0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0" fontId="0" fillId="0" borderId="0" xfId="15" applyNumberFormat="1" applyFont="1" applyBorder="1" applyAlignment="1">
      <alignment horizontal="right"/>
    </xf>
    <xf numFmtId="18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37" fontId="0" fillId="0" borderId="0" xfId="15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7" fontId="0" fillId="0" borderId="0" xfId="15" applyNumberFormat="1" applyFont="1" applyBorder="1" applyAlignment="1">
      <alignment horizontal="right"/>
    </xf>
    <xf numFmtId="180" fontId="0" fillId="0" borderId="2" xfId="15" applyNumberFormat="1" applyFont="1" applyBorder="1" applyAlignment="1">
      <alignment horizontal="center"/>
    </xf>
    <xf numFmtId="180" fontId="0" fillId="0" borderId="0" xfId="15" applyNumberFormat="1" applyFont="1" applyAlignment="1">
      <alignment horizontal="center"/>
    </xf>
    <xf numFmtId="37" fontId="0" fillId="0" borderId="2" xfId="15" applyNumberFormat="1" applyFont="1" applyFill="1" applyBorder="1" applyAlignment="1">
      <alignment horizontal="center"/>
    </xf>
    <xf numFmtId="37" fontId="0" fillId="0" borderId="0" xfId="15" applyNumberFormat="1" applyFont="1" applyAlignment="1">
      <alignment horizontal="right"/>
    </xf>
    <xf numFmtId="180" fontId="0" fillId="0" borderId="2" xfId="15" applyNumberFormat="1" applyFont="1" applyFill="1" applyBorder="1" applyAlignment="1">
      <alignment horizontal="right"/>
    </xf>
    <xf numFmtId="18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0" fontId="0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7"/>
  <sheetViews>
    <sheetView showGridLines="0" workbookViewId="0" topLeftCell="A31">
      <selection activeCell="H52" sqref="H52"/>
    </sheetView>
  </sheetViews>
  <sheetFormatPr defaultColWidth="9.33203125" defaultRowHeight="12.75"/>
  <cols>
    <col min="1" max="1" width="4" style="1" customWidth="1"/>
    <col min="2" max="2" width="43.83203125" style="1" customWidth="1"/>
    <col min="3" max="3" width="15" style="6" customWidth="1"/>
    <col min="4" max="4" width="2.83203125" style="1" customWidth="1"/>
    <col min="5" max="5" width="18.66015625" style="1" customWidth="1"/>
    <col min="6" max="6" width="2.66015625" style="1" customWidth="1"/>
    <col min="7" max="7" width="14.83203125" style="6" customWidth="1"/>
    <col min="8" max="8" width="2.66015625" style="1" customWidth="1"/>
    <col min="9" max="9" width="17.5" style="6" customWidth="1"/>
    <col min="10" max="16384" width="9.33203125" style="1" customWidth="1"/>
  </cols>
  <sheetData>
    <row r="1" spans="1:9" s="22" customFormat="1" ht="12">
      <c r="A1" s="22" t="s">
        <v>81</v>
      </c>
      <c r="C1" s="14"/>
      <c r="G1" s="14"/>
      <c r="I1" s="14"/>
    </row>
    <row r="2" spans="1:9" s="22" customFormat="1" ht="12">
      <c r="A2" s="22" t="s">
        <v>82</v>
      </c>
      <c r="C2" s="14"/>
      <c r="G2" s="14"/>
      <c r="I2" s="14"/>
    </row>
    <row r="3" spans="1:2" ht="12">
      <c r="A3" s="2" t="s">
        <v>0</v>
      </c>
      <c r="B3" s="13"/>
    </row>
    <row r="4" spans="3:9" s="25" customFormat="1" ht="11.25">
      <c r="C4" s="26" t="s">
        <v>77</v>
      </c>
      <c r="D4" s="27"/>
      <c r="E4" s="27"/>
      <c r="F4" s="27"/>
      <c r="G4" s="26" t="s">
        <v>78</v>
      </c>
      <c r="H4" s="26"/>
      <c r="I4" s="26"/>
    </row>
    <row r="5" spans="3:9" s="25" customFormat="1" ht="11.25">
      <c r="C5" s="28" t="s">
        <v>1</v>
      </c>
      <c r="D5" s="29"/>
      <c r="E5" s="76" t="s">
        <v>2</v>
      </c>
      <c r="F5" s="29"/>
      <c r="G5" s="28" t="s">
        <v>3</v>
      </c>
      <c r="H5" s="29"/>
      <c r="I5" s="76" t="s">
        <v>2</v>
      </c>
    </row>
    <row r="6" spans="3:9" s="25" customFormat="1" ht="11.25">
      <c r="C6" s="28" t="s">
        <v>4</v>
      </c>
      <c r="D6" s="29"/>
      <c r="E6" s="76" t="s">
        <v>5</v>
      </c>
      <c r="F6" s="29"/>
      <c r="G6" s="28" t="s">
        <v>4</v>
      </c>
      <c r="H6" s="29"/>
      <c r="I6" s="76" t="s">
        <v>5</v>
      </c>
    </row>
    <row r="7" spans="3:9" s="25" customFormat="1" ht="11.25">
      <c r="C7" s="28" t="s">
        <v>49</v>
      </c>
      <c r="D7" s="29"/>
      <c r="E7" s="76" t="s">
        <v>49</v>
      </c>
      <c r="F7" s="29"/>
      <c r="G7" s="28" t="s">
        <v>6</v>
      </c>
      <c r="H7" s="29"/>
      <c r="I7" s="76" t="s">
        <v>7</v>
      </c>
    </row>
    <row r="8" spans="3:9" s="25" customFormat="1" ht="11.25">
      <c r="C8" s="30">
        <v>36403</v>
      </c>
      <c r="D8" s="29"/>
      <c r="E8" s="75">
        <v>36038</v>
      </c>
      <c r="F8" s="29"/>
      <c r="G8" s="30">
        <v>36403</v>
      </c>
      <c r="H8" s="29"/>
      <c r="I8" s="75">
        <v>36038</v>
      </c>
    </row>
    <row r="9" spans="3:9" s="25" customFormat="1" ht="11.25">
      <c r="C9" s="28" t="s">
        <v>8</v>
      </c>
      <c r="D9" s="29"/>
      <c r="E9" s="76" t="s">
        <v>8</v>
      </c>
      <c r="F9" s="29"/>
      <c r="G9" s="28" t="s">
        <v>8</v>
      </c>
      <c r="H9" s="29"/>
      <c r="I9" s="76" t="s">
        <v>8</v>
      </c>
    </row>
    <row r="10" spans="1:9" s="25" customFormat="1" ht="12" thickBot="1">
      <c r="A10" s="25" t="s">
        <v>9</v>
      </c>
      <c r="B10" s="25" t="s">
        <v>79</v>
      </c>
      <c r="C10" s="33">
        <v>30787</v>
      </c>
      <c r="D10" s="32"/>
      <c r="E10" s="78">
        <v>0</v>
      </c>
      <c r="F10" s="32"/>
      <c r="G10" s="33">
        <v>64597</v>
      </c>
      <c r="H10" s="32"/>
      <c r="I10" s="78">
        <v>168517</v>
      </c>
    </row>
    <row r="11" spans="1:9" s="25" customFormat="1" ht="12" thickBot="1">
      <c r="A11" s="25" t="s">
        <v>89</v>
      </c>
      <c r="B11" s="25" t="s">
        <v>10</v>
      </c>
      <c r="C11" s="59" t="s">
        <v>146</v>
      </c>
      <c r="D11" s="32"/>
      <c r="E11" s="78">
        <v>0</v>
      </c>
      <c r="F11" s="32"/>
      <c r="G11" s="33">
        <v>0</v>
      </c>
      <c r="H11" s="32"/>
      <c r="I11" s="78">
        <v>0</v>
      </c>
    </row>
    <row r="12" spans="1:9" s="25" customFormat="1" ht="12" thickBot="1">
      <c r="A12" s="25" t="s">
        <v>90</v>
      </c>
      <c r="B12" s="25" t="s">
        <v>11</v>
      </c>
      <c r="C12" s="33">
        <v>270</v>
      </c>
      <c r="D12" s="32"/>
      <c r="E12" s="78">
        <v>0</v>
      </c>
      <c r="F12" s="32"/>
      <c r="G12" s="33">
        <v>495</v>
      </c>
      <c r="H12" s="32"/>
      <c r="I12" s="78">
        <v>127</v>
      </c>
    </row>
    <row r="13" spans="3:9" s="25" customFormat="1" ht="11.25">
      <c r="C13" s="31"/>
      <c r="D13" s="32"/>
      <c r="E13" s="77"/>
      <c r="F13" s="32"/>
      <c r="G13" s="31"/>
      <c r="H13" s="32"/>
      <c r="I13" s="77"/>
    </row>
    <row r="14" spans="1:10" s="25" customFormat="1" ht="11.25">
      <c r="A14" s="25" t="s">
        <v>12</v>
      </c>
      <c r="B14" s="25" t="s">
        <v>13</v>
      </c>
      <c r="C14" s="39">
        <v>5849</v>
      </c>
      <c r="D14" s="32"/>
      <c r="E14" s="77">
        <v>0</v>
      </c>
      <c r="F14" s="32"/>
      <c r="G14" s="31">
        <v>20156</v>
      </c>
      <c r="H14" s="32"/>
      <c r="I14" s="77">
        <v>23605.207</v>
      </c>
      <c r="J14" s="31"/>
    </row>
    <row r="15" spans="2:10" s="25" customFormat="1" ht="11.25">
      <c r="B15" s="25" t="s">
        <v>14</v>
      </c>
      <c r="C15" s="31"/>
      <c r="D15" s="32"/>
      <c r="E15" s="77"/>
      <c r="F15" s="32"/>
      <c r="G15" s="31"/>
      <c r="H15" s="32"/>
      <c r="I15" s="77"/>
      <c r="J15" s="31"/>
    </row>
    <row r="16" spans="2:10" s="25" customFormat="1" ht="11.25">
      <c r="B16" s="25" t="s">
        <v>80</v>
      </c>
      <c r="C16" s="31"/>
      <c r="D16" s="32"/>
      <c r="E16" s="77"/>
      <c r="F16" s="32"/>
      <c r="G16" s="31"/>
      <c r="H16" s="32"/>
      <c r="I16" s="77"/>
      <c r="J16" s="31"/>
    </row>
    <row r="17" spans="2:10" s="25" customFormat="1" ht="11.25">
      <c r="B17" s="25" t="s">
        <v>15</v>
      </c>
      <c r="D17" s="32"/>
      <c r="E17" s="77"/>
      <c r="F17" s="32"/>
      <c r="G17" s="31"/>
      <c r="H17" s="32"/>
      <c r="I17" s="77"/>
      <c r="J17" s="31"/>
    </row>
    <row r="18" spans="1:10" s="25" customFormat="1" ht="11.25">
      <c r="A18" s="25" t="s">
        <v>91</v>
      </c>
      <c r="B18" s="25" t="s">
        <v>16</v>
      </c>
      <c r="C18" s="39">
        <v>-359</v>
      </c>
      <c r="D18" s="32"/>
      <c r="E18" s="77">
        <v>0</v>
      </c>
      <c r="F18" s="32"/>
      <c r="G18" s="39">
        <v>-2434</v>
      </c>
      <c r="H18" s="32"/>
      <c r="I18" s="82">
        <v>-3927.22</v>
      </c>
      <c r="J18" s="35"/>
    </row>
    <row r="19" spans="1:10" s="25" customFormat="1" ht="11.25">
      <c r="A19" s="25" t="s">
        <v>90</v>
      </c>
      <c r="B19" s="25" t="s">
        <v>17</v>
      </c>
      <c r="C19" s="39">
        <v>-1913</v>
      </c>
      <c r="D19" s="32"/>
      <c r="E19" s="77">
        <v>0</v>
      </c>
      <c r="F19" s="32"/>
      <c r="G19" s="39">
        <v>-3380</v>
      </c>
      <c r="H19" s="32"/>
      <c r="I19" s="82">
        <v>-3884.84</v>
      </c>
      <c r="J19" s="35"/>
    </row>
    <row r="20" spans="1:10" s="25" customFormat="1" ht="11.25">
      <c r="A20" s="25" t="s">
        <v>92</v>
      </c>
      <c r="B20" s="25" t="s">
        <v>18</v>
      </c>
      <c r="C20" s="42">
        <v>0</v>
      </c>
      <c r="D20" s="32"/>
      <c r="E20" s="77">
        <v>0</v>
      </c>
      <c r="F20" s="32"/>
      <c r="G20" s="42">
        <v>0</v>
      </c>
      <c r="H20" s="32"/>
      <c r="I20" s="90">
        <v>0</v>
      </c>
      <c r="J20" s="31"/>
    </row>
    <row r="21" spans="3:10" s="25" customFormat="1" ht="11.25">
      <c r="C21" s="44"/>
      <c r="D21" s="32"/>
      <c r="E21" s="80"/>
      <c r="F21" s="32"/>
      <c r="G21" s="44"/>
      <c r="H21" s="32"/>
      <c r="I21" s="80"/>
      <c r="J21" s="31"/>
    </row>
    <row r="22" spans="1:10" s="25" customFormat="1" ht="11.25">
      <c r="A22" s="25" t="s">
        <v>93</v>
      </c>
      <c r="B22" s="25" t="s">
        <v>19</v>
      </c>
      <c r="C22" s="39">
        <v>3577</v>
      </c>
      <c r="D22" s="32"/>
      <c r="E22" s="81">
        <v>0</v>
      </c>
      <c r="F22" s="32"/>
      <c r="G22" s="39">
        <v>14342</v>
      </c>
      <c r="H22" s="32"/>
      <c r="I22" s="81">
        <v>15793.146999999997</v>
      </c>
      <c r="J22" s="31"/>
    </row>
    <row r="23" spans="2:10" s="25" customFormat="1" ht="11.25">
      <c r="B23" s="25" t="s">
        <v>14</v>
      </c>
      <c r="C23" s="39"/>
      <c r="D23" s="32"/>
      <c r="E23" s="77"/>
      <c r="F23" s="32"/>
      <c r="G23" s="39"/>
      <c r="H23" s="32"/>
      <c r="I23" s="77"/>
      <c r="J23" s="31"/>
    </row>
    <row r="24" spans="2:10" s="25" customFormat="1" ht="11.25">
      <c r="B24" s="25" t="s">
        <v>20</v>
      </c>
      <c r="C24" s="39"/>
      <c r="D24" s="32"/>
      <c r="E24" s="77"/>
      <c r="F24" s="32"/>
      <c r="G24" s="39"/>
      <c r="H24" s="32"/>
      <c r="I24" s="77"/>
      <c r="J24" s="31"/>
    </row>
    <row r="25" spans="2:10" s="25" customFormat="1" ht="11.25">
      <c r="B25" s="25" t="s">
        <v>21</v>
      </c>
      <c r="C25" s="39"/>
      <c r="D25" s="32"/>
      <c r="E25" s="77"/>
      <c r="F25" s="32"/>
      <c r="G25" s="39"/>
      <c r="H25" s="32"/>
      <c r="I25" s="77"/>
      <c r="J25" s="31"/>
    </row>
    <row r="26" spans="2:10" s="25" customFormat="1" ht="11.25">
      <c r="B26" s="25" t="s">
        <v>22</v>
      </c>
      <c r="C26" s="39"/>
      <c r="D26" s="32"/>
      <c r="E26" s="82"/>
      <c r="F26" s="32"/>
      <c r="G26" s="39"/>
      <c r="H26" s="32"/>
      <c r="I26" s="82"/>
      <c r="J26" s="31"/>
    </row>
    <row r="27" spans="1:10" s="25" customFormat="1" ht="11.25">
      <c r="A27" s="25" t="s">
        <v>94</v>
      </c>
      <c r="B27" s="25" t="s">
        <v>23</v>
      </c>
      <c r="C27" s="39">
        <v>-3</v>
      </c>
      <c r="D27" s="32"/>
      <c r="E27" s="77">
        <v>0</v>
      </c>
      <c r="F27" s="32"/>
      <c r="G27" s="39">
        <v>18</v>
      </c>
      <c r="H27" s="32"/>
      <c r="I27" s="77">
        <v>379.735</v>
      </c>
      <c r="J27" s="31"/>
    </row>
    <row r="28" spans="2:10" s="25" customFormat="1" ht="11.25">
      <c r="B28" s="117" t="s">
        <v>24</v>
      </c>
      <c r="C28" s="39"/>
      <c r="D28" s="32"/>
      <c r="E28" s="77"/>
      <c r="F28" s="32"/>
      <c r="G28" s="39"/>
      <c r="H28" s="32"/>
      <c r="I28" s="77"/>
      <c r="J28" s="31"/>
    </row>
    <row r="29" spans="1:10" s="25" customFormat="1" ht="11.25">
      <c r="A29" s="25" t="s">
        <v>95</v>
      </c>
      <c r="B29" s="25" t="s">
        <v>25</v>
      </c>
      <c r="C29" s="39">
        <v>3574</v>
      </c>
      <c r="D29" s="32"/>
      <c r="E29" s="79">
        <v>0</v>
      </c>
      <c r="F29" s="32"/>
      <c r="G29" s="39">
        <v>14360</v>
      </c>
      <c r="H29" s="32"/>
      <c r="I29" s="79">
        <v>16172.881999999998</v>
      </c>
      <c r="J29" s="31"/>
    </row>
    <row r="30" spans="2:10" s="25" customFormat="1" ht="11.25">
      <c r="B30" s="25" t="s">
        <v>26</v>
      </c>
      <c r="C30" s="39"/>
      <c r="D30" s="32"/>
      <c r="E30" s="77"/>
      <c r="F30" s="32"/>
      <c r="G30" s="39"/>
      <c r="H30" s="32"/>
      <c r="I30" s="77"/>
      <c r="J30" s="31"/>
    </row>
    <row r="31" spans="1:10" s="25" customFormat="1" ht="11.25">
      <c r="A31" s="25" t="s">
        <v>96</v>
      </c>
      <c r="B31" s="25" t="s">
        <v>27</v>
      </c>
      <c r="C31" s="39">
        <v>-6</v>
      </c>
      <c r="D31" s="32"/>
      <c r="E31" s="77">
        <v>0</v>
      </c>
      <c r="F31" s="32"/>
      <c r="G31" s="39">
        <v>2</v>
      </c>
      <c r="H31" s="32"/>
      <c r="I31" s="82">
        <v>-5591</v>
      </c>
      <c r="J31" s="31"/>
    </row>
    <row r="32" spans="3:10" s="25" customFormat="1" ht="11.25">
      <c r="C32" s="44"/>
      <c r="D32" s="32"/>
      <c r="E32" s="80"/>
      <c r="F32" s="32"/>
      <c r="G32" s="44"/>
      <c r="H32" s="32"/>
      <c r="I32" s="80"/>
      <c r="J32" s="31"/>
    </row>
    <row r="33" spans="1:10" s="25" customFormat="1" ht="11.25">
      <c r="A33" s="25" t="s">
        <v>97</v>
      </c>
      <c r="B33" s="25" t="s">
        <v>28</v>
      </c>
      <c r="C33" s="39">
        <v>3568</v>
      </c>
      <c r="D33" s="32"/>
      <c r="E33" s="77">
        <v>0</v>
      </c>
      <c r="F33" s="32"/>
      <c r="G33" s="39">
        <v>14362</v>
      </c>
      <c r="H33" s="32"/>
      <c r="I33" s="77">
        <v>10581.881999999998</v>
      </c>
      <c r="J33" s="31"/>
    </row>
    <row r="34" spans="2:10" s="25" customFormat="1" ht="11.25">
      <c r="B34" s="25" t="s">
        <v>29</v>
      </c>
      <c r="C34" s="39"/>
      <c r="D34" s="32"/>
      <c r="E34" s="77"/>
      <c r="F34" s="32"/>
      <c r="G34" s="39"/>
      <c r="H34" s="32"/>
      <c r="I34" s="77"/>
      <c r="J34" s="31"/>
    </row>
    <row r="35" spans="2:10" s="25" customFormat="1" ht="11.25">
      <c r="B35" s="25" t="s">
        <v>147</v>
      </c>
      <c r="C35" s="39">
        <v>-163</v>
      </c>
      <c r="D35" s="32"/>
      <c r="E35" s="77">
        <v>0</v>
      </c>
      <c r="F35" s="32"/>
      <c r="G35" s="39">
        <v>-68</v>
      </c>
      <c r="H35" s="32"/>
      <c r="I35" s="82">
        <v>1220.721</v>
      </c>
      <c r="J35" s="31"/>
    </row>
    <row r="36" spans="3:10" s="25" customFormat="1" ht="11.25">
      <c r="C36" s="44"/>
      <c r="D36" s="32"/>
      <c r="E36" s="84"/>
      <c r="F36" s="32"/>
      <c r="G36" s="44"/>
      <c r="H36" s="32"/>
      <c r="I36" s="84"/>
      <c r="J36" s="31"/>
    </row>
    <row r="37" spans="1:9" s="25" customFormat="1" ht="11.25">
      <c r="A37" s="25" t="s">
        <v>98</v>
      </c>
      <c r="B37" s="25" t="s">
        <v>30</v>
      </c>
      <c r="C37" s="39">
        <v>3405</v>
      </c>
      <c r="D37" s="32"/>
      <c r="E37" s="79">
        <v>0</v>
      </c>
      <c r="F37" s="32"/>
      <c r="G37" s="39">
        <v>14294</v>
      </c>
      <c r="H37" s="32"/>
      <c r="I37" s="79">
        <v>11802.602999999997</v>
      </c>
    </row>
    <row r="38" spans="2:9" s="25" customFormat="1" ht="11.25">
      <c r="B38" s="25" t="s">
        <v>31</v>
      </c>
      <c r="C38" s="39"/>
      <c r="D38" s="32"/>
      <c r="E38" s="77"/>
      <c r="F38" s="32"/>
      <c r="G38" s="39"/>
      <c r="H38" s="32"/>
      <c r="I38" s="77"/>
    </row>
    <row r="39" spans="1:9" s="25" customFormat="1" ht="11.25">
      <c r="A39" s="25" t="s">
        <v>99</v>
      </c>
      <c r="B39" s="25" t="s">
        <v>32</v>
      </c>
      <c r="C39" s="42">
        <v>0</v>
      </c>
      <c r="D39" s="32"/>
      <c r="E39" s="77">
        <v>0</v>
      </c>
      <c r="F39" s="31"/>
      <c r="G39" s="31">
        <v>0</v>
      </c>
      <c r="H39" s="31"/>
      <c r="I39" s="77">
        <v>0</v>
      </c>
    </row>
    <row r="40" spans="2:9" s="25" customFormat="1" ht="11.25">
      <c r="B40" s="25" t="s">
        <v>33</v>
      </c>
      <c r="C40" s="42">
        <v>0</v>
      </c>
      <c r="D40" s="32"/>
      <c r="E40" s="77">
        <v>0</v>
      </c>
      <c r="F40" s="31"/>
      <c r="G40" s="31">
        <v>0</v>
      </c>
      <c r="H40" s="31"/>
      <c r="I40" s="77">
        <v>0</v>
      </c>
    </row>
    <row r="41" spans="2:9" s="25" customFormat="1" ht="11.25">
      <c r="B41" s="25" t="s">
        <v>34</v>
      </c>
      <c r="C41" s="42">
        <v>0</v>
      </c>
      <c r="D41" s="32"/>
      <c r="E41" s="77">
        <v>0</v>
      </c>
      <c r="F41" s="31"/>
      <c r="G41" s="31">
        <v>0</v>
      </c>
      <c r="H41" s="31"/>
      <c r="I41" s="77">
        <v>0</v>
      </c>
    </row>
    <row r="42" spans="2:9" s="25" customFormat="1" ht="11.25">
      <c r="B42" s="25" t="s">
        <v>35</v>
      </c>
      <c r="C42" s="39"/>
      <c r="D42" s="32"/>
      <c r="E42" s="77"/>
      <c r="F42" s="34"/>
      <c r="G42" s="39"/>
      <c r="H42" s="32"/>
      <c r="I42" s="77"/>
    </row>
    <row r="43" spans="3:9" s="25" customFormat="1" ht="11.25">
      <c r="C43" s="39"/>
      <c r="D43" s="34"/>
      <c r="E43" s="77"/>
      <c r="F43" s="34"/>
      <c r="G43" s="39"/>
      <c r="H43" s="34"/>
      <c r="I43" s="77"/>
    </row>
    <row r="44" spans="1:9" s="25" customFormat="1" ht="11.25">
      <c r="A44" s="25" t="s">
        <v>100</v>
      </c>
      <c r="B44" s="25" t="s">
        <v>36</v>
      </c>
      <c r="C44" s="54">
        <v>3405</v>
      </c>
      <c r="D44" s="34"/>
      <c r="E44" s="85">
        <v>0</v>
      </c>
      <c r="F44" s="34"/>
      <c r="G44" s="54">
        <v>14294</v>
      </c>
      <c r="H44" s="34"/>
      <c r="I44" s="85">
        <v>11802.602999999997</v>
      </c>
    </row>
    <row r="45" spans="2:9" s="25" customFormat="1" ht="12" thickBot="1">
      <c r="B45" s="25" t="s">
        <v>37</v>
      </c>
      <c r="C45" s="55"/>
      <c r="D45" s="34"/>
      <c r="E45" s="86"/>
      <c r="F45" s="34"/>
      <c r="G45" s="55"/>
      <c r="H45" s="34"/>
      <c r="I45" s="86"/>
    </row>
    <row r="46" spans="1:9" s="25" customFormat="1" ht="12" thickTop="1">
      <c r="A46" s="25" t="s">
        <v>38</v>
      </c>
      <c r="C46" s="39"/>
      <c r="D46" s="34"/>
      <c r="E46" s="77"/>
      <c r="F46" s="34"/>
      <c r="G46" s="39"/>
      <c r="H46" s="34"/>
      <c r="I46" s="77"/>
    </row>
    <row r="47" spans="1:9" s="25" customFormat="1" ht="11.25">
      <c r="A47" s="25" t="s">
        <v>39</v>
      </c>
      <c r="B47" s="25" t="s">
        <v>102</v>
      </c>
      <c r="C47" s="39"/>
      <c r="D47" s="34"/>
      <c r="E47" s="77"/>
      <c r="F47" s="34"/>
      <c r="G47" s="39"/>
      <c r="H47" s="34"/>
      <c r="I47" s="31"/>
    </row>
    <row r="48" spans="2:9" s="25" customFormat="1" ht="11.25">
      <c r="B48" s="25" t="s">
        <v>40</v>
      </c>
      <c r="C48" s="39"/>
      <c r="D48" s="32"/>
      <c r="E48" s="77"/>
      <c r="F48" s="32"/>
      <c r="G48" s="39"/>
      <c r="H48" s="32"/>
      <c r="I48" s="31"/>
    </row>
    <row r="49" spans="2:9" s="25" customFormat="1" ht="11.25">
      <c r="B49" s="25" t="s">
        <v>41</v>
      </c>
      <c r="C49" s="39"/>
      <c r="D49" s="32"/>
      <c r="E49" s="77"/>
      <c r="F49" s="32"/>
      <c r="G49" s="39"/>
      <c r="H49" s="32"/>
      <c r="I49" s="31"/>
    </row>
    <row r="50" spans="2:9" s="25" customFormat="1" ht="11.25">
      <c r="B50" s="25" t="s">
        <v>101</v>
      </c>
      <c r="C50" s="56">
        <v>8.51</v>
      </c>
      <c r="D50" s="32"/>
      <c r="E50" s="87">
        <v>0</v>
      </c>
      <c r="F50" s="32"/>
      <c r="G50" s="56">
        <v>35.74</v>
      </c>
      <c r="H50" s="32"/>
      <c r="I50" s="37">
        <v>30.35</v>
      </c>
    </row>
    <row r="51" spans="2:9" s="25" customFormat="1" ht="11.25">
      <c r="B51" s="25" t="s">
        <v>42</v>
      </c>
      <c r="C51" s="39"/>
      <c r="D51" s="32"/>
      <c r="E51" s="83"/>
      <c r="F51" s="32"/>
      <c r="G51" s="39"/>
      <c r="H51" s="32"/>
      <c r="I51" s="36"/>
    </row>
    <row r="52" spans="2:9" s="25" customFormat="1" ht="11.25">
      <c r="B52" s="25" t="s">
        <v>165</v>
      </c>
      <c r="C52" s="56">
        <v>8.53</v>
      </c>
      <c r="D52" s="57"/>
      <c r="E52" s="88">
        <v>0</v>
      </c>
      <c r="F52" s="57"/>
      <c r="G52" s="56">
        <v>35.71</v>
      </c>
      <c r="H52" s="57"/>
      <c r="I52" s="42">
        <v>0</v>
      </c>
    </row>
    <row r="53" spans="2:9" s="25" customFormat="1" ht="11.25">
      <c r="B53" s="25" t="s">
        <v>43</v>
      </c>
      <c r="C53" s="56"/>
      <c r="D53" s="57"/>
      <c r="E53" s="89"/>
      <c r="F53" s="57"/>
      <c r="G53" s="56"/>
      <c r="H53" s="57"/>
      <c r="I53" s="56"/>
    </row>
    <row r="54" spans="3:9" s="25" customFormat="1" ht="11.25">
      <c r="C54" s="56"/>
      <c r="D54" s="57"/>
      <c r="E54" s="89"/>
      <c r="F54" s="57"/>
      <c r="G54" s="56"/>
      <c r="H54" s="57"/>
      <c r="I54" s="56"/>
    </row>
    <row r="55" spans="3:9" s="25" customFormat="1" ht="11.25">
      <c r="C55" s="39"/>
      <c r="D55" s="32"/>
      <c r="E55" s="32"/>
      <c r="F55" s="32"/>
      <c r="G55" s="31"/>
      <c r="H55" s="32"/>
      <c r="I55" s="31"/>
    </row>
    <row r="56" spans="3:9" s="25" customFormat="1" ht="11.25">
      <c r="C56" s="39"/>
      <c r="D56" s="32"/>
      <c r="E56" s="32"/>
      <c r="F56" s="32"/>
      <c r="G56" s="31"/>
      <c r="H56" s="32"/>
      <c r="I56" s="31"/>
    </row>
    <row r="57" spans="3:9" s="25" customFormat="1" ht="11.25">
      <c r="C57" s="31"/>
      <c r="D57" s="32"/>
      <c r="E57" s="32"/>
      <c r="F57" s="32"/>
      <c r="G57" s="31"/>
      <c r="H57" s="32"/>
      <c r="I57" s="31"/>
    </row>
    <row r="58" spans="3:9" s="25" customFormat="1" ht="11.25">
      <c r="C58" s="31"/>
      <c r="D58" s="32"/>
      <c r="E58" s="32"/>
      <c r="F58" s="32"/>
      <c r="G58" s="31"/>
      <c r="H58" s="32"/>
      <c r="I58" s="31"/>
    </row>
    <row r="59" spans="3:9" s="25" customFormat="1" ht="11.25">
      <c r="C59" s="31"/>
      <c r="D59" s="32"/>
      <c r="E59" s="32"/>
      <c r="F59" s="32"/>
      <c r="G59" s="31"/>
      <c r="H59" s="32"/>
      <c r="I59" s="31"/>
    </row>
    <row r="60" spans="3:9" s="25" customFormat="1" ht="11.25">
      <c r="C60" s="31"/>
      <c r="D60" s="32"/>
      <c r="E60" s="32"/>
      <c r="F60" s="32"/>
      <c r="G60" s="31"/>
      <c r="H60" s="32"/>
      <c r="I60" s="31"/>
    </row>
    <row r="61" spans="3:9" s="25" customFormat="1" ht="11.25">
      <c r="C61" s="31"/>
      <c r="D61" s="32"/>
      <c r="E61" s="32"/>
      <c r="F61" s="32"/>
      <c r="G61" s="31"/>
      <c r="H61" s="32"/>
      <c r="I61" s="31"/>
    </row>
    <row r="62" spans="3:9" s="25" customFormat="1" ht="11.25">
      <c r="C62" s="31"/>
      <c r="D62" s="32"/>
      <c r="E62" s="32"/>
      <c r="F62" s="32"/>
      <c r="G62" s="31"/>
      <c r="H62" s="32"/>
      <c r="I62" s="31"/>
    </row>
    <row r="63" spans="3:9" s="25" customFormat="1" ht="11.25">
      <c r="C63" s="31"/>
      <c r="D63" s="32"/>
      <c r="E63" s="32"/>
      <c r="F63" s="32"/>
      <c r="G63" s="31"/>
      <c r="H63" s="32"/>
      <c r="I63" s="31"/>
    </row>
    <row r="64" spans="3:9" s="25" customFormat="1" ht="11.25">
      <c r="C64" s="31"/>
      <c r="D64" s="32"/>
      <c r="E64" s="32"/>
      <c r="F64" s="32"/>
      <c r="G64" s="31"/>
      <c r="H64" s="32"/>
      <c r="I64" s="31"/>
    </row>
    <row r="65" spans="3:9" s="25" customFormat="1" ht="11.25">
      <c r="C65" s="31"/>
      <c r="D65" s="32"/>
      <c r="E65" s="32"/>
      <c r="F65" s="32"/>
      <c r="G65" s="31"/>
      <c r="H65" s="32"/>
      <c r="I65" s="31"/>
    </row>
    <row r="66" spans="3:9" ht="12">
      <c r="C66" s="9"/>
      <c r="D66" s="10"/>
      <c r="E66" s="10"/>
      <c r="F66" s="10"/>
      <c r="G66" s="9"/>
      <c r="H66" s="10"/>
      <c r="I66" s="9"/>
    </row>
    <row r="67" spans="3:9" ht="12">
      <c r="C67" s="9"/>
      <c r="D67" s="10"/>
      <c r="E67" s="10"/>
      <c r="F67" s="10"/>
      <c r="G67" s="9"/>
      <c r="H67" s="10"/>
      <c r="I67" s="9"/>
    </row>
    <row r="68" spans="3:9" ht="12">
      <c r="C68" s="9"/>
      <c r="D68" s="10"/>
      <c r="E68" s="10"/>
      <c r="F68" s="10"/>
      <c r="G68" s="9"/>
      <c r="H68" s="10"/>
      <c r="I68" s="9"/>
    </row>
    <row r="69" spans="3:9" ht="12">
      <c r="C69" s="9"/>
      <c r="D69" s="10"/>
      <c r="E69" s="10"/>
      <c r="F69" s="10"/>
      <c r="G69" s="9"/>
      <c r="H69" s="10"/>
      <c r="I69" s="9"/>
    </row>
    <row r="70" ht="12">
      <c r="I70" s="9"/>
    </row>
    <row r="71" ht="12">
      <c r="I71" s="9"/>
    </row>
    <row r="72" ht="12">
      <c r="I72" s="9"/>
    </row>
    <row r="73" ht="12">
      <c r="I73" s="9"/>
    </row>
    <row r="74" ht="12">
      <c r="I74" s="9"/>
    </row>
    <row r="75" ht="12">
      <c r="I75" s="9"/>
    </row>
    <row r="76" ht="12">
      <c r="I76" s="9"/>
    </row>
    <row r="77" ht="12">
      <c r="I77" s="9"/>
    </row>
  </sheetData>
  <printOptions/>
  <pageMargins left="0.74" right="0.25" top="0.5" bottom="0.27" header="0.5" footer="0.22"/>
  <pageSetup orientation="portrait" scale="8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20"/>
  <sheetViews>
    <sheetView showGridLines="0" workbookViewId="0" topLeftCell="A29">
      <selection activeCell="F52" sqref="F52"/>
    </sheetView>
  </sheetViews>
  <sheetFormatPr defaultColWidth="9.33203125" defaultRowHeight="12.75"/>
  <cols>
    <col min="1" max="1" width="4" style="1" customWidth="1"/>
    <col min="2" max="2" width="4.33203125" style="1" customWidth="1"/>
    <col min="3" max="3" width="45.16015625" style="1" customWidth="1"/>
    <col min="4" max="4" width="9.83203125" style="1" customWidth="1"/>
    <col min="5" max="5" width="15" style="6" customWidth="1"/>
    <col min="6" max="6" width="7.33203125" style="1" customWidth="1"/>
    <col min="7" max="7" width="14.33203125" style="91" customWidth="1"/>
    <col min="8" max="8" width="11.5" style="1" customWidth="1"/>
    <col min="9" max="16384" width="9.33203125" style="1" customWidth="1"/>
  </cols>
  <sheetData>
    <row r="1" spans="1:3" ht="12">
      <c r="A1" s="2" t="s">
        <v>44</v>
      </c>
      <c r="B1" s="2"/>
      <c r="C1" s="2"/>
    </row>
    <row r="2" spans="4:7" ht="12">
      <c r="D2" s="3"/>
      <c r="E2" s="7" t="s">
        <v>45</v>
      </c>
      <c r="F2" s="3"/>
      <c r="G2" s="92" t="s">
        <v>45</v>
      </c>
    </row>
    <row r="3" spans="4:7" ht="12">
      <c r="D3" s="3"/>
      <c r="E3" s="7" t="s">
        <v>46</v>
      </c>
      <c r="F3" s="3"/>
      <c r="G3" s="92" t="s">
        <v>47</v>
      </c>
    </row>
    <row r="4" spans="4:7" ht="12">
      <c r="D4" s="3"/>
      <c r="E4" s="7" t="s">
        <v>1</v>
      </c>
      <c r="F4" s="3"/>
      <c r="G4" s="92" t="s">
        <v>48</v>
      </c>
    </row>
    <row r="5" spans="3:7" ht="12">
      <c r="C5" s="19"/>
      <c r="D5" s="3"/>
      <c r="E5" s="7" t="s">
        <v>49</v>
      </c>
      <c r="F5" s="3"/>
      <c r="G5" s="92" t="s">
        <v>50</v>
      </c>
    </row>
    <row r="6" spans="1:7" ht="12">
      <c r="A6" s="4"/>
      <c r="C6" s="67"/>
      <c r="D6" s="3"/>
      <c r="E6" s="8">
        <v>36403</v>
      </c>
      <c r="F6" s="3"/>
      <c r="G6" s="93">
        <v>36038</v>
      </c>
    </row>
    <row r="7" spans="1:7" ht="12">
      <c r="A7" s="4"/>
      <c r="D7" s="3"/>
      <c r="E7" s="7" t="s">
        <v>8</v>
      </c>
      <c r="F7" s="3"/>
      <c r="G7" s="92" t="s">
        <v>8</v>
      </c>
    </row>
    <row r="8" spans="1:7" ht="12">
      <c r="A8" s="4">
        <v>1</v>
      </c>
      <c r="B8" s="1" t="s">
        <v>51</v>
      </c>
      <c r="D8" s="10"/>
      <c r="E8" s="9">
        <f>31314551/1000</f>
        <v>31314.551</v>
      </c>
      <c r="F8" s="10"/>
      <c r="G8" s="94">
        <f>51008642/1000</f>
        <v>51008.642</v>
      </c>
    </row>
    <row r="9" spans="1:7" ht="12">
      <c r="A9" s="4">
        <v>2</v>
      </c>
      <c r="B9" s="1" t="s">
        <v>75</v>
      </c>
      <c r="D9" s="10"/>
      <c r="E9" s="9">
        <f>(168893+40133)/1000</f>
        <v>209.026</v>
      </c>
      <c r="F9" s="10"/>
      <c r="G9" s="94">
        <f>(607056-94476)/1000</f>
        <v>512.58</v>
      </c>
    </row>
    <row r="10" spans="1:7" ht="12">
      <c r="A10" s="4">
        <v>3</v>
      </c>
      <c r="B10" s="1" t="s">
        <v>85</v>
      </c>
      <c r="D10" s="10"/>
      <c r="E10" s="9">
        <f>4500000/1000</f>
        <v>4500</v>
      </c>
      <c r="F10" s="10"/>
      <c r="G10" s="94">
        <v>4500</v>
      </c>
    </row>
    <row r="11" spans="1:7" ht="12">
      <c r="A11" s="4">
        <v>4</v>
      </c>
      <c r="B11" s="1" t="s">
        <v>73</v>
      </c>
      <c r="D11" s="10"/>
      <c r="E11" s="9">
        <f>1313755/1000</f>
        <v>1313.755</v>
      </c>
      <c r="F11" s="10"/>
      <c r="G11" s="94">
        <f>1308183/1000</f>
        <v>1308.183</v>
      </c>
    </row>
    <row r="12" spans="1:7" ht="12">
      <c r="A12" s="4">
        <v>5</v>
      </c>
      <c r="B12" s="1" t="s">
        <v>52</v>
      </c>
      <c r="D12" s="10"/>
      <c r="E12" s="9"/>
      <c r="F12" s="10"/>
      <c r="G12" s="94"/>
    </row>
    <row r="13" spans="1:7" ht="12">
      <c r="A13" s="4"/>
      <c r="C13" s="5" t="s">
        <v>53</v>
      </c>
      <c r="D13" s="10"/>
      <c r="E13" s="16">
        <f>20028809/1000</f>
        <v>20028.809</v>
      </c>
      <c r="F13" s="10"/>
      <c r="G13" s="95">
        <f>13772732/1000</f>
        <v>13772.732</v>
      </c>
    </row>
    <row r="14" spans="1:7" ht="12">
      <c r="A14" s="4"/>
      <c r="C14" s="5" t="s">
        <v>86</v>
      </c>
      <c r="D14" s="10"/>
      <c r="E14" s="17">
        <f>17139182/1000</f>
        <v>17139.182</v>
      </c>
      <c r="F14" s="10"/>
      <c r="G14" s="96">
        <v>0</v>
      </c>
    </row>
    <row r="15" spans="1:7" ht="12">
      <c r="A15" s="4"/>
      <c r="C15" s="5" t="s">
        <v>54</v>
      </c>
      <c r="D15" s="10"/>
      <c r="E15" s="17">
        <f>738280/1000</f>
        <v>738.28</v>
      </c>
      <c r="F15" s="10"/>
      <c r="G15" s="96">
        <f>360842/1000</f>
        <v>360.842</v>
      </c>
    </row>
    <row r="16" spans="1:7" ht="12">
      <c r="A16" s="4"/>
      <c r="C16" s="5" t="s">
        <v>55</v>
      </c>
      <c r="D16" s="10"/>
      <c r="E16" s="17">
        <f>67354703/1000</f>
        <v>67354.703</v>
      </c>
      <c r="F16" s="10"/>
      <c r="G16" s="96">
        <f>69586510/1000</f>
        <v>69586.51</v>
      </c>
    </row>
    <row r="17" spans="1:7" ht="12">
      <c r="A17" s="4"/>
      <c r="C17" s="5" t="s">
        <v>103</v>
      </c>
      <c r="D17" s="10"/>
      <c r="E17" s="17">
        <f>5944068/1000</f>
        <v>5944.068</v>
      </c>
      <c r="F17" s="10"/>
      <c r="G17" s="96">
        <f>7088307/1000</f>
        <v>7088.307</v>
      </c>
    </row>
    <row r="18" spans="1:7" ht="12">
      <c r="A18" s="4"/>
      <c r="C18" s="5" t="s">
        <v>70</v>
      </c>
      <c r="D18" s="10"/>
      <c r="E18" s="17">
        <f>992676/1000</f>
        <v>992.676</v>
      </c>
      <c r="F18" s="10"/>
      <c r="G18" s="96">
        <f>1454847/1000</f>
        <v>1454.847</v>
      </c>
    </row>
    <row r="19" spans="1:7" ht="12">
      <c r="A19" s="4"/>
      <c r="C19" s="5" t="s">
        <v>71</v>
      </c>
      <c r="D19" s="10"/>
      <c r="E19" s="17">
        <f>1111276/1000</f>
        <v>1111.276</v>
      </c>
      <c r="F19" s="10"/>
      <c r="G19" s="96">
        <f>1229077/1000</f>
        <v>1229.077</v>
      </c>
    </row>
    <row r="20" spans="1:7" ht="12">
      <c r="A20" s="4"/>
      <c r="D20" s="10"/>
      <c r="E20" s="38">
        <f>SUM(E13:E19)</f>
        <v>113308.99399999999</v>
      </c>
      <c r="F20" s="10"/>
      <c r="G20" s="97">
        <f>SUM(G13:G19)+1</f>
        <v>93493.315</v>
      </c>
    </row>
    <row r="21" spans="1:7" ht="8.25" customHeight="1">
      <c r="A21" s="4"/>
      <c r="C21" s="5"/>
      <c r="D21" s="10"/>
      <c r="E21" s="9"/>
      <c r="F21" s="10"/>
      <c r="G21" s="94"/>
    </row>
    <row r="22" spans="1:7" ht="12">
      <c r="A22" s="4">
        <v>6</v>
      </c>
      <c r="B22" s="1" t="s">
        <v>56</v>
      </c>
      <c r="D22" s="10"/>
      <c r="E22" s="9"/>
      <c r="F22" s="10"/>
      <c r="G22" s="94"/>
    </row>
    <row r="23" spans="1:7" ht="12">
      <c r="A23" s="4"/>
      <c r="C23" s="5" t="s">
        <v>72</v>
      </c>
      <c r="D23" s="10"/>
      <c r="E23" s="16">
        <f>(10041006/1000)+1</f>
        <v>10042.006</v>
      </c>
      <c r="F23" s="23"/>
      <c r="G23" s="95">
        <f>24549540/1000</f>
        <v>24549.54</v>
      </c>
    </row>
    <row r="24" spans="1:7" ht="12">
      <c r="A24" s="4"/>
      <c r="C24" s="5" t="s">
        <v>83</v>
      </c>
      <c r="D24" s="10"/>
      <c r="E24" s="17">
        <f>6066690/1000</f>
        <v>6066.69</v>
      </c>
      <c r="F24" s="10"/>
      <c r="G24" s="96">
        <f>7426747/1000</f>
        <v>7426.747</v>
      </c>
    </row>
    <row r="25" spans="1:7" ht="12">
      <c r="A25" s="4"/>
      <c r="C25" s="5" t="s">
        <v>154</v>
      </c>
      <c r="D25" s="10"/>
      <c r="E25" s="17">
        <v>0</v>
      </c>
      <c r="F25" s="10"/>
      <c r="G25" s="96">
        <f>133293/1000</f>
        <v>133.293</v>
      </c>
    </row>
    <row r="26" spans="1:7" ht="12">
      <c r="A26" s="4"/>
      <c r="C26" s="5" t="s">
        <v>69</v>
      </c>
      <c r="D26" s="10"/>
      <c r="E26" s="17">
        <f>(1097330+10431219)/1000</f>
        <v>11528.549</v>
      </c>
      <c r="F26" s="10"/>
      <c r="G26" s="96">
        <f>(6260303-598975)/1000</f>
        <v>5661.328</v>
      </c>
    </row>
    <row r="27" spans="1:7" ht="12">
      <c r="A27" s="4"/>
      <c r="C27" s="5" t="s">
        <v>74</v>
      </c>
      <c r="D27" s="10"/>
      <c r="E27" s="17">
        <f>(29934604-996570)/1000</f>
        <v>28938.034</v>
      </c>
      <c r="F27" s="10"/>
      <c r="G27" s="96">
        <f>25653621/1000</f>
        <v>25653.621</v>
      </c>
    </row>
    <row r="28" spans="1:7" ht="12">
      <c r="A28" s="4"/>
      <c r="B28" s="116"/>
      <c r="C28" s="5" t="s">
        <v>57</v>
      </c>
      <c r="D28" s="10"/>
      <c r="E28" s="17">
        <f>4817805/1000</f>
        <v>4817.805</v>
      </c>
      <c r="F28" s="10"/>
      <c r="G28" s="96">
        <f>7668164/1000</f>
        <v>7668.164</v>
      </c>
    </row>
    <row r="29" spans="1:7" ht="12">
      <c r="A29" s="4"/>
      <c r="C29" s="5" t="s">
        <v>68</v>
      </c>
      <c r="D29" s="10"/>
      <c r="E29" s="17">
        <v>0</v>
      </c>
      <c r="F29" s="10"/>
      <c r="G29" s="96">
        <f>1727957/1000</f>
        <v>1727.957</v>
      </c>
    </row>
    <row r="30" spans="1:7" ht="12">
      <c r="A30" s="4"/>
      <c r="C30" s="5"/>
      <c r="D30" s="10"/>
      <c r="E30" s="18">
        <f>SUM(E23:E29)+1</f>
        <v>61394.084</v>
      </c>
      <c r="F30" s="10"/>
      <c r="G30" s="97">
        <f>SUM(G23:G29)</f>
        <v>72820.65</v>
      </c>
    </row>
    <row r="31" spans="1:7" ht="12">
      <c r="A31" s="4">
        <v>7</v>
      </c>
      <c r="B31" s="1" t="s">
        <v>76</v>
      </c>
      <c r="D31" s="10"/>
      <c r="E31" s="58">
        <f>+E20-E30</f>
        <v>51914.90999999999</v>
      </c>
      <c r="F31" s="10"/>
      <c r="G31" s="94">
        <f>+G20-G30-1</f>
        <v>20671.665000000008</v>
      </c>
    </row>
    <row r="32" spans="1:7" ht="12">
      <c r="A32" s="4"/>
      <c r="C32" s="5" t="s">
        <v>58</v>
      </c>
      <c r="D32" s="10"/>
      <c r="E32" s="12">
        <f>23057/1000</f>
        <v>23.057</v>
      </c>
      <c r="F32" s="10"/>
      <c r="G32" s="98">
        <f>5271/1000</f>
        <v>5.271</v>
      </c>
    </row>
    <row r="33" spans="1:8" ht="14.25" customHeight="1" thickBot="1">
      <c r="A33" s="4"/>
      <c r="B33" s="1" t="s">
        <v>59</v>
      </c>
      <c r="D33" s="10"/>
      <c r="E33" s="63">
        <f>+E31+E8+E9+E10+E11+E32+1</f>
        <v>89276.29899999998</v>
      </c>
      <c r="F33" s="23"/>
      <c r="G33" s="99">
        <f>+G31+G8+G9+G11+G32+G10+1</f>
        <v>78007.341</v>
      </c>
      <c r="H33" s="19"/>
    </row>
    <row r="34" spans="1:7" ht="12.75" thickTop="1">
      <c r="A34" s="4">
        <v>8</v>
      </c>
      <c r="B34" s="1" t="s">
        <v>60</v>
      </c>
      <c r="D34" s="10"/>
      <c r="E34" s="9"/>
      <c r="F34" s="10"/>
      <c r="G34" s="94"/>
    </row>
    <row r="35" spans="1:7" ht="12">
      <c r="A35" s="4"/>
      <c r="B35" s="1" t="s">
        <v>61</v>
      </c>
      <c r="D35" s="10"/>
      <c r="E35" s="9">
        <v>39999</v>
      </c>
      <c r="F35" s="10"/>
      <c r="G35" s="94">
        <f>39999000/1000</f>
        <v>39999</v>
      </c>
    </row>
    <row r="36" spans="1:6" ht="12">
      <c r="A36" s="4"/>
      <c r="B36" s="1" t="s">
        <v>62</v>
      </c>
      <c r="D36" s="10"/>
      <c r="E36" s="9"/>
      <c r="F36" s="10"/>
    </row>
    <row r="37" spans="1:7" ht="12">
      <c r="A37" s="4"/>
      <c r="C37" s="5" t="s">
        <v>63</v>
      </c>
      <c r="D37" s="10"/>
      <c r="E37" s="9">
        <f>1874453/1000</f>
        <v>1874.453</v>
      </c>
      <c r="F37" s="10"/>
      <c r="G37" s="100">
        <f>1941317/1000</f>
        <v>1941.317</v>
      </c>
    </row>
    <row r="38" spans="1:7" ht="12">
      <c r="A38" s="4"/>
      <c r="C38" s="65" t="s">
        <v>155</v>
      </c>
      <c r="D38" s="10"/>
      <c r="E38" s="11">
        <f>2267490/1000</f>
        <v>2267.49</v>
      </c>
      <c r="F38" s="23"/>
      <c r="G38" s="101">
        <f>2472716/1000</f>
        <v>2472.716</v>
      </c>
    </row>
    <row r="39" spans="1:7" ht="12">
      <c r="A39" s="4"/>
      <c r="C39" s="5" t="s">
        <v>64</v>
      </c>
      <c r="D39" s="10"/>
      <c r="E39" s="11">
        <f>(24589798+14294345)/1000</f>
        <v>38884.143</v>
      </c>
      <c r="F39" s="23"/>
      <c r="G39" s="101">
        <f>(17361975+7200745)/1000</f>
        <v>24562.72</v>
      </c>
    </row>
    <row r="40" spans="1:8" ht="7.5" customHeight="1">
      <c r="A40" s="4"/>
      <c r="C40" s="5"/>
      <c r="D40" s="10"/>
      <c r="E40" s="64"/>
      <c r="F40" s="10"/>
      <c r="G40" s="102"/>
      <c r="H40" s="20"/>
    </row>
    <row r="41" spans="1:7" ht="12">
      <c r="A41" s="4"/>
      <c r="C41" s="5"/>
      <c r="D41" s="10"/>
      <c r="E41" s="24">
        <f>SUM(E35:E40)-1</f>
        <v>83024.086</v>
      </c>
      <c r="F41" s="10"/>
      <c r="G41" s="103">
        <f>SUM(G35:G40)</f>
        <v>68975.753</v>
      </c>
    </row>
    <row r="42" spans="1:7" ht="12">
      <c r="A42" s="4">
        <v>9</v>
      </c>
      <c r="B42" s="1" t="s">
        <v>65</v>
      </c>
      <c r="D42" s="10"/>
      <c r="E42" s="9">
        <f>1283844/1000</f>
        <v>1283.844</v>
      </c>
      <c r="F42" s="10"/>
      <c r="G42" s="94">
        <f>1269761/1000</f>
        <v>1269.761</v>
      </c>
    </row>
    <row r="43" spans="1:7" ht="12">
      <c r="A43" s="4">
        <v>10</v>
      </c>
      <c r="B43" s="1" t="s">
        <v>66</v>
      </c>
      <c r="D43" s="10"/>
      <c r="E43" s="9">
        <f>(236720+996570)/1000</f>
        <v>1233.29</v>
      </c>
      <c r="F43" s="10"/>
      <c r="G43" s="94">
        <f>3968827/1000</f>
        <v>3968.827</v>
      </c>
    </row>
    <row r="44" spans="1:7" ht="7.5" customHeight="1">
      <c r="A44" s="4"/>
      <c r="D44" s="10"/>
      <c r="E44" s="9"/>
      <c r="F44" s="10"/>
      <c r="G44" s="94"/>
    </row>
    <row r="45" spans="1:7" ht="12">
      <c r="A45" s="4">
        <v>11</v>
      </c>
      <c r="B45" s="1" t="s">
        <v>84</v>
      </c>
      <c r="D45" s="10"/>
      <c r="E45" s="9">
        <f>3735079/1000</f>
        <v>3735.079</v>
      </c>
      <c r="F45" s="10"/>
      <c r="G45" s="94">
        <f>3792000/1000</f>
        <v>3792</v>
      </c>
    </row>
    <row r="46" spans="1:7" ht="12.75" thickBot="1">
      <c r="A46" s="4"/>
      <c r="D46" s="10"/>
      <c r="E46" s="15">
        <f>SUM(E41:E45)</f>
        <v>89276.29899999998</v>
      </c>
      <c r="F46" s="10"/>
      <c r="G46" s="104">
        <f>SUM(G41:G45)+1</f>
        <v>78007.341</v>
      </c>
    </row>
    <row r="47" spans="1:7" ht="12.75" thickTop="1">
      <c r="A47" s="4"/>
      <c r="D47" s="10"/>
      <c r="E47" s="9"/>
      <c r="F47" s="10"/>
      <c r="G47" s="94"/>
    </row>
    <row r="48" spans="1:7" ht="12">
      <c r="A48" s="4">
        <v>12</v>
      </c>
      <c r="B48" s="1" t="s">
        <v>67</v>
      </c>
      <c r="D48" s="10"/>
      <c r="E48" s="21">
        <f>+(E41-E32)/E35</f>
        <v>2.0750776019400483</v>
      </c>
      <c r="F48" s="10"/>
      <c r="G48" s="105">
        <f>+(G41-G32)/G35</f>
        <v>1.7243051576289408</v>
      </c>
    </row>
    <row r="49" spans="1:7" ht="12">
      <c r="A49" s="4"/>
      <c r="D49" s="10"/>
      <c r="E49" s="9"/>
      <c r="F49" s="10"/>
      <c r="G49" s="94"/>
    </row>
    <row r="50" spans="1:7" ht="12">
      <c r="A50" s="4"/>
      <c r="D50" s="10"/>
      <c r="E50" s="9"/>
      <c r="F50" s="10"/>
      <c r="G50" s="94"/>
    </row>
    <row r="51" spans="1:7" ht="12.75" customHeight="1">
      <c r="A51" s="4"/>
      <c r="B51" s="66" t="s">
        <v>153</v>
      </c>
      <c r="C51" s="1" t="s">
        <v>164</v>
      </c>
      <c r="D51" s="10"/>
      <c r="E51" s="9"/>
      <c r="F51" s="10"/>
      <c r="G51" s="94"/>
    </row>
    <row r="52" spans="1:7" ht="12">
      <c r="A52" s="4"/>
      <c r="D52" s="10"/>
      <c r="E52" s="9"/>
      <c r="F52" s="10"/>
      <c r="G52" s="94"/>
    </row>
    <row r="53" spans="1:7" ht="12">
      <c r="A53" s="4"/>
      <c r="D53" s="10"/>
      <c r="E53" s="9"/>
      <c r="F53" s="10"/>
      <c r="G53" s="94"/>
    </row>
    <row r="54" spans="1:7" ht="12">
      <c r="A54" s="4"/>
      <c r="D54" s="10"/>
      <c r="E54" s="9"/>
      <c r="F54" s="10"/>
      <c r="G54" s="94"/>
    </row>
    <row r="55" spans="1:7" ht="12">
      <c r="A55" s="4"/>
      <c r="D55" s="10"/>
      <c r="E55" s="9"/>
      <c r="F55" s="10"/>
      <c r="G55" s="94"/>
    </row>
    <row r="56" spans="1:7" ht="12">
      <c r="A56" s="4"/>
      <c r="D56" s="10"/>
      <c r="E56" s="9"/>
      <c r="F56" s="10"/>
      <c r="G56" s="94"/>
    </row>
    <row r="57" spans="1:7" ht="12">
      <c r="A57" s="4"/>
      <c r="D57" s="10"/>
      <c r="E57" s="9"/>
      <c r="F57" s="10"/>
      <c r="G57" s="94"/>
    </row>
    <row r="58" spans="1:7" ht="12">
      <c r="A58" s="4"/>
      <c r="D58" s="10"/>
      <c r="E58" s="9"/>
      <c r="F58" s="10"/>
      <c r="G58" s="94"/>
    </row>
    <row r="59" spans="1:7" ht="12">
      <c r="A59" s="4"/>
      <c r="D59" s="10"/>
      <c r="E59" s="9"/>
      <c r="F59" s="10"/>
      <c r="G59" s="94"/>
    </row>
    <row r="60" spans="1:7" ht="12">
      <c r="A60" s="4"/>
      <c r="D60" s="10"/>
      <c r="E60" s="9"/>
      <c r="F60" s="10"/>
      <c r="G60" s="94"/>
    </row>
    <row r="61" spans="1:7" ht="12">
      <c r="A61" s="4"/>
      <c r="D61" s="10"/>
      <c r="E61" s="9"/>
      <c r="F61" s="10"/>
      <c r="G61" s="94"/>
    </row>
    <row r="62" spans="1:7" ht="12">
      <c r="A62" s="4"/>
      <c r="D62" s="10"/>
      <c r="E62" s="9"/>
      <c r="F62" s="10"/>
      <c r="G62" s="94"/>
    </row>
    <row r="63" spans="1:7" ht="12">
      <c r="A63" s="4"/>
      <c r="D63" s="10"/>
      <c r="E63" s="9"/>
      <c r="F63" s="10"/>
      <c r="G63" s="94"/>
    </row>
    <row r="64" spans="1:7" ht="12">
      <c r="A64" s="4"/>
      <c r="D64" s="10"/>
      <c r="E64" s="9"/>
      <c r="F64" s="10"/>
      <c r="G64" s="94"/>
    </row>
    <row r="65" spans="1:7" ht="12">
      <c r="A65" s="4"/>
      <c r="D65" s="10"/>
      <c r="E65" s="9"/>
      <c r="F65" s="10"/>
      <c r="G65" s="94"/>
    </row>
    <row r="66" spans="1:7" ht="12">
      <c r="A66" s="4"/>
      <c r="D66" s="10"/>
      <c r="E66" s="9"/>
      <c r="F66" s="10"/>
      <c r="G66" s="94"/>
    </row>
    <row r="67" spans="1:7" ht="12">
      <c r="A67" s="4"/>
      <c r="D67" s="10"/>
      <c r="E67" s="9"/>
      <c r="F67" s="10"/>
      <c r="G67" s="94"/>
    </row>
    <row r="68" spans="1:7" ht="12">
      <c r="A68" s="4"/>
      <c r="D68" s="10"/>
      <c r="E68" s="9"/>
      <c r="F68" s="10"/>
      <c r="G68" s="94"/>
    </row>
    <row r="69" spans="1:7" ht="12">
      <c r="A69" s="4"/>
      <c r="D69" s="10"/>
      <c r="E69" s="9"/>
      <c r="F69" s="10"/>
      <c r="G69" s="94"/>
    </row>
    <row r="70" spans="1:7" ht="12">
      <c r="A70" s="4"/>
      <c r="D70" s="10"/>
      <c r="E70" s="9"/>
      <c r="F70" s="10"/>
      <c r="G70" s="94"/>
    </row>
    <row r="71" spans="1:7" ht="12">
      <c r="A71" s="4"/>
      <c r="D71" s="10"/>
      <c r="E71" s="9"/>
      <c r="F71" s="10"/>
      <c r="G71" s="94"/>
    </row>
    <row r="72" spans="1:7" ht="12">
      <c r="A72" s="4"/>
      <c r="D72" s="10"/>
      <c r="E72" s="9"/>
      <c r="F72" s="10"/>
      <c r="G72" s="94"/>
    </row>
    <row r="73" spans="1:7" ht="12">
      <c r="A73" s="4"/>
      <c r="D73" s="10"/>
      <c r="E73" s="9"/>
      <c r="F73" s="10"/>
      <c r="G73" s="94"/>
    </row>
    <row r="74" spans="1:7" ht="12">
      <c r="A74" s="4"/>
      <c r="D74" s="10"/>
      <c r="E74" s="9"/>
      <c r="F74" s="10"/>
      <c r="G74" s="94"/>
    </row>
    <row r="75" spans="1:7" ht="12">
      <c r="A75" s="4"/>
      <c r="D75" s="10"/>
      <c r="E75" s="9"/>
      <c r="F75" s="10"/>
      <c r="G75" s="94"/>
    </row>
    <row r="76" spans="1:7" ht="12">
      <c r="A76" s="4"/>
      <c r="D76" s="10"/>
      <c r="E76" s="9"/>
      <c r="F76" s="10"/>
      <c r="G76" s="94"/>
    </row>
    <row r="77" spans="1:7" ht="12">
      <c r="A77" s="4"/>
      <c r="D77" s="10"/>
      <c r="E77" s="9"/>
      <c r="F77" s="10"/>
      <c r="G77" s="94"/>
    </row>
    <row r="78" spans="1:7" ht="12">
      <c r="A78" s="4"/>
      <c r="D78" s="10"/>
      <c r="E78" s="9"/>
      <c r="F78" s="10"/>
      <c r="G78" s="94"/>
    </row>
    <row r="79" spans="1:7" ht="12">
      <c r="A79" s="4"/>
      <c r="D79" s="10"/>
      <c r="E79" s="9"/>
      <c r="F79" s="10"/>
      <c r="G79" s="94"/>
    </row>
    <row r="80" spans="1:7" ht="12">
      <c r="A80" s="4"/>
      <c r="D80" s="10"/>
      <c r="E80" s="9"/>
      <c r="F80" s="10"/>
      <c r="G80" s="94"/>
    </row>
    <row r="81" spans="1:7" ht="12">
      <c r="A81" s="4"/>
      <c r="D81" s="10"/>
      <c r="E81" s="9"/>
      <c r="F81" s="10"/>
      <c r="G81" s="94"/>
    </row>
    <row r="82" spans="1:7" ht="12">
      <c r="A82" s="4"/>
      <c r="D82" s="10"/>
      <c r="E82" s="9"/>
      <c r="F82" s="10"/>
      <c r="G82" s="94"/>
    </row>
    <row r="83" spans="1:7" ht="12">
      <c r="A83" s="4"/>
      <c r="D83" s="10"/>
      <c r="E83" s="9"/>
      <c r="F83" s="10"/>
      <c r="G83" s="94"/>
    </row>
    <row r="84" spans="1:7" ht="12">
      <c r="A84" s="4"/>
      <c r="D84" s="10"/>
      <c r="E84" s="9"/>
      <c r="F84" s="10"/>
      <c r="G84" s="94"/>
    </row>
    <row r="85" spans="1:7" ht="12">
      <c r="A85" s="4"/>
      <c r="D85" s="10"/>
      <c r="E85" s="9"/>
      <c r="F85" s="10"/>
      <c r="G85" s="94"/>
    </row>
    <row r="86" spans="1:7" ht="12">
      <c r="A86" s="4"/>
      <c r="D86" s="10"/>
      <c r="E86" s="9"/>
      <c r="F86" s="10"/>
      <c r="G86" s="94"/>
    </row>
    <row r="87" spans="1:7" ht="12">
      <c r="A87" s="4"/>
      <c r="D87" s="10"/>
      <c r="E87" s="9"/>
      <c r="F87" s="10"/>
      <c r="G87" s="94"/>
    </row>
    <row r="88" spans="1:7" ht="12">
      <c r="A88" s="4"/>
      <c r="D88" s="10"/>
      <c r="E88" s="9"/>
      <c r="F88" s="10"/>
      <c r="G88" s="94"/>
    </row>
    <row r="89" spans="1:7" ht="12">
      <c r="A89" s="4"/>
      <c r="D89" s="10"/>
      <c r="E89" s="9"/>
      <c r="F89" s="10"/>
      <c r="G89" s="94"/>
    </row>
    <row r="90" spans="1:7" ht="12">
      <c r="A90" s="4"/>
      <c r="D90" s="10"/>
      <c r="E90" s="9"/>
      <c r="F90" s="10"/>
      <c r="G90" s="94"/>
    </row>
    <row r="91" spans="1:7" ht="12">
      <c r="A91" s="4"/>
      <c r="D91" s="10"/>
      <c r="E91" s="9"/>
      <c r="F91" s="10"/>
      <c r="G91" s="94"/>
    </row>
    <row r="92" spans="1:7" ht="12">
      <c r="A92" s="4"/>
      <c r="D92" s="10"/>
      <c r="E92" s="9"/>
      <c r="F92" s="10"/>
      <c r="G92" s="94"/>
    </row>
    <row r="93" spans="1:7" ht="12">
      <c r="A93" s="4"/>
      <c r="D93" s="10"/>
      <c r="E93" s="9"/>
      <c r="F93" s="10"/>
      <c r="G93" s="94"/>
    </row>
    <row r="94" spans="1:7" ht="12">
      <c r="A94" s="4"/>
      <c r="D94" s="10"/>
      <c r="E94" s="9"/>
      <c r="F94" s="10"/>
      <c r="G94" s="94"/>
    </row>
    <row r="95" spans="1:7" ht="12">
      <c r="A95" s="4"/>
      <c r="D95" s="10"/>
      <c r="E95" s="9"/>
      <c r="F95" s="10"/>
      <c r="G95" s="94"/>
    </row>
    <row r="96" spans="1:7" ht="12">
      <c r="A96" s="4"/>
      <c r="D96" s="10"/>
      <c r="E96" s="9"/>
      <c r="F96" s="10"/>
      <c r="G96" s="94"/>
    </row>
    <row r="97" spans="1:7" ht="12">
      <c r="A97" s="4"/>
      <c r="D97" s="10"/>
      <c r="E97" s="9"/>
      <c r="F97" s="10"/>
      <c r="G97" s="94"/>
    </row>
    <row r="98" spans="1:7" ht="12">
      <c r="A98" s="4"/>
      <c r="D98" s="10"/>
      <c r="E98" s="9"/>
      <c r="F98" s="10"/>
      <c r="G98" s="94"/>
    </row>
    <row r="99" spans="1:7" ht="12">
      <c r="A99" s="4"/>
      <c r="D99" s="10"/>
      <c r="E99" s="9"/>
      <c r="F99" s="10"/>
      <c r="G99" s="94"/>
    </row>
    <row r="100" spans="1:7" ht="12">
      <c r="A100" s="4"/>
      <c r="D100" s="10"/>
      <c r="E100" s="9"/>
      <c r="F100" s="10"/>
      <c r="G100" s="94"/>
    </row>
    <row r="101" spans="1:7" ht="12">
      <c r="A101" s="4"/>
      <c r="D101" s="10"/>
      <c r="E101" s="9"/>
      <c r="F101" s="10"/>
      <c r="G101" s="94"/>
    </row>
    <row r="102" spans="1:7" ht="12">
      <c r="A102" s="4"/>
      <c r="D102" s="10"/>
      <c r="E102" s="9"/>
      <c r="F102" s="10"/>
      <c r="G102" s="94"/>
    </row>
    <row r="103" spans="1:7" ht="12">
      <c r="A103" s="4"/>
      <c r="D103" s="10"/>
      <c r="E103" s="9"/>
      <c r="F103" s="10"/>
      <c r="G103" s="94"/>
    </row>
    <row r="104" spans="1:7" ht="12">
      <c r="A104" s="4"/>
      <c r="D104" s="10"/>
      <c r="E104" s="9"/>
      <c r="F104" s="10"/>
      <c r="G104" s="94"/>
    </row>
    <row r="105" spans="1:7" ht="12">
      <c r="A105" s="4"/>
      <c r="D105" s="10"/>
      <c r="E105" s="9"/>
      <c r="F105" s="10"/>
      <c r="G105" s="94"/>
    </row>
    <row r="106" spans="1:7" ht="12">
      <c r="A106" s="4"/>
      <c r="D106" s="10"/>
      <c r="E106" s="9"/>
      <c r="F106" s="10"/>
      <c r="G106" s="94"/>
    </row>
    <row r="107" spans="1:7" ht="12">
      <c r="A107" s="4"/>
      <c r="D107" s="10"/>
      <c r="E107" s="9"/>
      <c r="F107" s="10"/>
      <c r="G107" s="9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  <row r="120" ht="12">
      <c r="A120" s="4"/>
    </row>
  </sheetData>
  <printOptions/>
  <pageMargins left="0.53" right="0.41" top="0.49" bottom="0.22" header="0.25" footer="0.38"/>
  <pageSetup fitToHeight="1" fitToWidth="1" orientation="portrait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7"/>
  <sheetViews>
    <sheetView showGridLines="0" tabSelected="1" workbookViewId="0" topLeftCell="A153">
      <selection activeCell="B173" sqref="B173"/>
    </sheetView>
  </sheetViews>
  <sheetFormatPr defaultColWidth="9.33203125" defaultRowHeight="12.75"/>
  <cols>
    <col min="1" max="1" width="3.66015625" style="47" customWidth="1"/>
    <col min="2" max="2" width="11.66015625" style="40" customWidth="1"/>
    <col min="3" max="3" width="6" style="40" customWidth="1"/>
    <col min="4" max="4" width="11.16015625" style="40" customWidth="1"/>
    <col min="5" max="5" width="12.83203125" style="40" customWidth="1"/>
    <col min="6" max="6" width="11.16015625" style="40" customWidth="1"/>
    <col min="7" max="7" width="3.33203125" style="40" customWidth="1"/>
    <col min="8" max="8" width="11.5" style="40" customWidth="1"/>
    <col min="9" max="9" width="3.16015625" style="40" customWidth="1"/>
    <col min="10" max="10" width="12.66015625" style="40" customWidth="1"/>
    <col min="11" max="11" width="15.16015625" style="40" customWidth="1"/>
    <col min="12" max="12" width="11.5" style="40" customWidth="1"/>
    <col min="13" max="13" width="11.66015625" style="40" customWidth="1"/>
    <col min="14" max="16384" width="9.33203125" style="40" customWidth="1"/>
  </cols>
  <sheetData>
    <row r="1" ht="12.75">
      <c r="A1" s="45" t="s">
        <v>104</v>
      </c>
    </row>
    <row r="2" spans="1:11" s="41" customFormat="1" ht="12.75">
      <c r="A2" s="43">
        <v>1</v>
      </c>
      <c r="B2" s="48" t="s">
        <v>174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6" t="s">
        <v>175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105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ht="12.75">
      <c r="B5" s="46" t="s">
        <v>106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s="41" customFormat="1" ht="12.75">
      <c r="A6" s="43">
        <v>2</v>
      </c>
      <c r="B6" s="48" t="s">
        <v>107</v>
      </c>
      <c r="C6" s="48"/>
      <c r="D6" s="48"/>
      <c r="E6" s="48"/>
      <c r="F6" s="48"/>
      <c r="G6" s="48"/>
      <c r="H6" s="48"/>
      <c r="I6" s="48"/>
      <c r="J6" s="48"/>
      <c r="K6" s="48"/>
    </row>
    <row r="7" spans="2:11" ht="12.75">
      <c r="B7" s="46" t="s">
        <v>108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43">
        <v>3</v>
      </c>
      <c r="B8" s="48" t="s">
        <v>109</v>
      </c>
      <c r="C8" s="46"/>
      <c r="D8" s="46"/>
      <c r="E8" s="46"/>
      <c r="F8" s="46"/>
      <c r="G8" s="46"/>
      <c r="H8" s="46"/>
      <c r="I8" s="46"/>
      <c r="J8" s="46"/>
      <c r="K8" s="46"/>
    </row>
    <row r="9" spans="2:11" ht="12.75">
      <c r="B9" s="46" t="s">
        <v>108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s="41" customFormat="1" ht="12.75">
      <c r="A10" s="43">
        <v>4</v>
      </c>
      <c r="B10" s="48" t="s">
        <v>27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2:11" ht="12.75">
      <c r="B11" s="46" t="s">
        <v>152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s="41" customFormat="1" ht="12.75">
      <c r="A12" s="43">
        <v>5</v>
      </c>
      <c r="B12" s="48" t="s">
        <v>110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2:11" ht="12.75">
      <c r="B13" s="46" t="s">
        <v>111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s="41" customFormat="1" ht="12.75">
      <c r="A14" s="43">
        <v>6</v>
      </c>
      <c r="B14" s="48" t="s">
        <v>112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2:11" ht="12.75">
      <c r="B15" s="46" t="s">
        <v>113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11" s="41" customFormat="1" ht="12.75">
      <c r="A16" s="43">
        <v>7</v>
      </c>
      <c r="B16" s="48" t="s">
        <v>114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2:11" ht="12.75">
      <c r="B17" s="46" t="s">
        <v>108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1:11" s="41" customFormat="1" ht="12.75">
      <c r="A18" s="43">
        <v>8</v>
      </c>
      <c r="B18" s="48" t="s">
        <v>115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1" customFormat="1" ht="12.75">
      <c r="A19" s="43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s="41" customFormat="1" ht="12.75">
      <c r="A20" s="43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1" customFormat="1" ht="12.75">
      <c r="A21" s="43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s="41" customFormat="1" ht="12.75">
      <c r="A22" s="43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1" customFormat="1" ht="12.75">
      <c r="A23" s="43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1" customFormat="1" ht="12.75">
      <c r="A24" s="43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s="41" customFormat="1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s="41" customFormat="1" ht="12.75">
      <c r="A26" s="43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s="41" customFormat="1" ht="12.75">
      <c r="A27" s="43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s="41" customFormat="1" ht="12.75">
      <c r="A28" s="43"/>
      <c r="B28" s="115"/>
      <c r="C28" s="48"/>
      <c r="D28" s="48"/>
      <c r="E28" s="48"/>
      <c r="F28" s="48"/>
      <c r="G28" s="48"/>
      <c r="H28" s="48"/>
      <c r="I28" s="48"/>
      <c r="J28" s="48"/>
      <c r="K28" s="48"/>
    </row>
    <row r="29" spans="1:11" s="41" customFormat="1" ht="12.75">
      <c r="A29" s="43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s="41" customFormat="1" ht="12.75">
      <c r="A30" s="43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s="41" customFormat="1" ht="12.75">
      <c r="A31" s="43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41" customFormat="1" ht="12.75">
      <c r="A32" s="43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s="41" customFormat="1" ht="12.75">
      <c r="A33" s="43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s="41" customFormat="1" ht="12.75">
      <c r="A34" s="43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s="41" customFormat="1" ht="12.75">
      <c r="A35" s="43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s="41" customFormat="1" ht="12.75">
      <c r="A36" s="43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s="41" customFormat="1" ht="12.75">
      <c r="A37" s="43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s="41" customFormat="1" ht="12.75">
      <c r="A38" s="43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s="41" customFormat="1" ht="12.75">
      <c r="A39" s="43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s="41" customFormat="1" ht="12.75">
      <c r="A40" s="43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s="41" customFormat="1" ht="12.75">
      <c r="A41" s="43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s="41" customFormat="1" ht="12.75">
      <c r="A42" s="43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s="41" customFormat="1" ht="12.75">
      <c r="A43" s="43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s="41" customFormat="1" ht="12.75">
      <c r="A44" s="43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s="41" customFormat="1" ht="12.75">
      <c r="A45" s="43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s="41" customFormat="1" ht="12.75">
      <c r="A46" s="43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s="41" customFormat="1" ht="12.75">
      <c r="A47" s="43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s="41" customFormat="1" ht="12.75">
      <c r="A48" s="43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s="41" customFormat="1" ht="12.75">
      <c r="A49" s="43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s="41" customFormat="1" ht="12.75">
      <c r="A50" s="43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s="41" customFormat="1" ht="12.75">
      <c r="A51" s="43"/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s="41" customFormat="1" ht="12.75">
      <c r="A52" s="43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s="41" customFormat="1" ht="12.75">
      <c r="A53" s="43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s="41" customFormat="1" ht="12.75">
      <c r="A54" s="43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s="41" customFormat="1" ht="12.75">
      <c r="A55" s="43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s="41" customFormat="1" ht="12.75">
      <c r="A56" s="43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s="41" customFormat="1" ht="12.75">
      <c r="A57" s="43"/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s="41" customFormat="1" ht="12.75">
      <c r="A58" s="43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s="41" customFormat="1" ht="12" customHeight="1">
      <c r="A59" s="43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s="41" customFormat="1" ht="12" customHeight="1">
      <c r="A60" s="43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s="41" customFormat="1" ht="12" customHeight="1">
      <c r="A61" s="43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s="41" customFormat="1" ht="12" customHeight="1">
      <c r="A62" s="43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s="41" customFormat="1" ht="12" customHeight="1">
      <c r="A63" s="43"/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s="41" customFormat="1" ht="12.75">
      <c r="A64" s="43">
        <v>9</v>
      </c>
      <c r="B64" s="48" t="s">
        <v>116</v>
      </c>
      <c r="C64" s="48"/>
      <c r="D64" s="48"/>
      <c r="E64" s="48"/>
      <c r="F64" s="48"/>
      <c r="G64" s="48"/>
      <c r="H64" s="48"/>
      <c r="I64" s="48"/>
      <c r="J64" s="48"/>
      <c r="K64" s="48"/>
    </row>
    <row r="65" spans="2:11" ht="12.75">
      <c r="B65" s="46" t="s">
        <v>156</v>
      </c>
      <c r="C65" s="46"/>
      <c r="D65" s="46"/>
      <c r="E65" s="46"/>
      <c r="F65" s="46"/>
      <c r="G65" s="46"/>
      <c r="H65" s="46"/>
      <c r="I65" s="46"/>
      <c r="J65" s="46"/>
      <c r="K65" s="46"/>
    </row>
    <row r="66" spans="2:11" ht="12.75">
      <c r="B66" s="46" t="s">
        <v>157</v>
      </c>
      <c r="C66" s="46"/>
      <c r="D66" s="46"/>
      <c r="E66" s="46"/>
      <c r="F66" s="46"/>
      <c r="G66" s="46"/>
      <c r="H66" s="46"/>
      <c r="I66" s="46"/>
      <c r="J66" s="46"/>
      <c r="K66" s="46"/>
    </row>
    <row r="67" spans="2:11" ht="12.75">
      <c r="B67" s="46" t="s">
        <v>158</v>
      </c>
      <c r="C67" s="46"/>
      <c r="D67" s="46"/>
      <c r="E67" s="46"/>
      <c r="F67" s="46"/>
      <c r="G67" s="46"/>
      <c r="H67" s="46"/>
      <c r="I67" s="46"/>
      <c r="J67" s="46"/>
      <c r="K67" s="46"/>
    </row>
    <row r="68" spans="2:11" ht="12.75">
      <c r="B68" s="46" t="s">
        <v>159</v>
      </c>
      <c r="C68" s="46"/>
      <c r="D68" s="46"/>
      <c r="E68" s="46"/>
      <c r="F68" s="46"/>
      <c r="G68" s="46"/>
      <c r="H68" s="46"/>
      <c r="I68" s="46"/>
      <c r="J68" s="46"/>
      <c r="K68" s="46"/>
    </row>
    <row r="69" spans="2:11" ht="12.75">
      <c r="B69" s="46" t="s">
        <v>160</v>
      </c>
      <c r="C69" s="46"/>
      <c r="D69" s="46"/>
      <c r="E69" s="46"/>
      <c r="F69" s="46"/>
      <c r="G69" s="46"/>
      <c r="H69" s="46"/>
      <c r="I69" s="46"/>
      <c r="J69" s="46"/>
      <c r="K69" s="46"/>
    </row>
    <row r="70" spans="2:11" ht="12.75">
      <c r="B70" s="46" t="s">
        <v>170</v>
      </c>
      <c r="C70" s="46"/>
      <c r="D70" s="46"/>
      <c r="E70" s="46"/>
      <c r="F70" s="46"/>
      <c r="G70" s="46"/>
      <c r="H70" s="46"/>
      <c r="I70" s="46"/>
      <c r="J70" s="46"/>
      <c r="K70" s="46"/>
    </row>
    <row r="71" spans="2:11" ht="12.75">
      <c r="B71" s="46" t="s">
        <v>169</v>
      </c>
      <c r="C71" s="46"/>
      <c r="D71" s="46"/>
      <c r="E71" s="46"/>
      <c r="F71" s="46"/>
      <c r="G71" s="46"/>
      <c r="H71" s="46"/>
      <c r="I71" s="46"/>
      <c r="J71" s="46"/>
      <c r="K71" s="46"/>
    </row>
    <row r="72" spans="2:11" ht="12.75">
      <c r="B72" s="46" t="s">
        <v>161</v>
      </c>
      <c r="C72" s="46"/>
      <c r="D72" s="46"/>
      <c r="E72" s="46"/>
      <c r="F72" s="46"/>
      <c r="G72" s="46"/>
      <c r="H72" s="46"/>
      <c r="I72" s="46"/>
      <c r="J72" s="46"/>
      <c r="K72" s="46"/>
    </row>
    <row r="73" spans="2:11" ht="12.75">
      <c r="B73" s="46" t="s">
        <v>171</v>
      </c>
      <c r="C73" s="46"/>
      <c r="D73" s="46"/>
      <c r="E73" s="46"/>
      <c r="F73" s="46"/>
      <c r="G73" s="46"/>
      <c r="H73" s="110"/>
      <c r="I73" s="46"/>
      <c r="J73" s="46"/>
      <c r="K73" s="46"/>
    </row>
    <row r="74" spans="2:11" ht="12.75"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s="41" customFormat="1" ht="12.75">
      <c r="A75" s="106">
        <v>10</v>
      </c>
      <c r="B75" s="107" t="s">
        <v>117</v>
      </c>
      <c r="C75" s="107"/>
      <c r="D75" s="107"/>
      <c r="E75" s="107"/>
      <c r="F75" s="107"/>
      <c r="G75" s="107"/>
      <c r="H75" s="107"/>
      <c r="I75" s="107"/>
      <c r="J75" s="107"/>
      <c r="K75" s="107"/>
    </row>
    <row r="76" spans="1:11" s="41" customFormat="1" ht="12.75">
      <c r="A76" s="106"/>
      <c r="B76" s="110" t="s">
        <v>179</v>
      </c>
      <c r="C76" s="107"/>
      <c r="D76" s="107"/>
      <c r="E76" s="107"/>
      <c r="F76" s="107"/>
      <c r="G76" s="107"/>
      <c r="H76" s="107"/>
      <c r="I76" s="107"/>
      <c r="J76" s="107"/>
      <c r="K76" s="107"/>
    </row>
    <row r="77" spans="1:12" s="41" customFormat="1" ht="12.75">
      <c r="A77" s="106"/>
      <c r="B77" s="110" t="s">
        <v>180</v>
      </c>
      <c r="C77" s="110"/>
      <c r="D77" s="110"/>
      <c r="E77" s="110"/>
      <c r="F77" s="110"/>
      <c r="G77" s="110"/>
      <c r="H77" s="110"/>
      <c r="I77" s="110"/>
      <c r="J77" s="110"/>
      <c r="K77" s="110"/>
      <c r="L77" s="40"/>
    </row>
    <row r="78" spans="1:12" s="41" customFormat="1" ht="12.75">
      <c r="A78" s="106"/>
      <c r="B78" s="110" t="s">
        <v>181</v>
      </c>
      <c r="C78" s="110"/>
      <c r="D78" s="110"/>
      <c r="E78" s="110"/>
      <c r="F78" s="110"/>
      <c r="G78" s="110"/>
      <c r="H78" s="110"/>
      <c r="I78" s="110"/>
      <c r="J78" s="110"/>
      <c r="K78" s="110"/>
      <c r="L78" s="40"/>
    </row>
    <row r="79" spans="1:12" s="41" customFormat="1" ht="12.75">
      <c r="A79" s="106"/>
      <c r="B79" s="110" t="s">
        <v>182</v>
      </c>
      <c r="C79" s="110"/>
      <c r="D79" s="110"/>
      <c r="E79" s="110"/>
      <c r="F79" s="110"/>
      <c r="G79" s="110"/>
      <c r="H79" s="110"/>
      <c r="I79" s="110"/>
      <c r="J79" s="110"/>
      <c r="K79" s="110"/>
      <c r="L79" s="40"/>
    </row>
    <row r="80" spans="1:12" s="41" customFormat="1" ht="12.75">
      <c r="A80" s="106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40"/>
    </row>
    <row r="81" spans="1:11" s="41" customFormat="1" ht="12.75">
      <c r="A81" s="43">
        <v>11</v>
      </c>
      <c r="B81" s="48" t="s">
        <v>118</v>
      </c>
      <c r="C81" s="48"/>
      <c r="D81" s="48"/>
      <c r="E81" s="48"/>
      <c r="F81" s="48"/>
      <c r="G81" s="48"/>
      <c r="H81" s="48"/>
      <c r="I81" s="48"/>
      <c r="J81" s="48"/>
      <c r="K81" s="48"/>
    </row>
    <row r="82" spans="2:11" ht="12.75">
      <c r="B82" s="48" t="s">
        <v>119</v>
      </c>
      <c r="C82" s="46"/>
      <c r="D82" s="46"/>
      <c r="E82" s="46"/>
      <c r="F82" s="46"/>
      <c r="G82" s="46"/>
      <c r="H82" s="46"/>
      <c r="I82" s="46"/>
      <c r="J82" s="46"/>
      <c r="K82" s="46"/>
    </row>
    <row r="83" spans="2:11" ht="9.75" customHeight="1">
      <c r="B83" s="46" t="s">
        <v>176</v>
      </c>
      <c r="C83" s="46"/>
      <c r="D83" s="46"/>
      <c r="E83" s="46"/>
      <c r="F83" s="46"/>
      <c r="G83" s="46"/>
      <c r="H83" s="46"/>
      <c r="I83" s="46"/>
      <c r="J83" s="46"/>
      <c r="K83" s="72"/>
    </row>
    <row r="84" spans="3:11" ht="12" customHeight="1">
      <c r="C84" s="46"/>
      <c r="D84" s="46"/>
      <c r="E84" s="46"/>
      <c r="F84" s="46"/>
      <c r="H84" s="46"/>
      <c r="J84" s="47"/>
      <c r="K84" s="73"/>
    </row>
    <row r="85" spans="1:11" s="41" customFormat="1" ht="12.75">
      <c r="A85" s="43">
        <v>12</v>
      </c>
      <c r="B85" s="48" t="s">
        <v>120</v>
      </c>
      <c r="C85" s="48"/>
      <c r="D85" s="48"/>
      <c r="E85" s="48"/>
      <c r="F85" s="48"/>
      <c r="G85" s="48"/>
      <c r="H85" s="48"/>
      <c r="I85" s="48"/>
      <c r="J85" s="48"/>
      <c r="K85" s="74"/>
    </row>
    <row r="86" spans="2:11" ht="12.75">
      <c r="B86" s="46"/>
      <c r="C86" s="46"/>
      <c r="D86" s="71" t="s">
        <v>143</v>
      </c>
      <c r="E86" s="41" t="s">
        <v>139</v>
      </c>
      <c r="F86" s="122" t="s">
        <v>138</v>
      </c>
      <c r="G86" s="122"/>
      <c r="H86" s="43" t="s">
        <v>149</v>
      </c>
      <c r="I86" s="122" t="s">
        <v>150</v>
      </c>
      <c r="J86" s="122"/>
      <c r="K86" s="119"/>
    </row>
    <row r="87" spans="2:11" ht="12.75">
      <c r="B87" s="46"/>
      <c r="C87" s="46"/>
      <c r="D87" s="71">
        <v>1999</v>
      </c>
      <c r="E87" s="43">
        <v>1999</v>
      </c>
      <c r="F87" s="122">
        <v>1999</v>
      </c>
      <c r="G87" s="122"/>
      <c r="H87" s="43">
        <v>1999</v>
      </c>
      <c r="I87" s="122">
        <v>1999</v>
      </c>
      <c r="J87" s="122"/>
      <c r="K87" s="119"/>
    </row>
    <row r="88" spans="2:11" ht="12.75">
      <c r="B88" s="46"/>
      <c r="C88" s="46"/>
      <c r="D88" s="43" t="s">
        <v>144</v>
      </c>
      <c r="E88" s="43" t="s">
        <v>144</v>
      </c>
      <c r="F88" s="122" t="s">
        <v>144</v>
      </c>
      <c r="G88" s="122"/>
      <c r="H88" s="43" t="s">
        <v>144</v>
      </c>
      <c r="I88" s="122" t="s">
        <v>144</v>
      </c>
      <c r="J88" s="122"/>
      <c r="K88" s="119"/>
    </row>
    <row r="89" spans="2:11" ht="12.75">
      <c r="B89" s="46" t="s">
        <v>140</v>
      </c>
      <c r="C89" s="46"/>
      <c r="D89" s="69">
        <v>5683000</v>
      </c>
      <c r="E89" s="50">
        <v>5683000</v>
      </c>
      <c r="F89" s="128">
        <v>0</v>
      </c>
      <c r="G89" s="128"/>
      <c r="H89" s="69">
        <v>5683000</v>
      </c>
      <c r="I89" s="128">
        <v>0</v>
      </c>
      <c r="J89" s="128"/>
      <c r="K89" s="108"/>
    </row>
    <row r="90" spans="2:11" ht="12.75">
      <c r="B90" s="46" t="s">
        <v>121</v>
      </c>
      <c r="C90" s="46"/>
      <c r="D90" s="69">
        <v>14142557</v>
      </c>
      <c r="E90" s="50">
        <v>11488147</v>
      </c>
      <c r="F90" s="128">
        <v>2654410</v>
      </c>
      <c r="G90" s="128"/>
      <c r="H90" s="69">
        <v>14142556</v>
      </c>
      <c r="I90" s="128">
        <v>1135270</v>
      </c>
      <c r="J90" s="128"/>
      <c r="K90" s="120"/>
    </row>
    <row r="91" spans="2:11" ht="12.75">
      <c r="B91" s="46" t="s">
        <v>148</v>
      </c>
      <c r="C91" s="46"/>
      <c r="D91" s="69">
        <v>2654410</v>
      </c>
      <c r="E91" s="50">
        <v>0</v>
      </c>
      <c r="F91" s="128">
        <v>2654410</v>
      </c>
      <c r="G91" s="128"/>
      <c r="H91" s="69">
        <v>1519140</v>
      </c>
      <c r="I91" s="128">
        <v>0</v>
      </c>
      <c r="J91" s="128"/>
      <c r="K91" s="109"/>
    </row>
    <row r="92" spans="2:15" ht="12.75">
      <c r="B92" s="46" t="s">
        <v>141</v>
      </c>
      <c r="C92" s="49"/>
      <c r="D92" s="69">
        <v>6350000</v>
      </c>
      <c r="E92" s="50">
        <v>0</v>
      </c>
      <c r="F92" s="128">
        <v>6350000</v>
      </c>
      <c r="G92" s="128"/>
      <c r="H92" s="69">
        <v>6350000</v>
      </c>
      <c r="I92" s="128">
        <v>0</v>
      </c>
      <c r="J92" s="128"/>
      <c r="K92" s="109"/>
      <c r="L92" s="50"/>
      <c r="M92" s="50"/>
      <c r="N92" s="50"/>
      <c r="O92" s="50"/>
    </row>
    <row r="93" spans="2:15" ht="12.75">
      <c r="B93" s="46" t="s">
        <v>142</v>
      </c>
      <c r="C93" s="49"/>
      <c r="D93" s="69">
        <v>1341359</v>
      </c>
      <c r="E93" s="50">
        <v>1341359</v>
      </c>
      <c r="F93" s="128">
        <v>0</v>
      </c>
      <c r="G93" s="128"/>
      <c r="H93" s="69">
        <v>1243339</v>
      </c>
      <c r="I93" s="128">
        <v>98020</v>
      </c>
      <c r="J93" s="128"/>
      <c r="K93" s="109"/>
      <c r="L93" s="50"/>
      <c r="M93" s="50"/>
      <c r="N93" s="50"/>
      <c r="O93" s="50"/>
    </row>
    <row r="94" spans="2:15" ht="13.5" thickBot="1">
      <c r="B94" s="46"/>
      <c r="C94" s="49"/>
      <c r="D94" s="70">
        <f>SUM(D89:D93)</f>
        <v>30171326</v>
      </c>
      <c r="E94" s="118">
        <f>SUM(E89:E93)</f>
        <v>18512506</v>
      </c>
      <c r="F94" s="127">
        <f>SUM(F89:G93)</f>
        <v>11658820</v>
      </c>
      <c r="G94" s="127"/>
      <c r="H94" s="70">
        <f>SUM(H89:H93)</f>
        <v>28938035</v>
      </c>
      <c r="I94" s="127">
        <f>SUM(I89:J93)</f>
        <v>1233290</v>
      </c>
      <c r="J94" s="127"/>
      <c r="K94" s="109"/>
      <c r="L94" s="50"/>
      <c r="M94" s="50"/>
      <c r="N94" s="50"/>
      <c r="O94" s="50"/>
    </row>
    <row r="95" spans="2:15" ht="13.5" thickTop="1">
      <c r="B95" s="46"/>
      <c r="C95" s="49"/>
      <c r="D95" s="49"/>
      <c r="E95" s="108"/>
      <c r="F95" s="108"/>
      <c r="G95" s="108"/>
      <c r="H95" s="108"/>
      <c r="I95" s="108"/>
      <c r="J95" s="108"/>
      <c r="K95" s="109"/>
      <c r="L95" s="50"/>
      <c r="M95" s="50"/>
      <c r="N95" s="50"/>
      <c r="O95" s="50"/>
    </row>
    <row r="96" spans="2:15" ht="12.75">
      <c r="B96" s="46"/>
      <c r="C96" s="49"/>
      <c r="D96" s="49"/>
      <c r="E96" s="108"/>
      <c r="F96" s="108"/>
      <c r="G96" s="108"/>
      <c r="H96" s="108"/>
      <c r="I96" s="108"/>
      <c r="J96" s="108"/>
      <c r="K96" s="109"/>
      <c r="L96" s="50"/>
      <c r="M96" s="50"/>
      <c r="N96" s="50"/>
      <c r="O96" s="50"/>
    </row>
    <row r="97" spans="1:11" ht="12.75">
      <c r="A97" s="43">
        <v>13</v>
      </c>
      <c r="B97" s="48" t="s">
        <v>132</v>
      </c>
      <c r="C97" s="46"/>
      <c r="D97" s="46"/>
      <c r="E97" s="46"/>
      <c r="F97" s="46"/>
      <c r="G97" s="122" t="s">
        <v>144</v>
      </c>
      <c r="H97" s="122"/>
      <c r="I97" s="122"/>
      <c r="J97" s="122"/>
      <c r="K97" s="46"/>
    </row>
    <row r="98" spans="2:9" ht="12.75">
      <c r="B98" s="46" t="s">
        <v>133</v>
      </c>
      <c r="C98" s="46"/>
      <c r="D98" s="46"/>
      <c r="E98" s="46"/>
      <c r="F98" s="46"/>
      <c r="I98" s="46"/>
    </row>
    <row r="99" spans="2:9" ht="12.75">
      <c r="B99" s="46" t="s">
        <v>134</v>
      </c>
      <c r="C99" s="46"/>
      <c r="D99" s="46"/>
      <c r="E99" s="46"/>
      <c r="F99" s="46"/>
      <c r="G99" s="46"/>
      <c r="H99" s="46"/>
      <c r="I99" s="46"/>
    </row>
    <row r="100" spans="2:9" ht="12.75">
      <c r="B100" s="46" t="s">
        <v>135</v>
      </c>
      <c r="C100" s="46"/>
      <c r="D100" s="46"/>
      <c r="E100" s="46"/>
      <c r="F100" s="46"/>
      <c r="G100" s="128">
        <v>39854490</v>
      </c>
      <c r="H100" s="128"/>
      <c r="I100" s="46"/>
    </row>
    <row r="101" spans="2:9" ht="12.75">
      <c r="B101" s="46" t="s">
        <v>136</v>
      </c>
      <c r="C101" s="46"/>
      <c r="D101" s="46"/>
      <c r="E101" s="46"/>
      <c r="F101" s="46"/>
      <c r="I101" s="46"/>
    </row>
    <row r="102" spans="2:9" ht="12.75">
      <c r="B102" s="46" t="s">
        <v>137</v>
      </c>
      <c r="C102" s="46"/>
      <c r="D102" s="46"/>
      <c r="E102" s="46"/>
      <c r="F102" s="46"/>
      <c r="I102" s="46"/>
    </row>
    <row r="103" spans="2:9" ht="12.75">
      <c r="B103" s="46" t="s">
        <v>135</v>
      </c>
      <c r="C103" s="46"/>
      <c r="D103" s="46"/>
      <c r="E103" s="46"/>
      <c r="F103" s="46"/>
      <c r="G103" s="134">
        <v>2880259</v>
      </c>
      <c r="H103" s="134"/>
      <c r="I103" s="46"/>
    </row>
    <row r="104" spans="2:9" ht="13.5" thickBot="1">
      <c r="B104" s="46"/>
      <c r="C104" s="46"/>
      <c r="D104" s="46"/>
      <c r="E104" s="46"/>
      <c r="F104" s="46"/>
      <c r="G104" s="132">
        <f>SUM(G99:H103)</f>
        <v>42734749</v>
      </c>
      <c r="H104" s="133"/>
      <c r="I104" s="46"/>
    </row>
    <row r="105" spans="2:9" ht="13.5" thickTop="1">
      <c r="B105" s="46"/>
      <c r="C105" s="46"/>
      <c r="D105" s="46"/>
      <c r="E105" s="46"/>
      <c r="F105" s="46"/>
      <c r="G105" s="46"/>
      <c r="H105" s="46"/>
      <c r="I105" s="46"/>
    </row>
    <row r="106" spans="2:9" ht="12.75">
      <c r="B106" s="46"/>
      <c r="C106" s="46"/>
      <c r="D106" s="46"/>
      <c r="E106" s="46"/>
      <c r="F106" s="46"/>
      <c r="G106" s="46"/>
      <c r="H106" s="46"/>
      <c r="I106" s="46"/>
    </row>
    <row r="107" spans="1:9" s="41" customFormat="1" ht="12.75">
      <c r="A107" s="43">
        <v>14</v>
      </c>
      <c r="B107" s="48" t="s">
        <v>122</v>
      </c>
      <c r="C107" s="48"/>
      <c r="D107" s="48"/>
      <c r="E107" s="48"/>
      <c r="F107" s="48"/>
      <c r="G107" s="46"/>
      <c r="H107" s="46"/>
      <c r="I107" s="48"/>
    </row>
    <row r="108" spans="2:11" ht="12.75">
      <c r="B108" s="46" t="s">
        <v>108</v>
      </c>
      <c r="C108" s="46"/>
      <c r="D108" s="46"/>
      <c r="E108" s="46"/>
      <c r="F108" s="46"/>
      <c r="G108" s="48"/>
      <c r="H108" s="48"/>
      <c r="I108" s="46"/>
      <c r="J108" s="46"/>
      <c r="K108" s="46"/>
    </row>
    <row r="109" spans="2:11" ht="12.75">
      <c r="B109" s="46"/>
      <c r="C109" s="46"/>
      <c r="D109" s="46"/>
      <c r="E109" s="46"/>
      <c r="F109" s="46"/>
      <c r="G109" s="48"/>
      <c r="H109" s="48"/>
      <c r="I109" s="46"/>
      <c r="J109" s="46"/>
      <c r="K109" s="46"/>
    </row>
    <row r="110" spans="1:11" s="41" customFormat="1" ht="12.75">
      <c r="A110" s="43">
        <v>15</v>
      </c>
      <c r="B110" s="48" t="s">
        <v>123</v>
      </c>
      <c r="C110" s="48"/>
      <c r="D110" s="48"/>
      <c r="E110" s="48"/>
      <c r="F110" s="48"/>
      <c r="G110" s="46"/>
      <c r="H110" s="46"/>
      <c r="I110" s="48"/>
      <c r="J110" s="48"/>
      <c r="K110" s="48"/>
    </row>
    <row r="111" spans="2:11" ht="12.75">
      <c r="B111" s="46" t="s">
        <v>162</v>
      </c>
      <c r="C111" s="46"/>
      <c r="D111" s="46"/>
      <c r="E111" s="46"/>
      <c r="F111" s="46"/>
      <c r="G111" s="48"/>
      <c r="H111" s="48"/>
      <c r="I111" s="46"/>
      <c r="J111" s="46"/>
      <c r="K111" s="46"/>
    </row>
    <row r="112" spans="2:11" ht="12.75">
      <c r="B112" s="46" t="s">
        <v>184</v>
      </c>
      <c r="C112" s="46"/>
      <c r="D112" s="46"/>
      <c r="E112" s="46"/>
      <c r="F112" s="46"/>
      <c r="G112" s="48"/>
      <c r="H112" s="48"/>
      <c r="I112" s="46"/>
      <c r="J112" s="46"/>
      <c r="K112" s="46"/>
    </row>
    <row r="113" spans="2:11" ht="12.75">
      <c r="B113" s="46" t="s">
        <v>177</v>
      </c>
      <c r="C113" s="46"/>
      <c r="D113" s="46"/>
      <c r="E113" s="46"/>
      <c r="F113" s="46"/>
      <c r="G113" s="48"/>
      <c r="H113" s="48"/>
      <c r="I113" s="46"/>
      <c r="J113" s="46"/>
      <c r="K113" s="46"/>
    </row>
    <row r="114" spans="2:11" ht="12.75">
      <c r="B114" s="46" t="s">
        <v>178</v>
      </c>
      <c r="C114" s="46"/>
      <c r="D114" s="46"/>
      <c r="E114" s="46"/>
      <c r="F114" s="46"/>
      <c r="G114" s="48"/>
      <c r="H114" s="48"/>
      <c r="I114" s="46"/>
      <c r="J114" s="46"/>
      <c r="K114" s="46"/>
    </row>
    <row r="115" spans="2:11" ht="12.75">
      <c r="B115" s="46"/>
      <c r="C115" s="46"/>
      <c r="D115" s="46"/>
      <c r="E115" s="46"/>
      <c r="F115" s="46"/>
      <c r="G115" s="48"/>
      <c r="H115" s="48"/>
      <c r="I115" s="46"/>
      <c r="J115" s="46"/>
      <c r="K115" s="46"/>
    </row>
    <row r="116" spans="2:11" ht="12.75">
      <c r="B116" s="46"/>
      <c r="C116" s="46"/>
      <c r="D116" s="46"/>
      <c r="E116" s="46"/>
      <c r="F116" s="46"/>
      <c r="G116" s="48"/>
      <c r="H116" s="48"/>
      <c r="I116" s="46"/>
      <c r="J116" s="46"/>
      <c r="K116" s="46"/>
    </row>
    <row r="117" spans="2:11" ht="12.75">
      <c r="B117" s="46"/>
      <c r="C117" s="46"/>
      <c r="D117" s="46"/>
      <c r="E117" s="46"/>
      <c r="F117" s="46"/>
      <c r="G117" s="48"/>
      <c r="H117" s="48"/>
      <c r="I117" s="46"/>
      <c r="J117" s="46"/>
      <c r="K117" s="46"/>
    </row>
    <row r="118" spans="2:11" ht="12.75">
      <c r="B118" s="46"/>
      <c r="C118" s="46"/>
      <c r="D118" s="46"/>
      <c r="E118" s="46"/>
      <c r="F118" s="46"/>
      <c r="G118" s="48"/>
      <c r="H118" s="48"/>
      <c r="I118" s="46"/>
      <c r="J118" s="46"/>
      <c r="K118" s="46"/>
    </row>
    <row r="119" spans="2:11" ht="12.75">
      <c r="B119" s="46"/>
      <c r="C119" s="46"/>
      <c r="D119" s="46"/>
      <c r="E119" s="46"/>
      <c r="F119" s="46"/>
      <c r="G119" s="48"/>
      <c r="H119" s="48"/>
      <c r="I119" s="46"/>
      <c r="J119" s="46"/>
      <c r="K119" s="46"/>
    </row>
    <row r="120" spans="2:11" ht="12.75">
      <c r="B120" s="46"/>
      <c r="C120" s="46"/>
      <c r="D120" s="46"/>
      <c r="E120" s="46"/>
      <c r="F120" s="46"/>
      <c r="G120" s="48"/>
      <c r="H120" s="48"/>
      <c r="I120" s="46"/>
      <c r="J120" s="46"/>
      <c r="K120" s="46"/>
    </row>
    <row r="121" spans="1:11" s="41" customFormat="1" ht="12.75">
      <c r="A121" s="43">
        <v>16</v>
      </c>
      <c r="B121" s="41" t="s">
        <v>124</v>
      </c>
      <c r="C121" s="48"/>
      <c r="D121" s="48"/>
      <c r="E121" s="48"/>
      <c r="F121" s="48"/>
      <c r="G121" s="46"/>
      <c r="H121" s="46"/>
      <c r="I121" s="48"/>
      <c r="J121" s="48"/>
      <c r="K121" s="48"/>
    </row>
    <row r="122" spans="2:10" ht="12.75">
      <c r="B122" s="43">
        <v>1999</v>
      </c>
      <c r="C122" s="46"/>
      <c r="D122" s="46"/>
      <c r="F122" s="43" t="s">
        <v>126</v>
      </c>
      <c r="G122" s="122" t="s">
        <v>127</v>
      </c>
      <c r="H122" s="122"/>
      <c r="I122" s="122" t="s">
        <v>130</v>
      </c>
      <c r="J122" s="122"/>
    </row>
    <row r="123" spans="3:10" ht="12.75">
      <c r="C123" s="46"/>
      <c r="D123" s="46"/>
      <c r="F123" s="48"/>
      <c r="G123" s="122" t="s">
        <v>128</v>
      </c>
      <c r="H123" s="122"/>
      <c r="I123" s="122" t="s">
        <v>131</v>
      </c>
      <c r="J123" s="122"/>
    </row>
    <row r="124" spans="3:10" ht="12.75">
      <c r="C124" s="46"/>
      <c r="D124" s="46"/>
      <c r="F124" s="48"/>
      <c r="G124" s="125" t="s">
        <v>129</v>
      </c>
      <c r="H124" s="125"/>
      <c r="I124" s="43"/>
      <c r="J124" s="43"/>
    </row>
    <row r="125" spans="3:10" ht="12.75">
      <c r="C125" s="46"/>
      <c r="D125" s="46"/>
      <c r="F125" s="114" t="s">
        <v>144</v>
      </c>
      <c r="G125" s="68"/>
      <c r="H125" s="52" t="s">
        <v>183</v>
      </c>
      <c r="I125" s="51"/>
      <c r="J125" s="114" t="s">
        <v>144</v>
      </c>
    </row>
    <row r="126" spans="2:10" ht="12.75">
      <c r="B126" s="40" t="s">
        <v>87</v>
      </c>
      <c r="C126" s="46"/>
      <c r="D126" s="46"/>
      <c r="E126" s="46"/>
      <c r="F126" s="49">
        <v>0</v>
      </c>
      <c r="G126" s="126">
        <v>77233</v>
      </c>
      <c r="H126" s="126"/>
      <c r="I126" s="123">
        <v>4548138</v>
      </c>
      <c r="J126" s="123"/>
    </row>
    <row r="127" spans="2:10" ht="12.75">
      <c r="B127" s="40" t="s">
        <v>167</v>
      </c>
      <c r="C127" s="46"/>
      <c r="D127" s="46"/>
      <c r="E127" s="46"/>
      <c r="F127" s="49">
        <v>930347</v>
      </c>
      <c r="G127" s="121">
        <v>354651</v>
      </c>
      <c r="H127" s="121"/>
      <c r="I127" s="124">
        <v>15746936</v>
      </c>
      <c r="J127" s="124"/>
    </row>
    <row r="128" spans="2:10" ht="12.75">
      <c r="B128" s="40" t="s">
        <v>166</v>
      </c>
      <c r="C128" s="46"/>
      <c r="D128" s="46"/>
      <c r="E128" s="46"/>
      <c r="F128" s="49">
        <v>62898797</v>
      </c>
      <c r="G128" s="121">
        <v>14312399</v>
      </c>
      <c r="H128" s="121"/>
      <c r="I128" s="124">
        <v>109626684</v>
      </c>
      <c r="J128" s="124"/>
    </row>
    <row r="129" spans="2:10" ht="12.75">
      <c r="B129" s="40" t="s">
        <v>88</v>
      </c>
      <c r="C129" s="46"/>
      <c r="D129" s="46"/>
      <c r="E129" s="46"/>
      <c r="F129" s="49">
        <v>480191</v>
      </c>
      <c r="G129" s="130">
        <v>-161286</v>
      </c>
      <c r="H129" s="130"/>
      <c r="I129" s="124">
        <v>7191933</v>
      </c>
      <c r="J129" s="124"/>
    </row>
    <row r="130" spans="2:10" ht="12.75">
      <c r="B130" s="40" t="s">
        <v>86</v>
      </c>
      <c r="C130" s="46"/>
      <c r="D130" s="46"/>
      <c r="E130" s="46"/>
      <c r="F130" s="49">
        <v>288000</v>
      </c>
      <c r="G130" s="130">
        <v>-240580</v>
      </c>
      <c r="H130" s="130"/>
      <c r="I130" s="124">
        <v>13386148</v>
      </c>
      <c r="J130" s="124"/>
    </row>
    <row r="131" spans="2:10" ht="12.75">
      <c r="B131" s="40" t="s">
        <v>168</v>
      </c>
      <c r="C131" s="46"/>
      <c r="D131" s="46"/>
      <c r="E131" s="46"/>
      <c r="F131" s="49">
        <v>0</v>
      </c>
      <c r="G131" s="130">
        <v>18009</v>
      </c>
      <c r="H131" s="130"/>
      <c r="I131" s="124">
        <v>168893</v>
      </c>
      <c r="J131" s="124"/>
    </row>
    <row r="132" spans="2:11" ht="13.5" thickBot="1">
      <c r="B132" s="60"/>
      <c r="C132" s="61"/>
      <c r="D132" s="61"/>
      <c r="E132" s="61"/>
      <c r="F132" s="62">
        <f>SUM(F126:F131)</f>
        <v>64597335</v>
      </c>
      <c r="G132" s="131">
        <f>SUM(G126:H131)</f>
        <v>14360426</v>
      </c>
      <c r="H132" s="131"/>
      <c r="I132" s="129">
        <f>SUM(I126:J131)</f>
        <v>150668732</v>
      </c>
      <c r="J132" s="129"/>
      <c r="K132" s="60"/>
    </row>
    <row r="133" spans="2:11" ht="13.5" thickTop="1">
      <c r="B133" s="53" t="s">
        <v>145</v>
      </c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2:11" ht="12.75">
      <c r="B134" s="40" t="s">
        <v>188</v>
      </c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2:11" ht="12.75">
      <c r="B135" s="40" t="s">
        <v>186</v>
      </c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2:11" ht="12.75">
      <c r="B136" s="40" t="s">
        <v>185</v>
      </c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3:11" ht="12.75"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s="41" customFormat="1" ht="12.75">
      <c r="A138" s="43">
        <v>17</v>
      </c>
      <c r="B138" s="41" t="s">
        <v>125</v>
      </c>
      <c r="C138" s="48"/>
      <c r="D138" s="48"/>
      <c r="E138" s="48"/>
      <c r="F138" s="48"/>
      <c r="G138" s="46"/>
      <c r="H138" s="46"/>
      <c r="I138" s="48"/>
      <c r="J138" s="48"/>
      <c r="K138" s="48"/>
    </row>
    <row r="139" spans="2:11" ht="12.75">
      <c r="B139" s="40" t="s">
        <v>108</v>
      </c>
      <c r="C139" s="46"/>
      <c r="D139" s="46"/>
      <c r="E139" s="46"/>
      <c r="F139" s="46"/>
      <c r="G139" s="46"/>
      <c r="H139" s="46"/>
      <c r="I139" s="46"/>
      <c r="J139" s="110"/>
      <c r="K139" s="46"/>
    </row>
    <row r="140" spans="1:11" ht="16.5" customHeight="1">
      <c r="A140" s="43">
        <v>18</v>
      </c>
      <c r="B140" s="41" t="s">
        <v>163</v>
      </c>
      <c r="C140" s="48"/>
      <c r="D140" s="46"/>
      <c r="E140" s="46"/>
      <c r="F140" s="46"/>
      <c r="G140" s="46"/>
      <c r="H140" s="46"/>
      <c r="I140" s="46"/>
      <c r="J140" s="46"/>
      <c r="K140" s="46"/>
    </row>
    <row r="141" spans="1:11" ht="16.5" customHeight="1">
      <c r="A141" s="43"/>
      <c r="C141" s="48"/>
      <c r="D141" s="46"/>
      <c r="E141" s="46"/>
      <c r="F141" s="46"/>
      <c r="G141" s="46"/>
      <c r="H141" s="46"/>
      <c r="I141" s="46"/>
      <c r="J141" s="46"/>
      <c r="K141" s="46"/>
    </row>
    <row r="142" spans="1:12" ht="16.5" customHeight="1">
      <c r="A142" s="43"/>
      <c r="B142" s="41"/>
      <c r="C142" s="48"/>
      <c r="D142" s="46"/>
      <c r="E142" s="46"/>
      <c r="F142" s="46"/>
      <c r="G142" s="46"/>
      <c r="H142" s="46"/>
      <c r="I142" s="46"/>
      <c r="J142" s="46"/>
      <c r="K142" s="46"/>
      <c r="L142" s="113"/>
    </row>
    <row r="143" spans="1:11" ht="16.5" customHeight="1">
      <c r="A143" s="43"/>
      <c r="B143" s="41"/>
      <c r="C143" s="48"/>
      <c r="D143" s="46"/>
      <c r="E143" s="46"/>
      <c r="F143" s="46"/>
      <c r="G143" s="46"/>
      <c r="H143" s="46"/>
      <c r="I143" s="46"/>
      <c r="J143" s="46"/>
      <c r="K143" s="46"/>
    </row>
    <row r="144" spans="1:13" ht="16.5" customHeight="1">
      <c r="A144" s="43"/>
      <c r="B144" s="41"/>
      <c r="C144" s="48"/>
      <c r="D144" s="46"/>
      <c r="E144" s="46"/>
      <c r="F144" s="46"/>
      <c r="G144" s="46"/>
      <c r="H144" s="46"/>
      <c r="I144" s="46"/>
      <c r="J144" s="46"/>
      <c r="K144" s="46"/>
      <c r="L144" s="112"/>
      <c r="M144" s="111"/>
    </row>
    <row r="145" spans="1:12" ht="16.5" customHeight="1">
      <c r="A145" s="43"/>
      <c r="B145" s="41"/>
      <c r="C145" s="48"/>
      <c r="D145" s="46"/>
      <c r="E145" s="46"/>
      <c r="F145" s="46"/>
      <c r="G145" s="46"/>
      <c r="H145" s="46"/>
      <c r="I145" s="46"/>
      <c r="J145" s="46"/>
      <c r="K145" s="46"/>
      <c r="L145" s="112"/>
    </row>
    <row r="146" spans="1:13" ht="16.5" customHeight="1">
      <c r="A146" s="43"/>
      <c r="B146" s="41"/>
      <c r="C146" s="48"/>
      <c r="D146" s="46"/>
      <c r="E146" s="46"/>
      <c r="F146" s="46"/>
      <c r="G146" s="46"/>
      <c r="H146" s="46"/>
      <c r="I146" s="46"/>
      <c r="J146" s="46"/>
      <c r="K146" s="46"/>
      <c r="M146" s="111"/>
    </row>
    <row r="147" spans="1:11" ht="16.5" customHeight="1">
      <c r="A147" s="43"/>
      <c r="B147" s="41"/>
      <c r="C147" s="48"/>
      <c r="D147" s="46"/>
      <c r="E147" s="46"/>
      <c r="F147" s="46"/>
      <c r="G147" s="46"/>
      <c r="H147" s="46"/>
      <c r="I147" s="46"/>
      <c r="J147" s="46"/>
      <c r="K147" s="46"/>
    </row>
    <row r="148" spans="1:11" ht="16.5" customHeight="1">
      <c r="A148" s="43"/>
      <c r="B148" s="41"/>
      <c r="C148" s="48"/>
      <c r="D148" s="46"/>
      <c r="E148" s="46"/>
      <c r="F148" s="46"/>
      <c r="G148" s="46"/>
      <c r="H148" s="46"/>
      <c r="I148" s="46"/>
      <c r="J148" s="46"/>
      <c r="K148" s="46"/>
    </row>
    <row r="149" spans="1:11" ht="16.5" customHeight="1">
      <c r="A149" s="43"/>
      <c r="B149" s="41"/>
      <c r="C149" s="48"/>
      <c r="D149" s="46"/>
      <c r="E149" s="46"/>
      <c r="F149" s="46"/>
      <c r="G149" s="46"/>
      <c r="H149" s="46"/>
      <c r="I149" s="46"/>
      <c r="J149" s="46"/>
      <c r="K149" s="46"/>
    </row>
    <row r="150" spans="1:11" ht="16.5" customHeight="1">
      <c r="A150" s="43"/>
      <c r="B150" s="41"/>
      <c r="C150" s="48"/>
      <c r="D150" s="46"/>
      <c r="E150" s="46"/>
      <c r="F150" s="46"/>
      <c r="G150" s="46"/>
      <c r="H150" s="46"/>
      <c r="I150" s="46"/>
      <c r="J150" s="46"/>
      <c r="K150" s="46"/>
    </row>
    <row r="151" spans="1:11" ht="16.5" customHeight="1">
      <c r="A151" s="43"/>
      <c r="B151" s="41"/>
      <c r="C151" s="48"/>
      <c r="D151" s="46"/>
      <c r="E151" s="46"/>
      <c r="F151" s="46"/>
      <c r="G151" s="46"/>
      <c r="H151" s="46"/>
      <c r="I151" s="46"/>
      <c r="J151" s="46"/>
      <c r="K151" s="46"/>
    </row>
    <row r="152" spans="1:11" ht="16.5" customHeight="1">
      <c r="A152" s="43"/>
      <c r="B152" s="41"/>
      <c r="C152" s="48"/>
      <c r="D152" s="46"/>
      <c r="E152" s="46"/>
      <c r="F152" s="46"/>
      <c r="G152" s="46"/>
      <c r="H152" s="46"/>
      <c r="I152" s="46"/>
      <c r="J152" s="46"/>
      <c r="K152" s="46"/>
    </row>
    <row r="153" spans="1:11" ht="16.5" customHeight="1">
      <c r="A153" s="43"/>
      <c r="B153" s="41"/>
      <c r="C153" s="48"/>
      <c r="D153" s="46"/>
      <c r="E153" s="46"/>
      <c r="F153" s="46"/>
      <c r="G153" s="46"/>
      <c r="H153" s="46"/>
      <c r="I153" s="46"/>
      <c r="J153" s="46"/>
      <c r="K153" s="46"/>
    </row>
    <row r="154" spans="1:13" ht="16.5" customHeight="1">
      <c r="A154" s="43"/>
      <c r="B154" s="41"/>
      <c r="C154" s="48"/>
      <c r="D154" s="46"/>
      <c r="E154" s="46"/>
      <c r="F154" s="46"/>
      <c r="G154" s="46"/>
      <c r="H154" s="46"/>
      <c r="I154" s="46"/>
      <c r="J154" s="46"/>
      <c r="K154" s="46"/>
      <c r="M154" s="112"/>
    </row>
    <row r="155" spans="1:11" ht="12.75">
      <c r="A155" s="43">
        <v>19</v>
      </c>
      <c r="B155" s="48" t="s">
        <v>151</v>
      </c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ht="12.75">
      <c r="A156" s="43"/>
      <c r="B156" s="48"/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1:11" ht="12.75">
      <c r="A157" s="43"/>
      <c r="B157" s="48"/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1:11" ht="12.75">
      <c r="A158" s="43"/>
      <c r="B158" s="48"/>
      <c r="C158" s="46"/>
      <c r="D158" s="46"/>
      <c r="E158" s="46"/>
      <c r="F158" s="46"/>
      <c r="G158" s="46"/>
      <c r="H158" s="46"/>
      <c r="I158" s="46"/>
      <c r="J158" s="46"/>
      <c r="K158" s="46"/>
    </row>
    <row r="159" spans="1:11" ht="12.75">
      <c r="A159" s="43"/>
      <c r="B159" s="48"/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1:11" ht="12.75">
      <c r="A160" s="43"/>
      <c r="B160" s="48"/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1:11" ht="12.75">
      <c r="A161" s="43"/>
      <c r="B161" s="48"/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1:11" ht="12.75">
      <c r="A162" s="43"/>
      <c r="B162" s="48"/>
      <c r="C162" s="46"/>
      <c r="D162" s="46"/>
      <c r="E162" s="46"/>
      <c r="F162" s="46"/>
      <c r="G162" s="46"/>
      <c r="H162" s="46"/>
      <c r="I162" s="46"/>
      <c r="J162" s="46"/>
      <c r="K162" s="46"/>
    </row>
    <row r="163" spans="1:11" ht="12.75">
      <c r="A163" s="43"/>
      <c r="B163" s="48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 ht="12.75">
      <c r="A164" s="43"/>
      <c r="B164" s="48"/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1:11" ht="12.75">
      <c r="A165" s="43"/>
      <c r="B165" s="48"/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1:11" ht="12.75">
      <c r="A166" s="43"/>
      <c r="B166" s="48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 ht="12.75">
      <c r="A167" s="43"/>
      <c r="B167" s="48"/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 ht="12.75">
      <c r="A168" s="43"/>
      <c r="B168" s="48"/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1:11" ht="12.75">
      <c r="A169" s="48">
        <v>20</v>
      </c>
      <c r="B169" s="48" t="s">
        <v>172</v>
      </c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1:11" ht="12" customHeight="1">
      <c r="A170" s="46"/>
      <c r="B170" s="46" t="s">
        <v>189</v>
      </c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 ht="12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1:11" ht="13.5" customHeight="1">
      <c r="A172" s="43">
        <v>20</v>
      </c>
      <c r="B172" s="48" t="s">
        <v>173</v>
      </c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2:11" ht="13.5" customHeight="1">
      <c r="B173" s="46" t="s">
        <v>190</v>
      </c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2:11" ht="13.5" customHeight="1">
      <c r="B174" s="46"/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1:11" ht="12.75">
      <c r="A175" s="43">
        <v>21</v>
      </c>
      <c r="B175" s="46" t="s">
        <v>187</v>
      </c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2:11" ht="12.75"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2:11" ht="12.75"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2:11" ht="12.75"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2:11" ht="12.75">
      <c r="B179" s="46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2:11" ht="12.75"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2:11" ht="12.75">
      <c r="B181" s="46"/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2:11" ht="12.75">
      <c r="B182" s="46"/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2:11" ht="12.75">
      <c r="B183" s="46"/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2:11" ht="12.75">
      <c r="B184" s="46"/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2:11" ht="12.75">
      <c r="B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2:11" ht="12.75">
      <c r="B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2:11" ht="12.75">
      <c r="B187" s="46"/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2:11" ht="12.75">
      <c r="B188" s="46"/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2:11" ht="12.75">
      <c r="B189" s="46"/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2:11" ht="12.75"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2:11" ht="12.75"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2:11" ht="12.75">
      <c r="B192" s="46"/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2:11" ht="12.75">
      <c r="B193" s="46"/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2:11" ht="12.75">
      <c r="B194" s="46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2:11" ht="12.75"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2:11" ht="12.75"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2:11" ht="12.75"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2:11" ht="12.75">
      <c r="B198" s="46"/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2:11" ht="12.75">
      <c r="B199" s="46"/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2:11" ht="12.75">
      <c r="B200" s="46"/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2:11" ht="12.75">
      <c r="B201" s="46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2:11" ht="12.75">
      <c r="B202" s="46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2:11" ht="12.75">
      <c r="B203" s="46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2:11" ht="12.75">
      <c r="B204" s="46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2:11" ht="12.75">
      <c r="B205" s="46"/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2:11" ht="12.75">
      <c r="B206" s="46"/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2:11" ht="12.75">
      <c r="B207" s="46"/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2:11" ht="12.75">
      <c r="B208" s="46"/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2:11" ht="12.75">
      <c r="B209" s="46"/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2:11" ht="12.75">
      <c r="B210" s="46"/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2:11" ht="12.75">
      <c r="B211" s="46"/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2:11" ht="12.75">
      <c r="B212" s="46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2:11" ht="12.75">
      <c r="B213" s="46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2:11" ht="12.75">
      <c r="B214" s="46"/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2:11" ht="12.75">
      <c r="B215" s="46"/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2:11" ht="12.75">
      <c r="B216" s="46"/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2:11" ht="12.75"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2:11" ht="12.75">
      <c r="B218" s="46"/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2:11" ht="12.75">
      <c r="B219" s="46"/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2:11" ht="12.75">
      <c r="B220" s="46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2:11" ht="12.75">
      <c r="B221" s="46"/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2:11" ht="12.75">
      <c r="B222" s="46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2:11" ht="12.75">
      <c r="B223" s="46"/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2:11" ht="12.75">
      <c r="B224" s="46"/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2:11" ht="12.75">
      <c r="B225" s="46"/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2:11" ht="12.75">
      <c r="B226" s="46"/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2:11" ht="12.75">
      <c r="B227" s="46"/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2:11" ht="12.75">
      <c r="B228" s="46"/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2:11" ht="12.75">
      <c r="B229" s="46"/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2:11" ht="12.75">
      <c r="B230" s="46"/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2:11" ht="12.75">
      <c r="B231" s="46"/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2:11" ht="12.75">
      <c r="B232" s="46"/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2:11" ht="12.75">
      <c r="B233" s="46"/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2:11" ht="12.75">
      <c r="B234" s="46"/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2:11" ht="12.75">
      <c r="B235" s="46"/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2:11" ht="12.75">
      <c r="B236" s="46"/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2:11" ht="12.75">
      <c r="B237" s="46"/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2:11" ht="12.75">
      <c r="B238" s="46"/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2:11" ht="12.75">
      <c r="B239" s="46"/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2:11" ht="12.75">
      <c r="B240" s="46"/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2:11" ht="12.75">
      <c r="B241" s="46"/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2:11" ht="12.75">
      <c r="B242" s="46"/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2:11" ht="12.75">
      <c r="B243" s="46"/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2:11" ht="12.75">
      <c r="B244" s="46"/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2:11" ht="12.75">
      <c r="B245" s="46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2:11" ht="12.75">
      <c r="B246" s="46"/>
      <c r="C246" s="46"/>
      <c r="D246" s="46"/>
      <c r="E246" s="46"/>
      <c r="F246" s="46"/>
      <c r="I246" s="46"/>
      <c r="J246" s="46"/>
      <c r="K246" s="46"/>
    </row>
    <row r="247" spans="2:11" ht="12.75">
      <c r="B247" s="46"/>
      <c r="C247" s="46"/>
      <c r="D247" s="46"/>
      <c r="E247" s="46"/>
      <c r="F247" s="46"/>
      <c r="I247" s="46"/>
      <c r="J247" s="46"/>
      <c r="K247" s="46"/>
    </row>
  </sheetData>
  <mergeCells count="42">
    <mergeCell ref="I86:J86"/>
    <mergeCell ref="I87:J87"/>
    <mergeCell ref="I88:J88"/>
    <mergeCell ref="I89:J89"/>
    <mergeCell ref="I90:J90"/>
    <mergeCell ref="I91:J91"/>
    <mergeCell ref="I92:J92"/>
    <mergeCell ref="I93:J93"/>
    <mergeCell ref="I97:J97"/>
    <mergeCell ref="G104:H104"/>
    <mergeCell ref="G103:H103"/>
    <mergeCell ref="G97:H97"/>
    <mergeCell ref="G100:H100"/>
    <mergeCell ref="I132:J132"/>
    <mergeCell ref="G128:H128"/>
    <mergeCell ref="G129:H129"/>
    <mergeCell ref="G130:H130"/>
    <mergeCell ref="I130:J130"/>
    <mergeCell ref="I131:J131"/>
    <mergeCell ref="G132:H132"/>
    <mergeCell ref="I128:J128"/>
    <mergeCell ref="I129:J129"/>
    <mergeCell ref="G131:H131"/>
    <mergeCell ref="I94:J94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G127:H127"/>
    <mergeCell ref="I122:J122"/>
    <mergeCell ref="I123:J123"/>
    <mergeCell ref="G122:H122"/>
    <mergeCell ref="I126:J126"/>
    <mergeCell ref="I127:J127"/>
    <mergeCell ref="G123:H123"/>
    <mergeCell ref="G124:H124"/>
    <mergeCell ref="G126:H126"/>
  </mergeCells>
  <printOptions/>
  <pageMargins left="0.57" right="0.26" top="0.79" bottom="0.46" header="0.36" footer="0.23"/>
  <pageSetup orientation="portrait" paperSize="9" scale="95" r:id="rId5"/>
  <headerFooter alignWithMargins="0">
    <oddHeader>&amp;R&amp;8FN:&amp;F&amp;A
DATE:&amp;D&amp;T</oddHeader>
  </headerFooter>
  <legacyDrawing r:id="rId4"/>
  <oleObjects>
    <oleObject progId="Word.Document.8" shapeId="1258945" r:id="rId1"/>
    <oleObject progId="Word.Document.8" shapeId="1669722" r:id="rId2"/>
    <oleObject progId="Word.Document.8" shapeId="17010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PLB Engineering Berhad</cp:lastModifiedBy>
  <cp:lastPrinted>1999-10-30T00:27:05Z</cp:lastPrinted>
  <dcterms:created xsi:type="dcterms:W3CDTF">1999-10-14T02:08:55Z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