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0"/>
  </bookViews>
  <sheets>
    <sheet name="Summary" sheetId="1" r:id="rId1"/>
    <sheet name="P&amp;L" sheetId="2" r:id="rId2"/>
    <sheet name="B.S." sheetId="3" r:id="rId3"/>
    <sheet name="EQUITY" sheetId="4" r:id="rId4"/>
    <sheet name="CASH FLOW" sheetId="5" r:id="rId5"/>
    <sheet name="Notes" sheetId="6" r:id="rId6"/>
  </sheets>
  <externalReferences>
    <externalReference r:id="rId9"/>
    <externalReference r:id="rId10"/>
    <externalReference r:id="rId11"/>
    <externalReference r:id="rId12"/>
    <externalReference r:id="rId13"/>
    <externalReference r:id="rId14"/>
  </externalReferences>
  <definedNames>
    <definedName name="_NEW1">'[1]Accounts00'!#REF!</definedName>
    <definedName name="_PPE2">#REF!</definedName>
    <definedName name="C_">#N/A</definedName>
    <definedName name="cff">#REF!</definedName>
    <definedName name="ÈXIT">#REF!</definedName>
    <definedName name="EXTRACT">'[2]Accounts99'!#REF!</definedName>
    <definedName name="heading">#REF!</definedName>
    <definedName name="new">'[1]Accounts00'!#REF!</definedName>
    <definedName name="_xlnm.Print_Area" localSheetId="2">'B.S.'!$A$1:$J$66</definedName>
    <definedName name="_xlnm.Print_Area" localSheetId="4">'CASH FLOW'!$A$1:$I$51</definedName>
    <definedName name="_xlnm.Print_Area" localSheetId="1">'P&amp;L'!$A$1:$K$49</definedName>
    <definedName name="PTJ">#REF!</definedName>
    <definedName name="SERI_SELANGIN_SDN_BHD">#REF!</definedName>
    <definedName name="t">'[3]OPI'!#REF!</definedName>
    <definedName name="TASJADEV\">#REF!</definedName>
    <definedName name="Text">'[4]OPI'!#REF!</definedName>
  </definedNames>
  <calcPr fullCalcOnLoad="1"/>
</workbook>
</file>

<file path=xl/sharedStrings.xml><?xml version="1.0" encoding="utf-8"?>
<sst xmlns="http://schemas.openxmlformats.org/spreadsheetml/2006/main" count="376" uniqueCount="290">
  <si>
    <t>ASTRAL ASIA BHD (374600-X)</t>
  </si>
  <si>
    <t>Current</t>
  </si>
  <si>
    <t xml:space="preserve">Preceding </t>
  </si>
  <si>
    <t>Preceding</t>
  </si>
  <si>
    <t>Year</t>
  </si>
  <si>
    <t>Todate</t>
  </si>
  <si>
    <t>RM'000</t>
  </si>
  <si>
    <t>Revenue</t>
  </si>
  <si>
    <t>Finance cost</t>
  </si>
  <si>
    <t xml:space="preserve">   (c)</t>
  </si>
  <si>
    <t xml:space="preserve">Depreciation </t>
  </si>
  <si>
    <t xml:space="preserve">   (d)</t>
  </si>
  <si>
    <t>Profit/(loss) before income tax, minority interests</t>
  </si>
  <si>
    <t>and extraordinary items</t>
  </si>
  <si>
    <t xml:space="preserve">    (e)</t>
  </si>
  <si>
    <t>Share of profits/(losses) of associated companies</t>
  </si>
  <si>
    <t xml:space="preserve">   (f)</t>
  </si>
  <si>
    <t xml:space="preserve">   (g)</t>
  </si>
  <si>
    <t>Income tax</t>
  </si>
  <si>
    <t xml:space="preserve">    (h)</t>
  </si>
  <si>
    <t>(i) Profit/(loss) after income tax before deducting</t>
  </si>
  <si>
    <t xml:space="preserve">    minority interest</t>
  </si>
  <si>
    <t>(ii) Less minority interests</t>
  </si>
  <si>
    <t xml:space="preserve">    (i)</t>
  </si>
  <si>
    <t>Pre-acquisition profit/(loss)</t>
  </si>
  <si>
    <t xml:space="preserve">   (j)</t>
  </si>
  <si>
    <t>Net profit/(loss) from ordinary activities attributable</t>
  </si>
  <si>
    <t>to shareholders of the company</t>
  </si>
  <si>
    <t xml:space="preserve">    (k)</t>
  </si>
  <si>
    <t>(i) Extraordinary items</t>
  </si>
  <si>
    <t>(iii) Extraordinary items attributable to shareholders</t>
  </si>
  <si>
    <t xml:space="preserve">     of the company</t>
  </si>
  <si>
    <t xml:space="preserve">  (l)</t>
  </si>
  <si>
    <t xml:space="preserve">Net profit/(loss) attributable to shareholders of the </t>
  </si>
  <si>
    <t>company</t>
  </si>
  <si>
    <t xml:space="preserve">Earnings per share based on 2(l) above after </t>
  </si>
  <si>
    <t xml:space="preserve">deducting preference dividend, if any </t>
  </si>
  <si>
    <t xml:space="preserve">(i) Basic (based on ordinary shares) (sen) </t>
  </si>
  <si>
    <t>CONDENSED CONSOLIDATED BALANCE SHEET</t>
  </si>
  <si>
    <t>CURRENT</t>
  </si>
  <si>
    <t>PRECEDING</t>
  </si>
  <si>
    <t>YEAR END</t>
  </si>
  <si>
    <t>Investment in associated company</t>
  </si>
  <si>
    <t>Current Assets</t>
  </si>
  <si>
    <t>Inventories</t>
  </si>
  <si>
    <t>Trade receivables</t>
  </si>
  <si>
    <t>Other receivables</t>
  </si>
  <si>
    <t>Fixed Deposits</t>
  </si>
  <si>
    <t>Cash and bank balances</t>
  </si>
  <si>
    <t>Current Liabilities</t>
  </si>
  <si>
    <t>Trade payables</t>
  </si>
  <si>
    <t>Other payables</t>
  </si>
  <si>
    <t>Hire purchase creditors</t>
  </si>
  <si>
    <t>Provision for Taxation</t>
  </si>
  <si>
    <t>Share Capital</t>
  </si>
  <si>
    <t>Share Premium</t>
  </si>
  <si>
    <t>Revaluation Reserve</t>
  </si>
  <si>
    <t>Minority Interests</t>
  </si>
  <si>
    <t>Long term loan</t>
  </si>
  <si>
    <t>Deferred taxation</t>
  </si>
  <si>
    <t>Proceeds from disposal of fixed assets</t>
  </si>
  <si>
    <t>Interest received</t>
  </si>
  <si>
    <t>Repayment of term loan</t>
  </si>
  <si>
    <t>CONDENSED CONSOLIDATED STATEMENT OF CHANGES IN EQUITY</t>
  </si>
  <si>
    <t>Share</t>
  </si>
  <si>
    <t xml:space="preserve">Share </t>
  </si>
  <si>
    <t>Capital</t>
  </si>
  <si>
    <t>Premium</t>
  </si>
  <si>
    <t>Total</t>
  </si>
  <si>
    <t xml:space="preserve">Revaluation </t>
  </si>
  <si>
    <t>Reserve</t>
  </si>
  <si>
    <t>Cumulative Quarter</t>
  </si>
  <si>
    <t>Individual Quarter</t>
  </si>
  <si>
    <t>(ii) Fully diluted (based on ordinary shares) (sen)</t>
  </si>
  <si>
    <t>CONDENSED CONSOLIDATED INCOME STATEMENT FOR PERIOD ENDED</t>
  </si>
  <si>
    <t>CONDENSED CONSOLIDATED CASH FLOW STATEMENT</t>
  </si>
  <si>
    <t>CASH FLOWS FROM OPERATING ACTIVITIES</t>
  </si>
  <si>
    <t>Adjustments for:-</t>
  </si>
  <si>
    <t>Operating profit / (loss) before working capital changes</t>
  </si>
  <si>
    <t xml:space="preserve">Changes in working capital:- </t>
  </si>
  <si>
    <t>CASH FLOWS FROM INVESTING ACTIVITIES</t>
  </si>
  <si>
    <t>Net cash generated from investing activities</t>
  </si>
  <si>
    <t>CASH FLOWS FROM FINANCING ACTIVITIES</t>
  </si>
  <si>
    <t>Payment of hire purchase creditors</t>
  </si>
  <si>
    <t>Net cash used in financing activities</t>
  </si>
  <si>
    <t>NET CHANGE IN CASH AND CASH EQUIVALENTS</t>
  </si>
  <si>
    <t>Purchase of property, plant and equipment</t>
  </si>
  <si>
    <t xml:space="preserve">Retained </t>
  </si>
  <si>
    <t xml:space="preserve">profit </t>
  </si>
  <si>
    <t>total</t>
  </si>
  <si>
    <t>Minority</t>
  </si>
  <si>
    <t>interest</t>
  </si>
  <si>
    <t>equity</t>
  </si>
  <si>
    <t xml:space="preserve">Non - distributable </t>
  </si>
  <si>
    <t xml:space="preserve">Other income </t>
  </si>
  <si>
    <t xml:space="preserve">Administrative expenses </t>
  </si>
  <si>
    <t>Taxation</t>
  </si>
  <si>
    <t xml:space="preserve">Cost of sales </t>
  </si>
  <si>
    <t xml:space="preserve">Minority Interest </t>
  </si>
  <si>
    <t>EPS attributable to equity</t>
  </si>
  <si>
    <t>Basic EPS for the period (Sen)</t>
  </si>
  <si>
    <t xml:space="preserve">Non- Cash Items </t>
  </si>
  <si>
    <t>Non- operating Items</t>
  </si>
  <si>
    <t xml:space="preserve">Net Change In Current Assets </t>
  </si>
  <si>
    <t>Net Change In Current Liabilities</t>
  </si>
  <si>
    <t>Net cash (Used In)/ Generated From Operating Activities</t>
  </si>
  <si>
    <t xml:space="preserve">CASH AND CASH EQUIVALENTS AT END OF PERIOD </t>
  </si>
  <si>
    <t>(RESTATED)</t>
  </si>
  <si>
    <t>(UNAUDITED)</t>
  </si>
  <si>
    <t>ASSETS</t>
  </si>
  <si>
    <t>Non-Current Assets</t>
  </si>
  <si>
    <t>TOTAL ASSETS</t>
  </si>
  <si>
    <t>EQUITY AND LIABILITIES</t>
  </si>
  <si>
    <t>TOTAL EQUITY</t>
  </si>
  <si>
    <t>Non-Current Liabilities</t>
  </si>
  <si>
    <t>TOTAL LIABILITIES</t>
  </si>
  <si>
    <t>TOTAL EQUITY AND LIABILITIES</t>
  </si>
  <si>
    <t>ENDED</t>
  </si>
  <si>
    <t xml:space="preserve">holders of the parent </t>
  </si>
  <si>
    <t>Note</t>
  </si>
  <si>
    <t>Sub</t>
  </si>
  <si>
    <t xml:space="preserve"> </t>
  </si>
  <si>
    <t>Accumulated Losses</t>
  </si>
  <si>
    <t>CASH AND CASH EQUIVALENTS AT BEGINNING OF PERIOD</t>
  </si>
  <si>
    <t>Attributable To Equity Holders Of The Parent</t>
  </si>
  <si>
    <t>Profit / (Loss) before taxation</t>
  </si>
  <si>
    <t xml:space="preserve">Investment Property </t>
  </si>
  <si>
    <t>NTA</t>
  </si>
  <si>
    <t>(AUDITED)</t>
  </si>
  <si>
    <t>Deferred tax assets</t>
  </si>
  <si>
    <t>(THE FIGURES HAVE NOT BEEN AUDITED)</t>
  </si>
  <si>
    <t xml:space="preserve">Biological assets </t>
  </si>
  <si>
    <t xml:space="preserve">Tax Paid </t>
  </si>
  <si>
    <t xml:space="preserve">Interest Paid </t>
  </si>
  <si>
    <t xml:space="preserve">Dividend Paid </t>
  </si>
  <si>
    <t xml:space="preserve">Dividend payable </t>
  </si>
  <si>
    <t xml:space="preserve">Astral Asia Berhad (374600-X) </t>
  </si>
  <si>
    <t>The business of the Group was not affected by any significant seasonal or cyclical factors in the current quarter.</t>
  </si>
  <si>
    <t>Unusual items affecting the assets, liabilities, equity, net income, or cash flows</t>
  </si>
  <si>
    <t>Material changes in estimates</t>
  </si>
  <si>
    <t>There were no changes in estimates that have had material effect in the current results.</t>
  </si>
  <si>
    <t xml:space="preserve">Dividend paid </t>
  </si>
  <si>
    <t xml:space="preserve">Revenue </t>
  </si>
  <si>
    <t xml:space="preserve">Construction </t>
  </si>
  <si>
    <t xml:space="preserve">Plantation </t>
  </si>
  <si>
    <t>Material event subsequent to the end of the period not reflected in the current financial period.</t>
  </si>
  <si>
    <t xml:space="preserve">Commentary on prospects </t>
  </si>
  <si>
    <t>Not applicable as there was no profit forecast published.</t>
  </si>
  <si>
    <t xml:space="preserve">Current Taxation </t>
  </si>
  <si>
    <t xml:space="preserve">Deferred Tax </t>
  </si>
  <si>
    <t xml:space="preserve">Share of taxation of subsidiary </t>
  </si>
  <si>
    <t>-</t>
  </si>
  <si>
    <t xml:space="preserve">Purchase or disposal of quoted securities </t>
  </si>
  <si>
    <t>Status of uncompleted corporate proposals</t>
  </si>
  <si>
    <t>Borrowings and debts securities</t>
  </si>
  <si>
    <t xml:space="preserve">During the financial year to date, the Group did not enter into any contracts involving off balance sheet financial instruments. </t>
  </si>
  <si>
    <t xml:space="preserve">Changes in material litigation </t>
  </si>
  <si>
    <t xml:space="preserve">Dividend </t>
  </si>
  <si>
    <t>Earnings per share</t>
  </si>
  <si>
    <t xml:space="preserve">Cumulative Quarter </t>
  </si>
  <si>
    <t xml:space="preserve">Basic earning per share (sen) </t>
  </si>
  <si>
    <t xml:space="preserve">Basis of preparation </t>
  </si>
  <si>
    <t xml:space="preserve">Seasonal or cyclical factors </t>
  </si>
  <si>
    <t>There were no material events subsequent to the end of the period that have not been reflected in this quarterly report.</t>
  </si>
  <si>
    <t>Corporate guarantees (unsecured) given to banks for credit facilities granted to subsidiary companies amounted to RM 12 million.</t>
  </si>
  <si>
    <t xml:space="preserve">Under / (Over) in provision of current taxation in prior year </t>
  </si>
  <si>
    <t xml:space="preserve">Off balance sheet financial instruments </t>
  </si>
  <si>
    <t>Segmental information</t>
  </si>
  <si>
    <t>Contingent liabilities or assets</t>
  </si>
  <si>
    <t>Review of performance</t>
  </si>
  <si>
    <t xml:space="preserve">Profit forecast </t>
  </si>
  <si>
    <t xml:space="preserve">Unquoted investments and properties </t>
  </si>
  <si>
    <t>Valuation of Property, Plant &amp; Equipment</t>
  </si>
  <si>
    <t>There were no changes to the valuation of property, plant &amp; equipment brought forward from the previous annual financial statements.</t>
  </si>
  <si>
    <t xml:space="preserve">Equity holders of the parent </t>
  </si>
  <si>
    <t>Equity Attributable To Equity Holders Of The Parent</t>
  </si>
  <si>
    <t>ASTRAL ASIA BERHAD</t>
  </si>
  <si>
    <t xml:space="preserve">Part A1 : Quarterly Report </t>
  </si>
  <si>
    <t xml:space="preserve">Quarterly report for the financial period ended </t>
  </si>
  <si>
    <t xml:space="preserve">: </t>
  </si>
  <si>
    <t xml:space="preserve">Quarter </t>
  </si>
  <si>
    <t xml:space="preserve">Financial Year End </t>
  </si>
  <si>
    <t xml:space="preserve">The Figures </t>
  </si>
  <si>
    <t xml:space="preserve">Have not been audited </t>
  </si>
  <si>
    <t xml:space="preserve">Cumulative Period </t>
  </si>
  <si>
    <t xml:space="preserve">Current year </t>
  </si>
  <si>
    <t xml:space="preserve">Preceding year </t>
  </si>
  <si>
    <t>Preceding year</t>
  </si>
  <si>
    <t>quarter</t>
  </si>
  <si>
    <t>to date</t>
  </si>
  <si>
    <t xml:space="preserve">Profit/(Loss) before tax </t>
  </si>
  <si>
    <t xml:space="preserve">Profit/(Loss) for the period </t>
  </si>
  <si>
    <t xml:space="preserve">Profit /(Loss) attributable to ordinary equity holders of the parent </t>
  </si>
  <si>
    <t xml:space="preserve">As at preceding financial year end </t>
  </si>
  <si>
    <t xml:space="preserve">Part A3 : Additional Information </t>
  </si>
  <si>
    <t xml:space="preserve">Gross interest income </t>
  </si>
  <si>
    <t xml:space="preserve">Gross interest expenses </t>
  </si>
  <si>
    <t>Issuances, cancellations, repurchases, resale and repayments of debt and equity securities</t>
  </si>
  <si>
    <t>There is no diluted earning per share as the Group has no dilutive potential ordinary share.</t>
  </si>
  <si>
    <t xml:space="preserve">Dividend distributed to minority interest </t>
  </si>
  <si>
    <t xml:space="preserve">Dividend Paid to Minority Interest </t>
  </si>
  <si>
    <t>The unaudited interim financial report has been prepared in accordance with FRS 134: Interim Financial Reporting and Chapter 9 Appendix 9B of the Listing Requirements of Bursa Malaysia Securities Berhad.</t>
  </si>
  <si>
    <t>There were no issuances, cancellations, repurchases, resale and repayments of debt and equity securities for the current financial year - to -date.</t>
  </si>
  <si>
    <t xml:space="preserve">Comparison with the immediate preceding quarter's results </t>
  </si>
  <si>
    <t>There were no quoted securities as at end of the current quarter.</t>
  </si>
  <si>
    <t>Proposed "Kuantan Hi - Tech Park"</t>
  </si>
  <si>
    <t xml:space="preserve">of 3.5 sen per ordinary shares </t>
  </si>
  <si>
    <t xml:space="preserve">Dividend distributed to equity holders </t>
  </si>
  <si>
    <t xml:space="preserve"> less 27% income tax</t>
  </si>
  <si>
    <t>Profit attributable to ordinary equity holders of the parent (RM'000 )</t>
  </si>
  <si>
    <t>Weighted average number of ordinary share in issue ('000)</t>
  </si>
  <si>
    <t xml:space="preserve">Tax Recoverable </t>
  </si>
  <si>
    <t>Property, plant and equipment</t>
  </si>
  <si>
    <t xml:space="preserve">Prepaid interest leased land </t>
  </si>
  <si>
    <t>Other expenses</t>
  </si>
  <si>
    <t xml:space="preserve">Share of profit / (loss) in associate company </t>
  </si>
  <si>
    <t>Tax Refund</t>
  </si>
  <si>
    <t>Capital Expenditure not provided for in the Financial Statement</t>
  </si>
  <si>
    <t xml:space="preserve">Bank Overdarft </t>
  </si>
  <si>
    <t>Auditors' report on preceding annual financial statements</t>
  </si>
  <si>
    <t xml:space="preserve">Changes in the composition of the Group </t>
  </si>
  <si>
    <t>There were no disposals and purchase of quoted investment or properties for the current quarter and financial year-to-date except as disclosed in Note 20 below.</t>
  </si>
  <si>
    <t>31.12.2009</t>
  </si>
  <si>
    <t>As at 1 January 2009</t>
  </si>
  <si>
    <t>As 1 January 2008</t>
  </si>
  <si>
    <t>The unaudited interim financial report should be read in conjunction with the audited financial statements for the year ended 31 December 2008. The explanatory notes attached to the unaudited interim financial report provide an explanation of the events and transactions that are significant to an understanding of the changes in the financial position and performance of the Group since the financial year ended 31 December 2008.</t>
  </si>
  <si>
    <t>The auditors' report on the financial statements for the year ended 31 December 2008 was not qualified.</t>
  </si>
  <si>
    <t xml:space="preserve">Profit / (loss) before tax </t>
  </si>
  <si>
    <t xml:space="preserve">The Group principally operates within Malaysia. </t>
  </si>
  <si>
    <t>There were no changes in the composition of the Group for the current quarter and year-to-date.</t>
  </si>
  <si>
    <t>There were no disposals of unquoted investments or properties during the current quarter.</t>
  </si>
  <si>
    <t>Profit / (loss) for the period</t>
  </si>
  <si>
    <t>Dividend</t>
  </si>
  <si>
    <t>Amount due from customers on contracts</t>
  </si>
  <si>
    <t>Amount due to customers on contracts</t>
  </si>
  <si>
    <t>The provision for income tax for the Group is mainly due to the chargeable income from the Plantation Division and interest income.</t>
  </si>
  <si>
    <t>Amount due to associate company</t>
  </si>
  <si>
    <t>As announced on 25.09.2007, the Group has proposed to develop its own oil palm estate measuring 1,873 acres ( "subject land" )  into a mixed property development to be named as "Kuantan Hi -Tech Park". The proposed Kuantan Hi -Tech Park, with an estimated Gross Development Value of RM 2.8 Billion, would take approximately 10 -15  years to complete. The proposed Hi-Tech Park, which is part of the East Coast Economic Region ("ECER") master plan would enhance the value of the subject land in the long term.</t>
  </si>
  <si>
    <t>Sale proceeds and purchase consideration</t>
  </si>
  <si>
    <t xml:space="preserve">a. </t>
  </si>
  <si>
    <t>Investment in quoted securities as at end of the reporting period</t>
  </si>
  <si>
    <t xml:space="preserve">b. </t>
  </si>
  <si>
    <t>Net assets per share attributable to ordinary equity holders of the parent (RM)</t>
  </si>
  <si>
    <t xml:space="preserve">INTERIM FINANCIAL REPORT ON CONSOLIDATED RESULTS FOR THE THIRD QUARTER ENDED </t>
  </si>
  <si>
    <t>Continuing Operations</t>
  </si>
  <si>
    <t>Attributable to :</t>
  </si>
  <si>
    <t>Dividend distributed to minority interest</t>
  </si>
  <si>
    <t xml:space="preserve">Basic earning/(loss) per share (sen) </t>
  </si>
  <si>
    <t>Hire Purchase Creditors</t>
  </si>
  <si>
    <t>Dividend distributed to MI</t>
  </si>
  <si>
    <t xml:space="preserve">Dividend paid to equity holders </t>
  </si>
  <si>
    <t>There were no unusual items affecting the assets, liabilities, equity, net income or cash flow of the Group for the current quarter and financial year-to-date.</t>
  </si>
  <si>
    <t>On 8 July 2009, the Company paid the first and final dividend of 3.5 sen per share in respect of the financial year ended 31 December 2008.</t>
  </si>
  <si>
    <t>There were no borrowings and debts securities as at the end of the current quarter.</t>
  </si>
  <si>
    <t>Profit / (loss) before tax</t>
  </si>
  <si>
    <t>Proposed/Declared dividend  per share (sen)</t>
  </si>
  <si>
    <t>As announced on 25.09.2007, the Group has plan to develop its own oil palm estate measuring 1,873 acres ( "subject land" )  into a mixed property development to be named as "Kuantan Hi -Tech Park". The proposed Kuantan Hi -Tech Park with an estimated Gross Development Valued of RM 2.8 Billion and would take approximately 10 - 15 years to complete. A JV agreement would be signed between Syarikat Ladang LKPP Sdn. Bhd. and Tasja Development Sdn.Bhd. in due course. The proposed Hi-Tech Park would enhance the value of the subject land and is expected to yield good return to the Group in the long term. As announced on 5 December 2008, Syarikat Ladang LKPP Sdn Bhd had entered into a conditional sale and purchase agreement to acquire the subject land from LKPP at a cash consideration of RM5,375,000. This acquisition would enable SLLKPP to lease the subject land directly from the State Government for the development of Kuantan Hi-Tech Park.</t>
  </si>
  <si>
    <t xml:space="preserve">i) </t>
  </si>
  <si>
    <t>ii)</t>
  </si>
  <si>
    <t>Tasja Sdn Bhd and Syarikat P.C.Jaya Sdn Bhd had on 21 August 2009 entered into an amicable settlement and a Consent Judgement was accordingly recorded by the Court under suit MT2-22-169-2003, in which Tasja Sdn Bhd had paid RM250,000 to Syarikat P.C.Jaya as full and final settlement of the suit.</t>
  </si>
  <si>
    <t xml:space="preserve">Individual Quarter </t>
  </si>
  <si>
    <t xml:space="preserve">3 months ended </t>
  </si>
  <si>
    <t>Save as disclosed below, there were no material changes with regard to material litigation since the date of the last report:-</t>
  </si>
  <si>
    <t>On 13 August 2009, the Court of Appeal had dismissed Tasja Sdn Bhd's appeal relating to Kuala Lumpur High Court civil suit S7-22-628-2005 with costs. On 25.1.2010, the Federal Court had allowed Tasja's leave application for appeal to the Federal Court. The Federal Court has yet to fix the hearing date.</t>
  </si>
  <si>
    <t xml:space="preserve">12 months ended </t>
  </si>
  <si>
    <t>December'09</t>
  </si>
  <si>
    <t>December'08</t>
  </si>
  <si>
    <t>31.12.2008</t>
  </si>
  <si>
    <t>As at 31.12.2009, the Group's replanting expenditure committed but not provided for in the financial statement amounted to RM 1.0 million.</t>
  </si>
  <si>
    <t>Notes to the Interim Financial Statement  - 31 December 2009</t>
  </si>
  <si>
    <t>4th Quarter</t>
  </si>
  <si>
    <t>Part A2 : Summary of Key Financial Information for the financial period ended 31/12/2009</t>
  </si>
  <si>
    <t>As at end of current quarter 31.12.2009</t>
  </si>
  <si>
    <t>FOR THE PERIOD ENDED 31 DECEMBER 2009</t>
  </si>
  <si>
    <t>As at 31 Dec 2009</t>
  </si>
  <si>
    <t>At at 30 December 2008</t>
  </si>
  <si>
    <t>Revaluation reserve arising from revalued assets</t>
  </si>
  <si>
    <t>12 MONTHS</t>
  </si>
  <si>
    <t>Net profit for the year</t>
  </si>
  <si>
    <t>31 DECEMBER 2009</t>
  </si>
  <si>
    <t>The Group anticipates the plantation division to maintain satisfactory performance for the financial year 2010 in view of the more stable CPO prices.</t>
  </si>
  <si>
    <t>Year ended  31.12.2009</t>
  </si>
  <si>
    <t>Year ended  31.12.2008</t>
  </si>
  <si>
    <t xml:space="preserve">The construction division had fully provided the foreseeable losses on all current projects which have reached the final stages of construction. The Group does not anticipate further losses on these projects.  </t>
  </si>
  <si>
    <t>Proceeds from disposal of asset held for sale</t>
  </si>
  <si>
    <t>The 20.5% decrease in the revenue of the Plantation Division to RM 29.4 million for the year under review was due to the lower CPO prices realised compared to the corresponding period last year. The average CPO prices realised  had decreased by 19.8% to RM 2,250 per M/T (2008 : RM 2,805 per M/T).The total Group's FFB harvested during the year under review had decreased by 2 % to 58,048 M/T (2008:59,266 M/T) compared to the financial year 2008.</t>
  </si>
  <si>
    <t>The Group recorded a pre-tax profit of RM 2.4 million on a revenue of RM 45.0 million for the year under review compared to a pre-tax profit of RM 19.9 million on a revenue of RM 78.6 million for the corresponding period in 2008.</t>
  </si>
  <si>
    <t>The 62.5% decrease in the construction revenue to RM 15.6 million for the year under review compared to the corresponding period in the previous year as most of the current projects were at the final stages of completion. The construction division's loss before tax of RM 11.2 million was mainly due to the additional cost overruns in respect of sub-contract works. Certain cost overruns could be recovered from the clients and any recovery would reduce the construction division's losses.</t>
  </si>
  <si>
    <t>Net profit / (loss)  for the year 2009</t>
  </si>
  <si>
    <t>The profit before tax of RM 4.9 million recorded for the current quarter as compared to a loss before tax of RM 3.8 million in the immediate preceding quarter was mainly due to the overprovision of construction losses in the immediate preceding quarter.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</si>
</sst>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_-;\-* #,##0_-;_-* &quot;-&quot;??_-;_-@_-"/>
    <numFmt numFmtId="168" formatCode="#,##0_ ;[Red]\-#,##0\ "/>
    <numFmt numFmtId="169" formatCode="0_ ;[Red]\-0\ "/>
    <numFmt numFmtId="170" formatCode="0.00_)"/>
    <numFmt numFmtId="171" formatCode="#,##0_);[Red]\(#,##0\);\ \ \-\ \ \ \ \ "/>
    <numFmt numFmtId="172" formatCode="#,##0\ ;[Red]\(#,##0\);&quot;      -     &quot;"/>
    <numFmt numFmtId="173" formatCode="General_)"/>
    <numFmt numFmtId="174" formatCode="#,###_);\(#,##0\);&quot;      -            &quot;"/>
    <numFmt numFmtId="175" formatCode="_ * #,##0_ ;_ * \-#,##0_ ;_ * &quot;-&quot;_ ;_ @_ "/>
    <numFmt numFmtId="176" formatCode="_ * ###,0&quot;.&quot;00_ ;_ * \-###,0&quot;.&quot;00_ ;_ * &quot;-&quot;??_ ;_ @_ "/>
    <numFmt numFmtId="177" formatCode="0.00_);\(0.00\)"/>
    <numFmt numFmtId="178" formatCode="_(* #,##0.0000_);_(* \(#,##0.0000\);_(* &quot;-&quot;???_);_(@_)"/>
    <numFmt numFmtId="179" formatCode="0.0000"/>
    <numFmt numFmtId="180" formatCode="[$-409]d\-mmm\-yy;@"/>
    <numFmt numFmtId="181" formatCode="#,##0;[Red]#,##0"/>
    <numFmt numFmtId="182" formatCode="_(* #,##0.0000_);_(* \(#,##0.0000\);_(* &quot;-&quot;????_);_(@_)"/>
    <numFmt numFmtId="183" formatCode="_-* #,##0.0_-;\-* #,##0.0_-;_-* &quot;-&quot;??_-;_-@_-"/>
  </numFmts>
  <fonts count="68">
    <font>
      <sz val="10"/>
      <name val="Arial"/>
      <family val="0"/>
    </font>
    <font>
      <sz val="11"/>
      <color indexed="8"/>
      <name val="Calibri"/>
      <family val="2"/>
    </font>
    <font>
      <b/>
      <sz val="10"/>
      <name val="Arial"/>
      <family val="2"/>
    </font>
    <font>
      <b/>
      <sz val="10"/>
      <color indexed="8"/>
      <name val="Arial"/>
      <family val="2"/>
    </font>
    <font>
      <sz val="10"/>
      <color indexed="8"/>
      <name val="Arial"/>
      <family val="2"/>
    </font>
    <font>
      <b/>
      <u val="single"/>
      <sz val="10"/>
      <color indexed="8"/>
      <name val="Arial"/>
      <family val="2"/>
    </font>
    <font>
      <i/>
      <sz val="10"/>
      <color indexed="8"/>
      <name val="Arial"/>
      <family val="2"/>
    </font>
    <font>
      <b/>
      <i/>
      <sz val="10"/>
      <color indexed="8"/>
      <name val="Arial"/>
      <family val="2"/>
    </font>
    <font>
      <sz val="12"/>
      <name val="Helv"/>
      <family val="2"/>
    </font>
    <font>
      <sz val="12"/>
      <name val="Tms Rmn"/>
      <family val="1"/>
    </font>
    <font>
      <sz val="8"/>
      <name val="Arial"/>
      <family val="2"/>
    </font>
    <font>
      <sz val="11"/>
      <name val="Tms Rmn"/>
      <family val="1"/>
    </font>
    <font>
      <b/>
      <i/>
      <sz val="16"/>
      <name val="Helv"/>
      <family val="2"/>
    </font>
    <font>
      <sz val="12"/>
      <name val="Garamond"/>
      <family val="1"/>
    </font>
    <font>
      <sz val="10"/>
      <name val="Arial MT"/>
      <family val="2"/>
    </font>
    <font>
      <sz val="11"/>
      <name val="–¾’©"/>
      <family val="1"/>
    </font>
    <font>
      <b/>
      <sz val="9"/>
      <name val="Arial"/>
      <family val="2"/>
    </font>
    <font>
      <sz val="9"/>
      <name val="Arial"/>
      <family val="2"/>
    </font>
    <font>
      <sz val="12"/>
      <name val="Arial"/>
      <family val="2"/>
    </font>
    <font>
      <b/>
      <sz val="12"/>
      <color indexed="8"/>
      <name val="Arial"/>
      <family val="2"/>
    </font>
    <font>
      <b/>
      <sz val="12"/>
      <name val="Arial"/>
      <family val="2"/>
    </font>
    <font>
      <b/>
      <sz val="14"/>
      <name val="Times New Roman"/>
      <family val="1"/>
    </font>
    <font>
      <sz val="14"/>
      <name val="Times New Roman"/>
      <family val="1"/>
    </font>
    <font>
      <b/>
      <sz val="11"/>
      <name val="Times New Roman"/>
      <family val="1"/>
    </font>
    <font>
      <sz val="11"/>
      <name val="Times New Roman"/>
      <family val="1"/>
    </font>
    <font>
      <b/>
      <sz val="13"/>
      <name val="Times New Roman"/>
      <family val="1"/>
    </font>
    <font>
      <b/>
      <sz val="10"/>
      <name val="Times New Roman"/>
      <family val="1"/>
    </font>
    <font>
      <sz val="10"/>
      <name val="Times New Roman"/>
      <family val="1"/>
    </font>
    <font>
      <sz val="8"/>
      <name val="Times New Roman"/>
      <family val="1"/>
    </font>
    <font>
      <b/>
      <sz val="10"/>
      <color indexed="10"/>
      <name val="Arial"/>
      <family val="2"/>
    </font>
    <font>
      <sz val="10"/>
      <color indexed="10"/>
      <name val="Arial"/>
      <family val="2"/>
    </font>
    <font>
      <u val="single"/>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7030A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style="thin"/>
    </border>
    <border>
      <left/>
      <right/>
      <top/>
      <bottom style="thin"/>
    </border>
    <border>
      <left/>
      <right/>
      <top style="thin"/>
      <bottom/>
    </border>
    <border>
      <left/>
      <right/>
      <top style="thin"/>
      <bottom style="double"/>
    </border>
    <border>
      <left style="thin"/>
      <right/>
      <top style="thin"/>
      <bottom/>
    </border>
    <border>
      <left style="thin"/>
      <right/>
      <top/>
      <bottom/>
    </border>
    <border>
      <left style="thin"/>
      <right/>
      <top/>
      <bottom style="thin"/>
    </border>
    <border>
      <left/>
      <right/>
      <top/>
      <bottom style="medium"/>
    </border>
    <border>
      <left style="thin"/>
      <right style="thin"/>
      <top/>
      <bottom style="thin"/>
    </border>
    <border>
      <left style="thin"/>
      <right style="thin"/>
      <top/>
      <bottom/>
    </border>
    <border>
      <left style="thin"/>
      <right style="thin"/>
      <top style="thin"/>
      <bottom/>
    </border>
    <border>
      <left style="thin"/>
      <right/>
      <top/>
      <bottom style="medium"/>
    </border>
    <border>
      <left style="thin"/>
      <right style="thin"/>
      <top/>
      <bottom style="mediu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style="thin"/>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8" fillId="0" borderId="0">
      <alignment/>
      <protection/>
    </xf>
    <xf numFmtId="0" fontId="9"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38" fontId="10" fillId="3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1" borderId="1" applyNumberFormat="0" applyAlignment="0" applyProtection="0"/>
    <xf numFmtId="10" fontId="10" fillId="32" borderId="6" applyNumberFormat="0" applyBorder="0" applyAlignment="0" applyProtection="0"/>
    <xf numFmtId="0" fontId="61" fillId="0" borderId="7" applyNumberFormat="0" applyFill="0" applyAlignment="0" applyProtection="0"/>
    <xf numFmtId="38" fontId="11" fillId="0" borderId="0" applyNumberFormat="0" applyBorder="0" applyAlignment="0">
      <protection/>
    </xf>
    <xf numFmtId="174" fontId="11" fillId="0" borderId="0">
      <alignment/>
      <protection/>
    </xf>
    <xf numFmtId="0" fontId="62" fillId="33" borderId="0" applyNumberFormat="0" applyBorder="0" applyAlignment="0" applyProtection="0"/>
    <xf numFmtId="170" fontId="12" fillId="0" borderId="0">
      <alignment/>
      <protection/>
    </xf>
    <xf numFmtId="0" fontId="0" fillId="34" borderId="8" applyNumberFormat="0" applyFont="0" applyAlignment="0" applyProtection="0"/>
    <xf numFmtId="176" fontId="0" fillId="0" borderId="0" applyFont="0" applyFill="0" applyBorder="0" applyAlignment="0" applyProtection="0"/>
    <xf numFmtId="175" fontId="0" fillId="0" borderId="0" applyFont="0" applyFill="0" applyBorder="0" applyAlignment="0" applyProtection="0"/>
    <xf numFmtId="0" fontId="63"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4" fillId="35" borderId="0">
      <alignment/>
      <protection/>
    </xf>
    <xf numFmtId="0" fontId="15" fillId="0" borderId="0" applyFont="0" applyBorder="0" applyAlignment="0">
      <protection/>
    </xf>
    <xf numFmtId="171" fontId="11" fillId="0" borderId="0">
      <alignment/>
      <protection/>
    </xf>
    <xf numFmtId="0" fontId="64" fillId="0" borderId="0" applyNumberFormat="0" applyFill="0" applyBorder="0" applyAlignment="0" applyProtection="0"/>
    <xf numFmtId="0" fontId="11" fillId="0" borderId="0">
      <alignment/>
      <protection/>
    </xf>
    <xf numFmtId="0" fontId="65" fillId="0" borderId="10" applyNumberFormat="0" applyFill="0" applyAlignment="0" applyProtection="0"/>
    <xf numFmtId="0" fontId="66" fillId="0" borderId="0" applyNumberFormat="0" applyFill="0" applyBorder="0" applyAlignment="0" applyProtection="0"/>
    <xf numFmtId="172" fontId="13" fillId="0" borderId="0" applyBorder="0">
      <alignment/>
      <protection/>
    </xf>
  </cellStyleXfs>
  <cellXfs count="28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4" fillId="0" borderId="0" xfId="0" applyFont="1" applyAlignment="1">
      <alignment horizontal="left"/>
    </xf>
    <xf numFmtId="166" fontId="4" fillId="0" borderId="0" xfId="42" applyNumberFormat="1" applyFont="1" applyAlignment="1">
      <alignment/>
    </xf>
    <xf numFmtId="166" fontId="4" fillId="0" borderId="0" xfId="42" applyNumberFormat="1" applyFont="1" applyBorder="1" applyAlignment="1">
      <alignment/>
    </xf>
    <xf numFmtId="0" fontId="4" fillId="0" borderId="11" xfId="0" applyFont="1" applyBorder="1" applyAlignment="1">
      <alignment/>
    </xf>
    <xf numFmtId="166" fontId="4" fillId="0" borderId="11" xfId="42" applyNumberFormat="1" applyFont="1" applyBorder="1" applyAlignment="1">
      <alignment/>
    </xf>
    <xf numFmtId="166" fontId="0" fillId="0" borderId="0" xfId="0" applyNumberFormat="1" applyAlignment="1">
      <alignment/>
    </xf>
    <xf numFmtId="167" fontId="0" fillId="0" borderId="0" xfId="42" applyNumberFormat="1" applyFont="1" applyAlignment="1">
      <alignment/>
    </xf>
    <xf numFmtId="165" fontId="0" fillId="0" borderId="0" xfId="42" applyFont="1" applyAlignment="1">
      <alignment/>
    </xf>
    <xf numFmtId="168" fontId="4" fillId="0" borderId="0" xfId="0" applyNumberFormat="1" applyFont="1" applyAlignment="1">
      <alignment/>
    </xf>
    <xf numFmtId="168" fontId="4" fillId="0" borderId="0" xfId="0" applyNumberFormat="1" applyFont="1" applyAlignment="1">
      <alignment horizontal="center"/>
    </xf>
    <xf numFmtId="168" fontId="3" fillId="0" borderId="0" xfId="0" applyNumberFormat="1" applyFont="1" applyAlignment="1">
      <alignment horizontal="center"/>
    </xf>
    <xf numFmtId="168" fontId="4" fillId="0" borderId="0" xfId="0" applyNumberFormat="1" applyFont="1" applyAlignment="1">
      <alignment horizontal="right"/>
    </xf>
    <xf numFmtId="166" fontId="4" fillId="0" borderId="0" xfId="42" applyNumberFormat="1" applyFont="1" applyAlignment="1">
      <alignment horizontal="right"/>
    </xf>
    <xf numFmtId="166" fontId="4" fillId="0" borderId="0" xfId="42" applyNumberFormat="1" applyFont="1" applyBorder="1" applyAlignment="1">
      <alignment horizontal="right"/>
    </xf>
    <xf numFmtId="166" fontId="4" fillId="0" borderId="12" xfId="42" applyNumberFormat="1" applyFont="1" applyBorder="1" applyAlignment="1">
      <alignment horizontal="right"/>
    </xf>
    <xf numFmtId="0" fontId="5" fillId="0" borderId="0" xfId="0" applyFont="1" applyAlignment="1">
      <alignment horizontal="left"/>
    </xf>
    <xf numFmtId="166" fontId="4" fillId="0" borderId="0" xfId="0" applyNumberFormat="1" applyFont="1" applyAlignment="1">
      <alignment horizontal="right"/>
    </xf>
    <xf numFmtId="0" fontId="6" fillId="0" borderId="0" xfId="0" applyFont="1" applyAlignment="1">
      <alignment horizontal="left"/>
    </xf>
    <xf numFmtId="166" fontId="4" fillId="0" borderId="0" xfId="42" applyNumberFormat="1" applyFont="1" applyFill="1" applyAlignment="1">
      <alignment horizontal="right"/>
    </xf>
    <xf numFmtId="166" fontId="4" fillId="0" borderId="13" xfId="42" applyNumberFormat="1" applyFont="1" applyBorder="1" applyAlignment="1">
      <alignment/>
    </xf>
    <xf numFmtId="166" fontId="4" fillId="0" borderId="13" xfId="0" applyNumberFormat="1" applyFont="1" applyBorder="1" applyAlignment="1">
      <alignment horizontal="right"/>
    </xf>
    <xf numFmtId="166" fontId="4" fillId="0" borderId="0" xfId="0" applyNumberFormat="1" applyFont="1" applyBorder="1" applyAlignment="1">
      <alignment horizontal="right"/>
    </xf>
    <xf numFmtId="166" fontId="0" fillId="0" borderId="13" xfId="0" applyNumberFormat="1" applyBorder="1" applyAlignment="1">
      <alignment/>
    </xf>
    <xf numFmtId="0" fontId="4" fillId="0" borderId="12" xfId="0" applyFont="1" applyBorder="1" applyAlignment="1">
      <alignment/>
    </xf>
    <xf numFmtId="166" fontId="4" fillId="0" borderId="12" xfId="42" applyNumberFormat="1" applyFont="1" applyBorder="1" applyAlignment="1">
      <alignment/>
    </xf>
    <xf numFmtId="0" fontId="7" fillId="0" borderId="0" xfId="0" applyFont="1" applyBorder="1" applyAlignment="1">
      <alignment horizontal="left"/>
    </xf>
    <xf numFmtId="0" fontId="4" fillId="0" borderId="0" xfId="0" applyFont="1" applyBorder="1" applyAlignment="1">
      <alignment/>
    </xf>
    <xf numFmtId="0" fontId="6" fillId="0" borderId="0" xfId="0" applyFont="1" applyBorder="1" applyAlignment="1">
      <alignment horizontal="left"/>
    </xf>
    <xf numFmtId="0" fontId="7" fillId="0" borderId="12" xfId="0" applyFont="1" applyBorder="1" applyAlignment="1">
      <alignment/>
    </xf>
    <xf numFmtId="0" fontId="3" fillId="0" borderId="14" xfId="0" applyFont="1" applyBorder="1" applyAlignment="1">
      <alignment/>
    </xf>
    <xf numFmtId="166" fontId="3" fillId="0" borderId="0" xfId="42" applyNumberFormat="1" applyFont="1" applyBorder="1" applyAlignment="1">
      <alignment/>
    </xf>
    <xf numFmtId="169" fontId="0" fillId="0" borderId="0" xfId="42" applyNumberFormat="1" applyFont="1" applyAlignment="1">
      <alignment horizontal="right"/>
    </xf>
    <xf numFmtId="39" fontId="0" fillId="0" borderId="0" xfId="0" applyNumberFormat="1" applyFont="1" applyAlignment="1">
      <alignment/>
    </xf>
    <xf numFmtId="0" fontId="3" fillId="0" borderId="0" xfId="0" applyFont="1" applyBorder="1" applyAlignment="1">
      <alignment/>
    </xf>
    <xf numFmtId="0" fontId="4" fillId="0" borderId="0" xfId="0" applyFont="1" applyBorder="1" applyAlignment="1">
      <alignment horizontal="left"/>
    </xf>
    <xf numFmtId="0" fontId="7" fillId="0" borderId="0" xfId="0" applyFont="1" applyBorder="1" applyAlignment="1">
      <alignment/>
    </xf>
    <xf numFmtId="0" fontId="3" fillId="0" borderId="0" xfId="0" applyFont="1" applyBorder="1" applyAlignment="1">
      <alignment horizontal="left"/>
    </xf>
    <xf numFmtId="0" fontId="0" fillId="0" borderId="0" xfId="0" applyFont="1" applyFill="1" applyBorder="1" applyAlignment="1">
      <alignment/>
    </xf>
    <xf numFmtId="168" fontId="19" fillId="0" borderId="0" xfId="0" applyNumberFormat="1" applyFont="1" applyAlignment="1">
      <alignment horizontal="center"/>
    </xf>
    <xf numFmtId="0" fontId="20" fillId="0" borderId="0" xfId="0" applyFont="1" applyAlignment="1">
      <alignment/>
    </xf>
    <xf numFmtId="167" fontId="0" fillId="0" borderId="0" xfId="42" applyNumberFormat="1" applyFont="1" applyAlignment="1">
      <alignment horizontal="right"/>
    </xf>
    <xf numFmtId="41" fontId="0" fillId="0" borderId="0" xfId="42" applyNumberFormat="1" applyFont="1" applyAlignment="1" quotePrefix="1">
      <alignment horizontal="right"/>
    </xf>
    <xf numFmtId="167" fontId="0" fillId="0" borderId="0" xfId="0" applyNumberFormat="1" applyFont="1" applyAlignment="1">
      <alignment/>
    </xf>
    <xf numFmtId="41" fontId="0" fillId="0" borderId="0" xfId="42" applyNumberFormat="1" applyFont="1" applyAlignment="1">
      <alignment horizontal="right"/>
    </xf>
    <xf numFmtId="167" fontId="0" fillId="0" borderId="15" xfId="42" applyNumberFormat="1" applyFont="1" applyBorder="1" applyAlignment="1">
      <alignment horizontal="right"/>
    </xf>
    <xf numFmtId="15" fontId="3" fillId="0" borderId="0" xfId="0" applyNumberFormat="1" applyFont="1" applyAlignment="1">
      <alignment horizont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16" xfId="0" applyFont="1" applyBorder="1" applyAlignment="1">
      <alignment/>
    </xf>
    <xf numFmtId="0" fontId="24" fillId="0" borderId="17" xfId="0" applyFont="1" applyBorder="1" applyAlignment="1">
      <alignment/>
    </xf>
    <xf numFmtId="0" fontId="24" fillId="0" borderId="17" xfId="0" applyFont="1" applyBorder="1" applyAlignment="1">
      <alignment horizontal="center"/>
    </xf>
    <xf numFmtId="0" fontId="24" fillId="0" borderId="18" xfId="0" applyFont="1" applyBorder="1" applyAlignment="1">
      <alignment/>
    </xf>
    <xf numFmtId="0" fontId="24" fillId="0" borderId="18" xfId="0" applyFont="1" applyBorder="1" applyAlignment="1">
      <alignment horizontal="center"/>
    </xf>
    <xf numFmtId="0" fontId="24" fillId="0" borderId="13" xfId="0" applyFont="1" applyBorder="1" applyAlignment="1">
      <alignment horizontal="center"/>
    </xf>
    <xf numFmtId="0" fontId="24" fillId="0" borderId="0" xfId="0" applyFont="1" applyAlignment="1">
      <alignment horizontal="center"/>
    </xf>
    <xf numFmtId="37" fontId="24" fillId="0" borderId="0" xfId="0" applyNumberFormat="1" applyFont="1" applyAlignment="1">
      <alignment horizontal="center"/>
    </xf>
    <xf numFmtId="37" fontId="24" fillId="0" borderId="0" xfId="0" applyNumberFormat="1" applyFont="1" applyAlignment="1" quotePrefix="1">
      <alignment horizontal="center"/>
    </xf>
    <xf numFmtId="37" fontId="24" fillId="0" borderId="15" xfId="0" applyNumberFormat="1" applyFont="1" applyBorder="1" applyAlignment="1">
      <alignment horizontal="center"/>
    </xf>
    <xf numFmtId="0" fontId="23" fillId="0" borderId="0" xfId="0" applyFont="1" applyAlignment="1">
      <alignment horizontal="center"/>
    </xf>
    <xf numFmtId="0" fontId="24" fillId="0" borderId="6" xfId="0" applyFont="1" applyBorder="1" applyAlignment="1">
      <alignment horizontal="center"/>
    </xf>
    <xf numFmtId="0" fontId="23" fillId="0" borderId="0" xfId="0" applyFont="1" applyAlignment="1">
      <alignment horizontal="left"/>
    </xf>
    <xf numFmtId="0" fontId="21" fillId="0" borderId="0" xfId="0" applyFont="1" applyAlignment="1">
      <alignment horizontal="left"/>
    </xf>
    <xf numFmtId="0" fontId="25" fillId="0" borderId="0" xfId="0" applyFont="1" applyAlignment="1">
      <alignment/>
    </xf>
    <xf numFmtId="0" fontId="26" fillId="0" borderId="0" xfId="0" applyFont="1" applyAlignment="1">
      <alignment/>
    </xf>
    <xf numFmtId="0" fontId="26" fillId="0" borderId="19" xfId="0" applyFont="1" applyBorder="1" applyAlignment="1">
      <alignment/>
    </xf>
    <xf numFmtId="14" fontId="26" fillId="0" borderId="0" xfId="0" applyNumberFormat="1" applyFont="1" applyAlignment="1">
      <alignment/>
    </xf>
    <xf numFmtId="0" fontId="27" fillId="0" borderId="0" xfId="0" applyFont="1" applyAlignment="1">
      <alignment/>
    </xf>
    <xf numFmtId="0" fontId="27" fillId="0" borderId="19" xfId="0" applyFont="1" applyBorder="1" applyAlignment="1">
      <alignment/>
    </xf>
    <xf numFmtId="0" fontId="27" fillId="0" borderId="0" xfId="0" applyFont="1" applyBorder="1" applyAlignment="1">
      <alignment/>
    </xf>
    <xf numFmtId="0" fontId="27" fillId="0" borderId="0" xfId="0" applyFont="1" applyAlignment="1">
      <alignment horizontal="center"/>
    </xf>
    <xf numFmtId="43" fontId="27" fillId="0" borderId="0" xfId="45" applyFont="1" applyAlignment="1">
      <alignment horizontal="center"/>
    </xf>
    <xf numFmtId="166" fontId="27" fillId="0" borderId="0" xfId="45" applyNumberFormat="1" applyFont="1" applyAlignment="1">
      <alignment horizontal="right"/>
    </xf>
    <xf numFmtId="166" fontId="27" fillId="0" borderId="0" xfId="45" applyNumberFormat="1" applyFont="1" applyAlignment="1">
      <alignment/>
    </xf>
    <xf numFmtId="43" fontId="27" fillId="0" borderId="0" xfId="45" applyNumberFormat="1" applyFont="1" applyAlignment="1">
      <alignment/>
    </xf>
    <xf numFmtId="0" fontId="26" fillId="0" borderId="0" xfId="0" applyFont="1" applyBorder="1" applyAlignment="1">
      <alignment/>
    </xf>
    <xf numFmtId="0" fontId="27" fillId="0" borderId="0" xfId="0" applyFont="1" applyBorder="1" applyAlignment="1">
      <alignment horizontal="center"/>
    </xf>
    <xf numFmtId="0" fontId="27" fillId="0" borderId="0" xfId="0" applyFont="1" applyAlignment="1">
      <alignment horizontal="right"/>
    </xf>
    <xf numFmtId="37" fontId="0" fillId="0" borderId="0" xfId="42" applyNumberFormat="1" applyFont="1" applyAlignment="1">
      <alignment/>
    </xf>
    <xf numFmtId="0" fontId="24" fillId="0" borderId="20" xfId="0" applyFont="1" applyBorder="1" applyAlignment="1">
      <alignment/>
    </xf>
    <xf numFmtId="0" fontId="24" fillId="0" borderId="20" xfId="0" applyFont="1" applyBorder="1" applyAlignment="1">
      <alignment horizontal="center"/>
    </xf>
    <xf numFmtId="0" fontId="24" fillId="0" borderId="0" xfId="0" applyFont="1" applyAlignment="1">
      <alignment horizontal="left" vertical="center"/>
    </xf>
    <xf numFmtId="0" fontId="24" fillId="0" borderId="0" xfId="0" applyFont="1" applyAlignment="1">
      <alignment horizontal="justify" vertical="justify" wrapText="1"/>
    </xf>
    <xf numFmtId="0" fontId="24" fillId="0" borderId="0" xfId="0" applyFont="1" applyAlignment="1">
      <alignment horizontal="left" vertical="center" wrapText="1"/>
    </xf>
    <xf numFmtId="1" fontId="0" fillId="0" borderId="0" xfId="43" applyNumberFormat="1" applyFont="1" applyAlignment="1">
      <alignment/>
    </xf>
    <xf numFmtId="1" fontId="2"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horizontal="center"/>
    </xf>
    <xf numFmtId="1" fontId="18" fillId="0" borderId="0" xfId="0" applyNumberFormat="1" applyFont="1" applyAlignment="1">
      <alignment/>
    </xf>
    <xf numFmtId="1" fontId="20" fillId="0" borderId="0" xfId="0" applyNumberFormat="1" applyFont="1" applyAlignment="1">
      <alignment/>
    </xf>
    <xf numFmtId="1" fontId="10" fillId="0" borderId="0" xfId="0" applyNumberFormat="1" applyFont="1" applyAlignment="1">
      <alignment/>
    </xf>
    <xf numFmtId="1" fontId="10" fillId="0" borderId="0" xfId="0" applyNumberFormat="1" applyFont="1" applyAlignment="1">
      <alignment horizontal="center"/>
    </xf>
    <xf numFmtId="1" fontId="16" fillId="0" borderId="0" xfId="0" applyNumberFormat="1" applyFont="1" applyAlignment="1">
      <alignment/>
    </xf>
    <xf numFmtId="1" fontId="17" fillId="0" borderId="0" xfId="0" applyNumberFormat="1" applyFont="1" applyAlignment="1">
      <alignment/>
    </xf>
    <xf numFmtId="1" fontId="17" fillId="0" borderId="0" xfId="0" applyNumberFormat="1" applyFont="1" applyAlignment="1">
      <alignment horizontal="center"/>
    </xf>
    <xf numFmtId="1" fontId="2" fillId="0" borderId="0" xfId="0" applyNumberFormat="1" applyFont="1" applyAlignment="1">
      <alignment horizontal="left"/>
    </xf>
    <xf numFmtId="1" fontId="0" fillId="0" borderId="0" xfId="0" applyNumberFormat="1" applyFont="1" applyBorder="1" applyAlignment="1">
      <alignment/>
    </xf>
    <xf numFmtId="1" fontId="2" fillId="0" borderId="0" xfId="0" applyNumberFormat="1" applyFont="1" applyAlignment="1">
      <alignment horizontal="center"/>
    </xf>
    <xf numFmtId="1" fontId="0" fillId="0" borderId="0" xfId="42" applyNumberFormat="1" applyFont="1" applyBorder="1" applyAlignment="1">
      <alignment/>
    </xf>
    <xf numFmtId="1" fontId="2" fillId="0" borderId="0" xfId="0" applyNumberFormat="1" applyFont="1" applyAlignment="1">
      <alignment horizontal="centerContinuous"/>
    </xf>
    <xf numFmtId="1" fontId="0" fillId="0" borderId="0" xfId="0" applyNumberFormat="1" applyFont="1" applyAlignment="1">
      <alignment horizontal="left"/>
    </xf>
    <xf numFmtId="1" fontId="0" fillId="0" borderId="0" xfId="0" applyNumberFormat="1" applyFont="1" applyAlignment="1">
      <alignment horizontal="right"/>
    </xf>
    <xf numFmtId="1" fontId="0" fillId="0" borderId="0" xfId="42" applyNumberFormat="1" applyFont="1" applyAlignment="1">
      <alignment/>
    </xf>
    <xf numFmtId="1" fontId="0" fillId="0" borderId="13" xfId="42" applyNumberFormat="1" applyFont="1" applyBorder="1" applyAlignment="1">
      <alignment/>
    </xf>
    <xf numFmtId="1" fontId="0" fillId="0" borderId="14" xfId="42" applyNumberFormat="1" applyFont="1" applyBorder="1" applyAlignment="1">
      <alignment/>
    </xf>
    <xf numFmtId="1" fontId="0" fillId="0" borderId="19" xfId="42" applyNumberFormat="1" applyFont="1" applyBorder="1" applyAlignment="1">
      <alignment/>
    </xf>
    <xf numFmtId="1" fontId="0" fillId="0" borderId="0" xfId="42" applyNumberFormat="1" applyFont="1" applyAlignment="1">
      <alignment horizontal="center"/>
    </xf>
    <xf numFmtId="180" fontId="2" fillId="0" borderId="0" xfId="0" applyNumberFormat="1" applyFont="1" applyAlignment="1">
      <alignment horizontal="center"/>
    </xf>
    <xf numFmtId="37" fontId="0" fillId="0" borderId="13" xfId="42" applyNumberFormat="1" applyFont="1" applyBorder="1" applyAlignment="1">
      <alignment/>
    </xf>
    <xf numFmtId="37" fontId="0" fillId="0" borderId="0" xfId="42" applyNumberFormat="1" applyFont="1" applyBorder="1" applyAlignment="1">
      <alignment/>
    </xf>
    <xf numFmtId="37" fontId="0" fillId="0" borderId="19" xfId="42" applyNumberFormat="1" applyFont="1" applyBorder="1" applyAlignment="1">
      <alignment/>
    </xf>
    <xf numFmtId="177" fontId="0" fillId="0" borderId="0" xfId="43" applyNumberFormat="1" applyFont="1" applyAlignment="1">
      <alignment/>
    </xf>
    <xf numFmtId="167" fontId="24" fillId="0" borderId="21" xfId="44" applyNumberFormat="1" applyFont="1" applyBorder="1" applyAlignment="1">
      <alignment horizontal="center"/>
    </xf>
    <xf numFmtId="167" fontId="24" fillId="0" borderId="20" xfId="44" applyNumberFormat="1" applyFont="1" applyBorder="1" applyAlignment="1">
      <alignment horizontal="center"/>
    </xf>
    <xf numFmtId="167" fontId="24" fillId="0" borderId="20" xfId="44" applyNumberFormat="1" applyFont="1" applyBorder="1" applyAlignment="1">
      <alignment/>
    </xf>
    <xf numFmtId="167" fontId="24" fillId="0" borderId="22" xfId="44" applyNumberFormat="1" applyFont="1" applyBorder="1" applyAlignment="1">
      <alignment horizontal="center"/>
    </xf>
    <xf numFmtId="167" fontId="24" fillId="0" borderId="22" xfId="44" applyNumberFormat="1" applyFont="1" applyBorder="1" applyAlignment="1">
      <alignment/>
    </xf>
    <xf numFmtId="167" fontId="24" fillId="0" borderId="23" xfId="44" applyNumberFormat="1" applyFont="1" applyBorder="1" applyAlignment="1">
      <alignment horizontal="left"/>
    </xf>
    <xf numFmtId="167" fontId="24" fillId="0" borderId="24" xfId="44" applyNumberFormat="1" applyFont="1" applyBorder="1" applyAlignment="1">
      <alignment horizontal="center"/>
    </xf>
    <xf numFmtId="167" fontId="24" fillId="0" borderId="19" xfId="44" applyNumberFormat="1" applyFont="1" applyBorder="1" applyAlignment="1">
      <alignment horizontal="center"/>
    </xf>
    <xf numFmtId="167" fontId="24" fillId="0" borderId="24" xfId="44" applyNumberFormat="1" applyFont="1" applyBorder="1" applyAlignment="1">
      <alignment/>
    </xf>
    <xf numFmtId="177" fontId="24" fillId="0" borderId="6" xfId="44" applyNumberFormat="1" applyFont="1" applyBorder="1" applyAlignment="1">
      <alignment horizontal="center"/>
    </xf>
    <xf numFmtId="41" fontId="24" fillId="0" borderId="21" xfId="44" applyNumberFormat="1" applyFont="1" applyBorder="1" applyAlignment="1">
      <alignment/>
    </xf>
    <xf numFmtId="0" fontId="24" fillId="0" borderId="0" xfId="0" applyFont="1" applyAlignment="1">
      <alignment horizontal="left" vertical="justify"/>
    </xf>
    <xf numFmtId="1" fontId="2" fillId="0" borderId="0" xfId="0" applyNumberFormat="1" applyFont="1" applyAlignment="1" quotePrefix="1">
      <alignment/>
    </xf>
    <xf numFmtId="182" fontId="28" fillId="0" borderId="0" xfId="0" applyNumberFormat="1" applyFont="1" applyAlignment="1">
      <alignment/>
    </xf>
    <xf numFmtId="0" fontId="24" fillId="0" borderId="0" xfId="0" applyFont="1" applyAlignment="1">
      <alignment horizontal="left" vertical="justify" wrapText="1"/>
    </xf>
    <xf numFmtId="165" fontId="24" fillId="0" borderId="0" xfId="42" applyFont="1" applyAlignment="1" quotePrefix="1">
      <alignment horizontal="center"/>
    </xf>
    <xf numFmtId="0" fontId="30" fillId="0" borderId="0" xfId="0" applyFont="1" applyAlignment="1">
      <alignment/>
    </xf>
    <xf numFmtId="167" fontId="30" fillId="0" borderId="0" xfId="42" applyNumberFormat="1" applyFont="1" applyAlignment="1">
      <alignment horizontal="right"/>
    </xf>
    <xf numFmtId="167" fontId="30" fillId="0" borderId="0" xfId="42" applyNumberFormat="1" applyFont="1" applyAlignment="1">
      <alignment/>
    </xf>
    <xf numFmtId="0" fontId="30" fillId="0" borderId="0" xfId="0" applyFont="1" applyAlignment="1">
      <alignment/>
    </xf>
    <xf numFmtId="41" fontId="30" fillId="0" borderId="0" xfId="42" applyNumberFormat="1" applyFont="1" applyAlignment="1">
      <alignment horizontal="right"/>
    </xf>
    <xf numFmtId="167" fontId="29" fillId="0" borderId="0" xfId="42" applyNumberFormat="1" applyFont="1" applyAlignment="1">
      <alignment horizontal="right"/>
    </xf>
    <xf numFmtId="41" fontId="29" fillId="0" borderId="0" xfId="42" applyNumberFormat="1" applyFont="1" applyAlignment="1">
      <alignment horizontal="right"/>
    </xf>
    <xf numFmtId="41" fontId="30" fillId="0" borderId="0" xfId="42" applyNumberFormat="1" applyFont="1" applyAlignment="1" quotePrefix="1">
      <alignment horizontal="right"/>
    </xf>
    <xf numFmtId="1" fontId="31" fillId="0" borderId="0" xfId="0" applyNumberFormat="1" applyFont="1" applyBorder="1" applyAlignment="1">
      <alignment/>
    </xf>
    <xf numFmtId="167" fontId="0" fillId="0" borderId="0" xfId="42" applyNumberFormat="1" applyFont="1" applyBorder="1" applyAlignment="1">
      <alignment horizontal="right"/>
    </xf>
    <xf numFmtId="41" fontId="0" fillId="0" borderId="0" xfId="42" applyNumberFormat="1" applyFont="1" applyBorder="1" applyAlignment="1">
      <alignment horizontal="right"/>
    </xf>
    <xf numFmtId="167" fontId="0" fillId="0" borderId="0" xfId="42" applyNumberFormat="1" applyFont="1" applyBorder="1" applyAlignment="1">
      <alignment/>
    </xf>
    <xf numFmtId="41" fontId="0" fillId="0" borderId="0" xfId="0" applyNumberFormat="1" applyFont="1" applyBorder="1" applyAlignment="1">
      <alignment/>
    </xf>
    <xf numFmtId="41" fontId="0"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7" fontId="2" fillId="0" borderId="0" xfId="42" applyNumberFormat="1" applyFont="1" applyAlignment="1">
      <alignment horizontal="right"/>
    </xf>
    <xf numFmtId="41" fontId="2" fillId="0" borderId="0" xfId="42" applyNumberFormat="1" applyFont="1" applyAlignment="1">
      <alignment horizontal="right"/>
    </xf>
    <xf numFmtId="0" fontId="2" fillId="0" borderId="0" xfId="0" applyFont="1" applyAlignment="1">
      <alignment horizontal="right"/>
    </xf>
    <xf numFmtId="1" fontId="2" fillId="0" borderId="0" xfId="0" applyNumberFormat="1" applyFont="1" applyAlignment="1" quotePrefix="1">
      <alignment horizontal="center"/>
    </xf>
    <xf numFmtId="1" fontId="0" fillId="0" borderId="0" xfId="0" applyNumberFormat="1" applyFont="1" applyAlignment="1">
      <alignment/>
    </xf>
    <xf numFmtId="1" fontId="0" fillId="0" borderId="0" xfId="43" applyNumberFormat="1" applyFont="1" applyAlignment="1">
      <alignment/>
    </xf>
    <xf numFmtId="37" fontId="0" fillId="0" borderId="0" xfId="42" applyNumberFormat="1" applyFont="1" applyAlignment="1">
      <alignment/>
    </xf>
    <xf numFmtId="37" fontId="0" fillId="0" borderId="13" xfId="42" applyNumberFormat="1" applyFont="1" applyBorder="1" applyAlignment="1">
      <alignment/>
    </xf>
    <xf numFmtId="41" fontId="0" fillId="0" borderId="0" xfId="42" applyNumberFormat="1" applyFont="1" applyAlignment="1">
      <alignment/>
    </xf>
    <xf numFmtId="37" fontId="0" fillId="0" borderId="0" xfId="42" applyNumberFormat="1" applyFont="1" applyBorder="1" applyAlignment="1">
      <alignment/>
    </xf>
    <xf numFmtId="37" fontId="0" fillId="0" borderId="19" xfId="42" applyNumberFormat="1" applyFont="1" applyBorder="1" applyAlignment="1">
      <alignment/>
    </xf>
    <xf numFmtId="177" fontId="0" fillId="0" borderId="0" xfId="43" applyNumberFormat="1" applyFont="1" applyAlignment="1">
      <alignment/>
    </xf>
    <xf numFmtId="1" fontId="0" fillId="0" borderId="0" xfId="42" applyNumberFormat="1" applyFont="1" applyAlignment="1">
      <alignment/>
    </xf>
    <xf numFmtId="1" fontId="0" fillId="0" borderId="13" xfId="42" applyNumberFormat="1" applyFont="1" applyBorder="1" applyAlignment="1">
      <alignment/>
    </xf>
    <xf numFmtId="1" fontId="0" fillId="0" borderId="14" xfId="42" applyNumberFormat="1" applyFont="1" applyBorder="1" applyAlignment="1">
      <alignment/>
    </xf>
    <xf numFmtId="1" fontId="0" fillId="0" borderId="0" xfId="42" applyNumberFormat="1" applyFont="1" applyBorder="1" applyAlignment="1">
      <alignment/>
    </xf>
    <xf numFmtId="1" fontId="0" fillId="0" borderId="19" xfId="42" applyNumberFormat="1" applyFont="1" applyBorder="1" applyAlignment="1">
      <alignment/>
    </xf>
    <xf numFmtId="1" fontId="0" fillId="0" borderId="0" xfId="42" applyNumberFormat="1" applyFont="1" applyAlignment="1">
      <alignment horizontal="center"/>
    </xf>
    <xf numFmtId="165" fontId="0" fillId="0" borderId="0" xfId="42" applyFont="1" applyAlignment="1">
      <alignment/>
    </xf>
    <xf numFmtId="0" fontId="0" fillId="0" borderId="0" xfId="0" applyFont="1" applyAlignment="1">
      <alignment/>
    </xf>
    <xf numFmtId="167" fontId="0" fillId="0" borderId="0" xfId="42" applyNumberFormat="1" applyFont="1" applyAlignment="1">
      <alignment horizontal="right"/>
    </xf>
    <xf numFmtId="41" fontId="0" fillId="0" borderId="0" xfId="42" applyNumberFormat="1" applyFont="1" applyAlignment="1">
      <alignment horizontal="right"/>
    </xf>
    <xf numFmtId="37" fontId="0" fillId="0" borderId="0" xfId="42" applyNumberFormat="1" applyFont="1" applyAlignment="1">
      <alignment horizontal="right"/>
    </xf>
    <xf numFmtId="167" fontId="0" fillId="0" borderId="0" xfId="42" applyNumberFormat="1" applyFont="1" applyAlignment="1">
      <alignment/>
    </xf>
    <xf numFmtId="41" fontId="0" fillId="0" borderId="0" xfId="0" applyNumberFormat="1" applyFont="1" applyAlignment="1">
      <alignment/>
    </xf>
    <xf numFmtId="37" fontId="0" fillId="0" borderId="0" xfId="0" applyNumberFormat="1" applyFont="1" applyAlignment="1">
      <alignment/>
    </xf>
    <xf numFmtId="41" fontId="0" fillId="0" borderId="0" xfId="42" applyNumberFormat="1" applyFont="1" applyBorder="1" applyAlignment="1">
      <alignment horizontal="right"/>
    </xf>
    <xf numFmtId="167" fontId="0" fillId="0" borderId="0" xfId="42" applyNumberFormat="1" applyFont="1" applyBorder="1" applyAlignment="1">
      <alignment/>
    </xf>
    <xf numFmtId="41" fontId="0" fillId="0" borderId="0" xfId="0" applyNumberFormat="1" applyFont="1" applyBorder="1" applyAlignment="1">
      <alignment/>
    </xf>
    <xf numFmtId="167" fontId="0" fillId="0" borderId="13" xfId="42" applyNumberFormat="1" applyFont="1" applyBorder="1" applyAlignment="1">
      <alignment horizontal="right"/>
    </xf>
    <xf numFmtId="41" fontId="0" fillId="0" borderId="13" xfId="42" applyNumberFormat="1" applyFont="1" applyBorder="1" applyAlignment="1">
      <alignment horizontal="right"/>
    </xf>
    <xf numFmtId="41" fontId="0" fillId="0" borderId="13" xfId="42" applyNumberFormat="1" applyFont="1" applyBorder="1" applyAlignment="1">
      <alignment/>
    </xf>
    <xf numFmtId="41" fontId="0" fillId="0" borderId="13" xfId="0" applyNumberFormat="1" applyFont="1" applyBorder="1" applyAlignment="1">
      <alignment/>
    </xf>
    <xf numFmtId="167" fontId="0" fillId="0" borderId="15" xfId="42" applyNumberFormat="1" applyFont="1" applyBorder="1" applyAlignment="1">
      <alignment horizontal="right"/>
    </xf>
    <xf numFmtId="41" fontId="0" fillId="0" borderId="15" xfId="42" applyNumberFormat="1" applyFont="1" applyBorder="1" applyAlignment="1" quotePrefix="1">
      <alignment horizontal="right"/>
    </xf>
    <xf numFmtId="167" fontId="0" fillId="0" borderId="0" xfId="0" applyNumberFormat="1" applyFont="1" applyAlignment="1">
      <alignment/>
    </xf>
    <xf numFmtId="167" fontId="24" fillId="0" borderId="17" xfId="44" applyNumberFormat="1" applyFont="1" applyBorder="1" applyAlignment="1">
      <alignment horizontal="left"/>
    </xf>
    <xf numFmtId="37" fontId="24" fillId="0" borderId="0" xfId="44" applyNumberFormat="1" applyFont="1" applyBorder="1" applyAlignment="1">
      <alignment horizontal="right"/>
    </xf>
    <xf numFmtId="167" fontId="24" fillId="0" borderId="18" xfId="44" applyNumberFormat="1" applyFont="1" applyBorder="1" applyAlignment="1">
      <alignment horizontal="left"/>
    </xf>
    <xf numFmtId="37" fontId="24" fillId="0" borderId="18" xfId="44" applyNumberFormat="1" applyFont="1" applyBorder="1" applyAlignment="1">
      <alignment horizontal="right"/>
    </xf>
    <xf numFmtId="167" fontId="24" fillId="0" borderId="16" xfId="44" applyNumberFormat="1" applyFont="1" applyBorder="1" applyAlignment="1">
      <alignment horizontal="left"/>
    </xf>
    <xf numFmtId="41" fontId="24" fillId="0" borderId="14" xfId="44" applyNumberFormat="1" applyFont="1" applyBorder="1" applyAlignment="1">
      <alignment horizontal="center"/>
    </xf>
    <xf numFmtId="166" fontId="0" fillId="0" borderId="0" xfId="42" applyNumberFormat="1" applyFont="1" applyFill="1" applyAlignment="1">
      <alignment horizontal="right"/>
    </xf>
    <xf numFmtId="166" fontId="0" fillId="0" borderId="0" xfId="42" applyNumberFormat="1" applyFont="1" applyBorder="1" applyAlignment="1">
      <alignment horizontal="right"/>
    </xf>
    <xf numFmtId="166" fontId="0" fillId="0" borderId="13" xfId="42" applyNumberFormat="1" applyFont="1" applyFill="1" applyBorder="1" applyAlignment="1">
      <alignment horizontal="right"/>
    </xf>
    <xf numFmtId="166" fontId="0" fillId="0" borderId="11" xfId="42" applyNumberFormat="1" applyFont="1" applyBorder="1" applyAlignment="1">
      <alignment horizontal="right"/>
    </xf>
    <xf numFmtId="0" fontId="0" fillId="0" borderId="0" xfId="0" applyAlignment="1">
      <alignment wrapText="1"/>
    </xf>
    <xf numFmtId="0" fontId="0" fillId="0" borderId="0" xfId="0" applyAlignment="1">
      <alignment horizontal="justify" wrapText="1"/>
    </xf>
    <xf numFmtId="41" fontId="0" fillId="0" borderId="0" xfId="42" applyNumberFormat="1" applyFont="1" applyAlignment="1">
      <alignment/>
    </xf>
    <xf numFmtId="0" fontId="24" fillId="0" borderId="22" xfId="0" applyFont="1" applyBorder="1" applyAlignment="1">
      <alignment horizontal="center"/>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0" fillId="0" borderId="0" xfId="0" applyFont="1" applyFill="1" applyAlignment="1">
      <alignment/>
    </xf>
    <xf numFmtId="0" fontId="2" fillId="0" borderId="0" xfId="0" applyFont="1" applyFill="1" applyAlignment="1">
      <alignment horizontal="center"/>
    </xf>
    <xf numFmtId="15" fontId="2" fillId="0" borderId="0" xfId="0" applyNumberFormat="1" applyFont="1" applyFill="1" applyAlignment="1">
      <alignment horizontal="center"/>
    </xf>
    <xf numFmtId="15" fontId="2" fillId="0" borderId="0" xfId="0" applyNumberFormat="1" applyFont="1" applyFill="1" applyAlignment="1" quotePrefix="1">
      <alignment horizontal="center"/>
    </xf>
    <xf numFmtId="0" fontId="32" fillId="0" borderId="0" xfId="0" applyFont="1" applyFill="1" applyBorder="1" applyAlignment="1">
      <alignment/>
    </xf>
    <xf numFmtId="0" fontId="2" fillId="0" borderId="0" xfId="0" applyFont="1" applyFill="1" applyBorder="1" applyAlignment="1">
      <alignment/>
    </xf>
    <xf numFmtId="166" fontId="0" fillId="0" borderId="0" xfId="42" applyNumberFormat="1" applyFont="1" applyFill="1" applyAlignment="1">
      <alignment/>
    </xf>
    <xf numFmtId="166" fontId="0" fillId="0" borderId="0" xfId="42" applyNumberFormat="1" applyFont="1" applyFill="1" applyAlignment="1">
      <alignment/>
    </xf>
    <xf numFmtId="166" fontId="0" fillId="0" borderId="12" xfId="42" applyNumberFormat="1" applyFont="1" applyFill="1" applyBorder="1" applyAlignment="1">
      <alignment/>
    </xf>
    <xf numFmtId="166" fontId="0" fillId="0" borderId="12" xfId="42" applyNumberFormat="1" applyFont="1" applyFill="1" applyBorder="1" applyAlignment="1">
      <alignment/>
    </xf>
    <xf numFmtId="166" fontId="0" fillId="0" borderId="0" xfId="42" applyNumberFormat="1" applyFont="1" applyFill="1" applyBorder="1" applyAlignment="1">
      <alignment/>
    </xf>
    <xf numFmtId="166" fontId="0" fillId="0" borderId="0" xfId="42" applyNumberFormat="1" applyFont="1" applyFill="1" applyBorder="1" applyAlignment="1">
      <alignment/>
    </xf>
    <xf numFmtId="166" fontId="0" fillId="0" borderId="0" xfId="0" applyNumberFormat="1" applyFont="1" applyFill="1" applyAlignment="1">
      <alignment/>
    </xf>
    <xf numFmtId="166" fontId="0" fillId="0" borderId="11" xfId="42" applyNumberFormat="1" applyFont="1" applyFill="1" applyBorder="1" applyAlignment="1">
      <alignment/>
    </xf>
    <xf numFmtId="166" fontId="0" fillId="0" borderId="11" xfId="42" applyNumberFormat="1" applyFont="1" applyFill="1" applyBorder="1" applyAlignment="1">
      <alignment/>
    </xf>
    <xf numFmtId="166" fontId="2" fillId="0" borderId="19" xfId="42" applyNumberFormat="1" applyFont="1" applyFill="1" applyBorder="1" applyAlignment="1">
      <alignment/>
    </xf>
    <xf numFmtId="166" fontId="2" fillId="0" borderId="0" xfId="42" applyNumberFormat="1" applyFont="1" applyFill="1" applyBorder="1" applyAlignment="1">
      <alignment/>
    </xf>
    <xf numFmtId="166" fontId="0" fillId="0" borderId="13" xfId="42" applyNumberFormat="1" applyFont="1" applyFill="1" applyBorder="1" applyAlignment="1">
      <alignment/>
    </xf>
    <xf numFmtId="166" fontId="0" fillId="0" borderId="13" xfId="42" applyNumberFormat="1" applyFont="1" applyFill="1" applyBorder="1" applyAlignment="1">
      <alignment/>
    </xf>
    <xf numFmtId="166" fontId="0" fillId="0" borderId="0" xfId="68" applyNumberFormat="1" applyFont="1" applyFill="1" applyBorder="1" applyAlignment="1">
      <alignment/>
    </xf>
    <xf numFmtId="166" fontId="0" fillId="0" borderId="0" xfId="68" applyNumberFormat="1" applyFont="1" applyFill="1" applyBorder="1" applyAlignment="1">
      <alignment/>
    </xf>
    <xf numFmtId="166" fontId="0" fillId="0" borderId="0" xfId="0" applyNumberFormat="1" applyFont="1" applyFill="1" applyBorder="1" applyAlignment="1">
      <alignment/>
    </xf>
    <xf numFmtId="166" fontId="0" fillId="0" borderId="0" xfId="0" applyNumberFormat="1" applyFont="1" applyFill="1" applyBorder="1" applyAlignment="1">
      <alignment/>
    </xf>
    <xf numFmtId="166" fontId="2" fillId="0" borderId="19" xfId="0" applyNumberFormat="1" applyFont="1" applyFill="1" applyBorder="1" applyAlignment="1">
      <alignment/>
    </xf>
    <xf numFmtId="166" fontId="0" fillId="0" borderId="0" xfId="0" applyNumberFormat="1" applyFont="1" applyFill="1" applyAlignment="1">
      <alignment/>
    </xf>
    <xf numFmtId="178" fontId="0" fillId="0" borderId="0" xfId="0" applyNumberFormat="1" applyFont="1" applyFill="1" applyAlignment="1">
      <alignment/>
    </xf>
    <xf numFmtId="178" fontId="0" fillId="0" borderId="0" xfId="0" applyNumberFormat="1" applyFont="1" applyFill="1" applyAlignment="1">
      <alignment/>
    </xf>
    <xf numFmtId="168" fontId="0" fillId="0" borderId="0" xfId="0" applyNumberFormat="1" applyFont="1" applyFill="1" applyAlignment="1">
      <alignment/>
    </xf>
    <xf numFmtId="168" fontId="0" fillId="0" borderId="0" xfId="0" applyNumberFormat="1" applyFont="1" applyFill="1" applyAlignment="1">
      <alignment horizontal="center"/>
    </xf>
    <xf numFmtId="168" fontId="2" fillId="0" borderId="0" xfId="0" applyNumberFormat="1" applyFont="1" applyFill="1" applyAlignment="1">
      <alignment horizontal="center"/>
    </xf>
    <xf numFmtId="166" fontId="4" fillId="0" borderId="0" xfId="42" applyNumberFormat="1" applyFont="1" applyFill="1" applyBorder="1" applyAlignment="1">
      <alignment horizontal="right"/>
    </xf>
    <xf numFmtId="166" fontId="4" fillId="0" borderId="12" xfId="42" applyNumberFormat="1" applyFont="1" applyFill="1" applyBorder="1" applyAlignment="1">
      <alignment horizontal="right"/>
    </xf>
    <xf numFmtId="166" fontId="0" fillId="0" borderId="0" xfId="42" applyNumberFormat="1" applyFont="1" applyFill="1" applyBorder="1" applyAlignment="1">
      <alignment horizontal="right"/>
    </xf>
    <xf numFmtId="166" fontId="0" fillId="0" borderId="11" xfId="42" applyNumberFormat="1" applyFont="1" applyFill="1" applyBorder="1" applyAlignment="1">
      <alignment horizontal="right"/>
    </xf>
    <xf numFmtId="168" fontId="0" fillId="0" borderId="0" xfId="0" applyNumberFormat="1" applyFont="1" applyFill="1" applyAlignment="1">
      <alignment horizontal="right"/>
    </xf>
    <xf numFmtId="0" fontId="0" fillId="0" borderId="0" xfId="0" applyFont="1" applyFill="1" applyBorder="1" applyAlignment="1">
      <alignment/>
    </xf>
    <xf numFmtId="0" fontId="24" fillId="0" borderId="0" xfId="0" applyFont="1" applyBorder="1" applyAlignment="1">
      <alignment horizontal="center"/>
    </xf>
    <xf numFmtId="0" fontId="24" fillId="0" borderId="0" xfId="0" applyFont="1" applyBorder="1" applyAlignment="1">
      <alignment/>
    </xf>
    <xf numFmtId="0" fontId="27" fillId="0" borderId="0" xfId="0" applyFont="1" applyAlignment="1">
      <alignment horizontal="left" vertical="center" wrapText="1"/>
    </xf>
    <xf numFmtId="179" fontId="27" fillId="0" borderId="0" xfId="0" applyNumberFormat="1" applyFont="1" applyAlignment="1" quotePrefix="1">
      <alignment horizontal="right" vertical="top" wrapText="1"/>
    </xf>
    <xf numFmtId="179" fontId="27" fillId="0" borderId="0" xfId="0" applyNumberFormat="1" applyFont="1" applyAlignment="1">
      <alignment horizontal="right" vertical="top" wrapText="1"/>
    </xf>
    <xf numFmtId="166" fontId="27" fillId="0" borderId="0" xfId="45" applyNumberFormat="1" applyFont="1" applyAlignment="1">
      <alignment horizontal="right" vertical="center" wrapText="1"/>
    </xf>
    <xf numFmtId="43" fontId="27" fillId="0" borderId="0" xfId="45" applyNumberFormat="1" applyFont="1" applyAlignment="1">
      <alignment horizontal="left" vertical="center" wrapText="1"/>
    </xf>
    <xf numFmtId="0" fontId="0" fillId="0" borderId="0" xfId="0" applyAlignment="1">
      <alignment/>
    </xf>
    <xf numFmtId="165" fontId="27" fillId="0" borderId="0" xfId="42" applyFont="1" applyAlignment="1">
      <alignment horizontal="left" vertical="center" wrapText="1"/>
    </xf>
    <xf numFmtId="0" fontId="26"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1" fontId="2" fillId="0" borderId="0" xfId="0" applyNumberFormat="1" applyFont="1" applyAlignment="1">
      <alignment horizontal="center"/>
    </xf>
    <xf numFmtId="167" fontId="2" fillId="0" borderId="0" xfId="42" applyNumberFormat="1" applyFont="1" applyAlignment="1">
      <alignment horizontal="center"/>
    </xf>
    <xf numFmtId="41" fontId="2" fillId="0" borderId="0" xfId="42" applyNumberFormat="1" applyFont="1" applyAlignment="1">
      <alignment horizontal="center"/>
    </xf>
    <xf numFmtId="0" fontId="24" fillId="0" borderId="0" xfId="0" applyFont="1" applyAlignment="1">
      <alignment horizontal="justify" vertical="center" wrapText="1"/>
    </xf>
    <xf numFmtId="0" fontId="0" fillId="0" borderId="0" xfId="0" applyAlignment="1">
      <alignment horizontal="justify" wrapText="1"/>
    </xf>
    <xf numFmtId="181" fontId="24" fillId="0" borderId="6" xfId="44" applyNumberFormat="1" applyFont="1" applyBorder="1" applyAlignment="1">
      <alignment horizontal="center" vertical="center" wrapText="1"/>
    </xf>
    <xf numFmtId="0" fontId="24" fillId="0" borderId="0" xfId="0" applyFont="1" applyAlignment="1">
      <alignment horizontal="justify" vertical="justify" wrapText="1"/>
    </xf>
    <xf numFmtId="0" fontId="24" fillId="0" borderId="6" xfId="0" applyFont="1" applyBorder="1" applyAlignment="1">
      <alignment horizontal="left" vertical="center" wrapText="1"/>
    </xf>
    <xf numFmtId="0" fontId="24" fillId="0" borderId="0" xfId="0" applyFont="1" applyAlignment="1">
      <alignment horizontal="justify" wrapText="1"/>
    </xf>
    <xf numFmtId="0" fontId="0" fillId="0" borderId="0" xfId="0" applyAlignment="1">
      <alignment horizontal="justify"/>
    </xf>
    <xf numFmtId="0" fontId="24" fillId="0" borderId="18" xfId="0" applyFont="1" applyBorder="1" applyAlignment="1">
      <alignment horizontal="center" vertical="center" wrapText="1"/>
    </xf>
    <xf numFmtId="0" fontId="24" fillId="0" borderId="31" xfId="0" applyFont="1" applyBorder="1" applyAlignment="1">
      <alignment horizontal="center" vertical="center" wrapText="1"/>
    </xf>
    <xf numFmtId="37" fontId="24" fillId="0" borderId="6" xfId="44" applyNumberFormat="1" applyFont="1" applyBorder="1" applyAlignment="1">
      <alignment horizontal="center" vertical="center" wrapText="1"/>
    </xf>
    <xf numFmtId="0" fontId="24" fillId="0" borderId="22" xfId="0" applyFont="1" applyBorder="1" applyAlignment="1">
      <alignment vertical="center" wrapText="1"/>
    </xf>
    <xf numFmtId="0" fontId="24" fillId="0" borderId="24" xfId="0" applyFont="1" applyBorder="1" applyAlignment="1">
      <alignment vertical="center" wrapText="1"/>
    </xf>
    <xf numFmtId="0" fontId="24" fillId="0" borderId="0" xfId="0" applyFont="1" applyAlignment="1">
      <alignment horizontal="left" vertical="center" wrapText="1"/>
    </xf>
    <xf numFmtId="37" fontId="24" fillId="0" borderId="0" xfId="44" applyNumberFormat="1" applyFont="1" applyBorder="1" applyAlignment="1">
      <alignment horizontal="center" vertical="center" wrapText="1"/>
    </xf>
    <xf numFmtId="37" fontId="24" fillId="0" borderId="13" xfId="44" applyNumberFormat="1" applyFont="1" applyBorder="1" applyAlignment="1">
      <alignment horizontal="center" vertical="center" wrapText="1"/>
    </xf>
    <xf numFmtId="165" fontId="24" fillId="0" borderId="0" xfId="44" applyFont="1" applyBorder="1" applyAlignment="1" quotePrefix="1">
      <alignment horizontal="center" vertical="center" wrapText="1"/>
    </xf>
    <xf numFmtId="165" fontId="24" fillId="0" borderId="13" xfId="44" applyFont="1" applyBorder="1" applyAlignment="1">
      <alignment horizontal="center" vertical="center" wrapText="1"/>
    </xf>
    <xf numFmtId="0" fontId="24" fillId="0" borderId="0" xfId="0" applyFont="1" applyAlignment="1">
      <alignment horizontal="justify" vertical="top"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3" xfId="0" applyFont="1" applyBorder="1" applyAlignment="1">
      <alignment horizontal="center" vertical="center"/>
    </xf>
    <xf numFmtId="2" fontId="24" fillId="0" borderId="0" xfId="0" applyNumberFormat="1" applyFont="1" applyAlignment="1">
      <alignment horizontal="justify" vertical="justify" wrapText="1"/>
    </xf>
    <xf numFmtId="0" fontId="24" fillId="0" borderId="16"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0" xfId="0" applyFont="1" applyAlignment="1">
      <alignment vertical="center" wrapText="1"/>
    </xf>
    <xf numFmtId="0" fontId="67" fillId="0" borderId="0" xfId="0" applyFont="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ummary" xfId="45"/>
    <cellStyle name="Currency" xfId="46"/>
    <cellStyle name="Currency [0]" xfId="47"/>
    <cellStyle name="Custom - Style8" xfId="48"/>
    <cellStyle name="E&amp;Y House" xfId="49"/>
    <cellStyle name="Explanatory Text" xfId="50"/>
    <cellStyle name="Good" xfId="51"/>
    <cellStyle name="Grey" xfId="52"/>
    <cellStyle name="Heading 1" xfId="53"/>
    <cellStyle name="Heading 2" xfId="54"/>
    <cellStyle name="Heading 3" xfId="55"/>
    <cellStyle name="Heading 4" xfId="56"/>
    <cellStyle name="Input" xfId="57"/>
    <cellStyle name="Input [yellow]" xfId="58"/>
    <cellStyle name="Linked Cell" xfId="59"/>
    <cellStyle name="MCB-Stat" xfId="60"/>
    <cellStyle name="MCB-Stats" xfId="61"/>
    <cellStyle name="Neutral" xfId="62"/>
    <cellStyle name="Normal - Style1" xfId="63"/>
    <cellStyle name="Note" xfId="64"/>
    <cellStyle name="Œ…‹æØ‚è [0.00]_ƒ}ƒXƒ^i“¾ˆÓæj" xfId="65"/>
    <cellStyle name="Œ…‹æØ‚è_ƒ}ƒXƒ^i“¾ˆÓæj" xfId="66"/>
    <cellStyle name="Output" xfId="67"/>
    <cellStyle name="Percent" xfId="68"/>
    <cellStyle name="Percent [2]" xfId="69"/>
    <cellStyle name="percentage" xfId="70"/>
    <cellStyle name="SHEET2" xfId="71"/>
    <cellStyle name="STEVE" xfId="72"/>
    <cellStyle name="Title" xfId="73"/>
    <cellStyle name="tms rmn" xfId="74"/>
    <cellStyle name="Total" xfId="75"/>
    <cellStyle name="Warning Text" xfId="76"/>
    <cellStyle name="x"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xdr:row>
      <xdr:rowOff>76200</xdr:rowOff>
    </xdr:from>
    <xdr:to>
      <xdr:col>4</xdr:col>
      <xdr:colOff>276225</xdr:colOff>
      <xdr:row>6</xdr:row>
      <xdr:rowOff>76200</xdr:rowOff>
    </xdr:to>
    <xdr:sp>
      <xdr:nvSpPr>
        <xdr:cNvPr id="1" name="Line 4"/>
        <xdr:cNvSpPr>
          <a:spLocks/>
        </xdr:cNvSpPr>
      </xdr:nvSpPr>
      <xdr:spPr>
        <a:xfrm flipH="1">
          <a:off x="2876550" y="1085850"/>
          <a:ext cx="190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6</xdr:row>
      <xdr:rowOff>95250</xdr:rowOff>
    </xdr:from>
    <xdr:to>
      <xdr:col>5</xdr:col>
      <xdr:colOff>819150</xdr:colOff>
      <xdr:row>6</xdr:row>
      <xdr:rowOff>95250</xdr:rowOff>
    </xdr:to>
    <xdr:sp>
      <xdr:nvSpPr>
        <xdr:cNvPr id="2" name="Line 5"/>
        <xdr:cNvSpPr>
          <a:spLocks/>
        </xdr:cNvSpPr>
      </xdr:nvSpPr>
      <xdr:spPr>
        <a:xfrm>
          <a:off x="4171950" y="1104900"/>
          <a:ext cx="219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5</xdr:row>
      <xdr:rowOff>76200</xdr:rowOff>
    </xdr:from>
    <xdr:to>
      <xdr:col>3</xdr:col>
      <xdr:colOff>771525</xdr:colOff>
      <xdr:row>5</xdr:row>
      <xdr:rowOff>76200</xdr:rowOff>
    </xdr:to>
    <xdr:sp>
      <xdr:nvSpPr>
        <xdr:cNvPr id="3" name="Line 8"/>
        <xdr:cNvSpPr>
          <a:spLocks/>
        </xdr:cNvSpPr>
      </xdr:nvSpPr>
      <xdr:spPr>
        <a:xfrm flipH="1">
          <a:off x="2162175" y="92392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914400</xdr:colOff>
      <xdr:row>5</xdr:row>
      <xdr:rowOff>76200</xdr:rowOff>
    </xdr:from>
    <xdr:to>
      <xdr:col>7</xdr:col>
      <xdr:colOff>628650</xdr:colOff>
      <xdr:row>5</xdr:row>
      <xdr:rowOff>76200</xdr:rowOff>
    </xdr:to>
    <xdr:sp>
      <xdr:nvSpPr>
        <xdr:cNvPr id="4" name="Line 9"/>
        <xdr:cNvSpPr>
          <a:spLocks/>
        </xdr:cNvSpPr>
      </xdr:nvSpPr>
      <xdr:spPr>
        <a:xfrm>
          <a:off x="5381625" y="92392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WINDOWS\DESKTOP\Tasja%20Equ%20@31.12.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DESKTOP\Alphi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WINDOWS\TEMP\notesD30550\WINDOWS\DESKTOP\OPI\Opi.acc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WINDOWS\DESKTOP\OPI\Opi.acc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orary%20Internet%20Files\OLK3262\My%20Documents\KLSE\1Q2006\consol%20-%201205-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Temporary%20Internet%20Files\OLK3262\My%20Documents\KLSE\1Q2006\consol%20-%20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ounts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ounts9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
      <sheetName val="BS"/>
      <sheetName val="CF"/>
      <sheetName val="MA"/>
      <sheetName val="CA"/>
      <sheetName val="A5l5-1 Estate"/>
      <sheetName val="A5l5-1 Balance Sheet Notes"/>
      <sheetName val="A5l5-3 P&amp;L notes"/>
    </sheetNames>
    <sheetDataSet>
      <sheetData sheetId="0">
        <row r="123">
          <cell r="AA123">
            <v>-8247.277640599965</v>
          </cell>
        </row>
      </sheetData>
      <sheetData sheetId="1">
        <row r="135">
          <cell r="T135">
            <v>1333.2995999999996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
      <sheetName val="BS"/>
      <sheetName val="CF"/>
      <sheetName val="MA"/>
      <sheetName val="CA"/>
      <sheetName val="A5l5-1 Estate"/>
      <sheetName val="A5l5-1 Balance Sheet Notes"/>
      <sheetName val="A5l5-3 P&amp;L notes"/>
    </sheetNames>
    <sheetDataSet>
      <sheetData sheetId="1">
        <row r="97">
          <cell r="T97">
            <v>119996.99969999999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D2" sqref="D2"/>
    </sheetView>
  </sheetViews>
  <sheetFormatPr defaultColWidth="9.140625" defaultRowHeight="12.75"/>
  <cols>
    <col min="1" max="1" width="2.7109375" style="73" customWidth="1"/>
    <col min="2" max="2" width="9.140625" style="73" customWidth="1"/>
    <col min="3" max="3" width="14.140625" style="73" customWidth="1"/>
    <col min="4" max="4" width="11.28125" style="73" customWidth="1"/>
    <col min="5" max="5" width="2.57421875" style="73" customWidth="1"/>
    <col min="6" max="6" width="12.57421875" style="73" customWidth="1"/>
    <col min="7" max="7" width="12.140625" style="73" customWidth="1"/>
    <col min="8" max="8" width="3.00390625" style="73" customWidth="1"/>
    <col min="9" max="9" width="12.00390625" style="73" customWidth="1"/>
    <col min="10" max="10" width="13.421875" style="73" customWidth="1"/>
    <col min="11" max="16384" width="9.140625" style="73" customWidth="1"/>
  </cols>
  <sheetData>
    <row r="1" s="69" customFormat="1" ht="16.5">
      <c r="A1" s="284" t="s">
        <v>176</v>
      </c>
    </row>
    <row r="2" s="70" customFormat="1" ht="12.75"/>
    <row r="3" spans="1:3" s="70" customFormat="1" ht="13.5" thickBot="1">
      <c r="A3" s="71" t="s">
        <v>177</v>
      </c>
      <c r="B3" s="71"/>
      <c r="C3" s="71"/>
    </row>
    <row r="5" spans="1:7" ht="12.75">
      <c r="A5" s="70" t="s">
        <v>178</v>
      </c>
      <c r="B5" s="70"/>
      <c r="C5" s="70"/>
      <c r="D5" s="70"/>
      <c r="E5" s="70" t="s">
        <v>179</v>
      </c>
      <c r="F5" s="72" t="s">
        <v>222</v>
      </c>
      <c r="G5" s="70"/>
    </row>
    <row r="6" spans="1:7" ht="12.75">
      <c r="A6" s="70" t="s">
        <v>180</v>
      </c>
      <c r="B6" s="70"/>
      <c r="C6" s="70"/>
      <c r="D6" s="70"/>
      <c r="E6" s="70" t="s">
        <v>179</v>
      </c>
      <c r="F6" s="70" t="s">
        <v>270</v>
      </c>
      <c r="G6" s="70"/>
    </row>
    <row r="7" spans="1:7" ht="12.75">
      <c r="A7" s="70" t="s">
        <v>181</v>
      </c>
      <c r="B7" s="70"/>
      <c r="C7" s="70"/>
      <c r="D7" s="70"/>
      <c r="E7" s="70"/>
      <c r="F7" s="70" t="s">
        <v>222</v>
      </c>
      <c r="G7" s="70"/>
    </row>
    <row r="8" spans="1:7" ht="12.75">
      <c r="A8" s="70" t="s">
        <v>182</v>
      </c>
      <c r="B8" s="70"/>
      <c r="C8" s="70"/>
      <c r="D8" s="70"/>
      <c r="E8" s="70"/>
      <c r="F8" s="70" t="s">
        <v>183</v>
      </c>
      <c r="G8" s="70"/>
    </row>
    <row r="11" spans="1:9" ht="13.5" thickBot="1">
      <c r="A11" s="71" t="s">
        <v>271</v>
      </c>
      <c r="B11" s="74"/>
      <c r="C11" s="74"/>
      <c r="D11" s="74"/>
      <c r="E11" s="74"/>
      <c r="F11" s="74"/>
      <c r="G11" s="74"/>
      <c r="H11" s="74"/>
      <c r="I11" s="74"/>
    </row>
    <row r="12" ht="13.5" thickBot="1"/>
    <row r="13" spans="6:10" ht="13.5" thickBot="1">
      <c r="F13" s="248" t="s">
        <v>72</v>
      </c>
      <c r="G13" s="249"/>
      <c r="I13" s="248" t="s">
        <v>184</v>
      </c>
      <c r="J13" s="250"/>
    </row>
    <row r="14" spans="6:10" ht="12.75">
      <c r="F14" s="73" t="s">
        <v>185</v>
      </c>
      <c r="G14" s="73" t="s">
        <v>186</v>
      </c>
      <c r="H14" s="75"/>
      <c r="I14" s="73" t="s">
        <v>185</v>
      </c>
      <c r="J14" s="73" t="s">
        <v>187</v>
      </c>
    </row>
    <row r="15" spans="6:10" ht="12.75">
      <c r="F15" s="76" t="s">
        <v>188</v>
      </c>
      <c r="G15" s="76" t="s">
        <v>188</v>
      </c>
      <c r="H15" s="76"/>
      <c r="I15" s="76" t="s">
        <v>189</v>
      </c>
      <c r="J15" s="76" t="s">
        <v>189</v>
      </c>
    </row>
    <row r="16" spans="6:14" ht="12.75">
      <c r="F16" s="77" t="s">
        <v>222</v>
      </c>
      <c r="G16" s="77" t="s">
        <v>267</v>
      </c>
      <c r="H16" s="76"/>
      <c r="I16" s="77" t="s">
        <v>222</v>
      </c>
      <c r="J16" s="77" t="s">
        <v>267</v>
      </c>
      <c r="K16" s="76"/>
      <c r="L16" s="76"/>
      <c r="M16" s="76"/>
      <c r="N16" s="76"/>
    </row>
    <row r="17" spans="6:14" ht="12.75">
      <c r="F17" s="76" t="s">
        <v>6</v>
      </c>
      <c r="G17" s="76" t="s">
        <v>6</v>
      </c>
      <c r="H17" s="76"/>
      <c r="I17" s="76" t="s">
        <v>6</v>
      </c>
      <c r="J17" s="76" t="s">
        <v>6</v>
      </c>
      <c r="K17" s="76"/>
      <c r="L17" s="76"/>
      <c r="M17" s="76"/>
      <c r="N17" s="76"/>
    </row>
    <row r="19" spans="1:10" ht="12.75">
      <c r="A19" s="73">
        <v>1</v>
      </c>
      <c r="B19" s="73" t="s">
        <v>142</v>
      </c>
      <c r="F19" s="78">
        <f>'P&amp;L'!G20</f>
        <v>11094</v>
      </c>
      <c r="G19" s="78">
        <v>14073</v>
      </c>
      <c r="H19" s="79"/>
      <c r="I19" s="78">
        <f>Notes!D51</f>
        <v>45010</v>
      </c>
      <c r="J19" s="78">
        <v>78684</v>
      </c>
    </row>
    <row r="20" spans="1:10" ht="12.75">
      <c r="A20" s="73">
        <v>2</v>
      </c>
      <c r="B20" s="73" t="s">
        <v>190</v>
      </c>
      <c r="F20" s="78">
        <f>'P&amp;L'!G32</f>
        <v>4924</v>
      </c>
      <c r="G20" s="78">
        <v>4476</v>
      </c>
      <c r="H20" s="79"/>
      <c r="I20" s="78">
        <f>'P&amp;L'!J32</f>
        <v>2409</v>
      </c>
      <c r="J20" s="78">
        <v>19913</v>
      </c>
    </row>
    <row r="21" spans="1:10" ht="12.75">
      <c r="A21" s="73">
        <v>3</v>
      </c>
      <c r="B21" s="73" t="s">
        <v>191</v>
      </c>
      <c r="F21" s="78">
        <f>'P&amp;L'!G35</f>
        <v>937</v>
      </c>
      <c r="G21" s="78">
        <v>3317</v>
      </c>
      <c r="H21" s="79"/>
      <c r="I21" s="78">
        <f>'P&amp;L'!J35</f>
        <v>-2504</v>
      </c>
      <c r="J21" s="78">
        <v>14198</v>
      </c>
    </row>
    <row r="22" spans="1:10" ht="12.75">
      <c r="A22" s="73">
        <v>4</v>
      </c>
      <c r="B22" s="241" t="s">
        <v>192</v>
      </c>
      <c r="C22" s="241"/>
      <c r="F22" s="244">
        <f>'P&amp;L'!G41</f>
        <v>-709</v>
      </c>
      <c r="G22" s="244">
        <v>2635</v>
      </c>
      <c r="H22" s="79"/>
      <c r="I22" s="244">
        <f>'P&amp;L'!J41</f>
        <v>-5780</v>
      </c>
      <c r="J22" s="244">
        <v>9054</v>
      </c>
    </row>
    <row r="23" spans="2:10" ht="26.25" customHeight="1">
      <c r="B23" s="241"/>
      <c r="C23" s="241"/>
      <c r="F23" s="244"/>
      <c r="G23" s="244"/>
      <c r="H23" s="79"/>
      <c r="I23" s="244"/>
      <c r="J23" s="244"/>
    </row>
    <row r="24" spans="1:10" ht="12.75">
      <c r="A24" s="73">
        <v>5</v>
      </c>
      <c r="B24" s="73" t="s">
        <v>247</v>
      </c>
      <c r="F24" s="80">
        <f>F22/119997*100</f>
        <v>-0.5908481045359467</v>
      </c>
      <c r="G24" s="80">
        <v>2.2</v>
      </c>
      <c r="H24" s="79"/>
      <c r="I24" s="80">
        <f>I22/119997*100</f>
        <v>-4.816787086343825</v>
      </c>
      <c r="J24" s="80">
        <v>7.55</v>
      </c>
    </row>
    <row r="25" spans="1:10" ht="12.75" customHeight="1">
      <c r="A25" s="73">
        <v>6</v>
      </c>
      <c r="B25" s="241" t="s">
        <v>255</v>
      </c>
      <c r="C25" s="241"/>
      <c r="F25" s="245">
        <v>0</v>
      </c>
      <c r="G25" s="247">
        <v>0</v>
      </c>
      <c r="H25" s="79"/>
      <c r="I25" s="245">
        <v>0</v>
      </c>
      <c r="J25" s="247">
        <v>3.5</v>
      </c>
    </row>
    <row r="26" spans="2:10" ht="12.75">
      <c r="B26" s="241"/>
      <c r="C26" s="241"/>
      <c r="F26" s="246"/>
      <c r="G26" s="247"/>
      <c r="H26" s="79"/>
      <c r="I26" s="245"/>
      <c r="J26" s="247"/>
    </row>
    <row r="27" spans="6:10" ht="13.5" thickBot="1">
      <c r="F27" s="79"/>
      <c r="G27" s="79"/>
      <c r="H27" s="79"/>
      <c r="I27" s="79"/>
      <c r="J27" s="79"/>
    </row>
    <row r="28" spans="6:10" ht="12.75">
      <c r="F28" s="251" t="s">
        <v>272</v>
      </c>
      <c r="G28" s="252"/>
      <c r="I28" s="251" t="s">
        <v>193</v>
      </c>
      <c r="J28" s="252"/>
    </row>
    <row r="29" spans="6:10" ht="13.5" thickBot="1">
      <c r="F29" s="253"/>
      <c r="G29" s="254"/>
      <c r="I29" s="253"/>
      <c r="J29" s="254"/>
    </row>
    <row r="31" spans="1:10" ht="12.75">
      <c r="A31" s="73">
        <v>7</v>
      </c>
      <c r="B31" s="241" t="s">
        <v>242</v>
      </c>
      <c r="C31" s="241"/>
      <c r="F31" s="242">
        <f>'B.S.'!H42/119997</f>
        <v>0.9562347333683341</v>
      </c>
      <c r="G31" s="243"/>
      <c r="I31" s="242">
        <f>'B.S.'!J42/119997</f>
        <v>1.0306699275815228</v>
      </c>
      <c r="J31" s="242"/>
    </row>
    <row r="32" spans="2:10" ht="39" customHeight="1">
      <c r="B32" s="241"/>
      <c r="C32" s="241"/>
      <c r="F32" s="243"/>
      <c r="G32" s="243"/>
      <c r="I32" s="242"/>
      <c r="J32" s="242"/>
    </row>
    <row r="33" ht="12.75">
      <c r="G33" s="131"/>
    </row>
    <row r="35" spans="1:3" ht="13.5" thickBot="1">
      <c r="A35" s="71" t="s">
        <v>194</v>
      </c>
      <c r="B35" s="74"/>
      <c r="C35" s="74"/>
    </row>
    <row r="36" spans="1:10" ht="13.5" thickBot="1">
      <c r="A36" s="81"/>
      <c r="B36" s="75"/>
      <c r="C36" s="75"/>
      <c r="F36" s="248" t="s">
        <v>72</v>
      </c>
      <c r="G36" s="249"/>
      <c r="I36" s="248" t="s">
        <v>184</v>
      </c>
      <c r="J36" s="250"/>
    </row>
    <row r="37" spans="6:10" ht="12.75">
      <c r="F37" s="76" t="s">
        <v>185</v>
      </c>
      <c r="G37" s="76" t="s">
        <v>186</v>
      </c>
      <c r="H37" s="82"/>
      <c r="I37" s="76" t="s">
        <v>185</v>
      </c>
      <c r="J37" s="76" t="s">
        <v>187</v>
      </c>
    </row>
    <row r="38" spans="6:10" ht="12.75">
      <c r="F38" s="76" t="s">
        <v>188</v>
      </c>
      <c r="G38" s="76" t="s">
        <v>188</v>
      </c>
      <c r="H38" s="76"/>
      <c r="I38" s="76" t="s">
        <v>189</v>
      </c>
      <c r="J38" s="76" t="s">
        <v>189</v>
      </c>
    </row>
    <row r="39" spans="6:10" ht="12.75">
      <c r="F39" s="77" t="s">
        <v>222</v>
      </c>
      <c r="G39" s="77" t="s">
        <v>267</v>
      </c>
      <c r="H39" s="76"/>
      <c r="I39" s="77" t="s">
        <v>222</v>
      </c>
      <c r="J39" s="77" t="s">
        <v>267</v>
      </c>
    </row>
    <row r="40" spans="6:10" ht="12.75">
      <c r="F40" s="76" t="s">
        <v>6</v>
      </c>
      <c r="G40" s="76" t="s">
        <v>6</v>
      </c>
      <c r="H40" s="76"/>
      <c r="I40" s="76" t="s">
        <v>6</v>
      </c>
      <c r="J40" s="76" t="s">
        <v>6</v>
      </c>
    </row>
    <row r="41" spans="6:10" ht="12.75">
      <c r="F41" s="76"/>
      <c r="G41" s="76"/>
      <c r="I41" s="76"/>
      <c r="J41" s="76"/>
    </row>
    <row r="42" spans="1:10" ht="12.75">
      <c r="A42" s="73">
        <v>1</v>
      </c>
      <c r="B42" s="73" t="s">
        <v>195</v>
      </c>
      <c r="F42" s="83">
        <f>317-259</f>
        <v>58</v>
      </c>
      <c r="G42" s="83">
        <v>149</v>
      </c>
      <c r="H42" s="83"/>
      <c r="I42" s="83">
        <v>317</v>
      </c>
      <c r="J42" s="83">
        <v>534</v>
      </c>
    </row>
    <row r="43" spans="1:10" ht="12.75">
      <c r="A43" s="73">
        <v>2</v>
      </c>
      <c r="B43" s="73" t="s">
        <v>196</v>
      </c>
      <c r="F43" s="83">
        <f>91-55</f>
        <v>36</v>
      </c>
      <c r="G43" s="83">
        <v>24</v>
      </c>
      <c r="H43" s="83"/>
      <c r="I43" s="83">
        <v>91</v>
      </c>
      <c r="J43" s="83">
        <v>117</v>
      </c>
    </row>
  </sheetData>
  <sheetProtection/>
  <mergeCells count="19">
    <mergeCell ref="F13:G13"/>
    <mergeCell ref="I13:J13"/>
    <mergeCell ref="F36:G36"/>
    <mergeCell ref="I36:J36"/>
    <mergeCell ref="F28:G29"/>
    <mergeCell ref="I28:J29"/>
    <mergeCell ref="F22:F23"/>
    <mergeCell ref="G22:G23"/>
    <mergeCell ref="I22:I23"/>
    <mergeCell ref="B31:C32"/>
    <mergeCell ref="F31:G32"/>
    <mergeCell ref="I31:J32"/>
    <mergeCell ref="J22:J23"/>
    <mergeCell ref="B25:C26"/>
    <mergeCell ref="F25:F26"/>
    <mergeCell ref="G25:G26"/>
    <mergeCell ref="I25:I26"/>
    <mergeCell ref="J25:J26"/>
    <mergeCell ref="B22:C23"/>
  </mergeCells>
  <printOptions horizontalCentered="1"/>
  <pageMargins left="0" right="0" top="1.5" bottom="1"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L313"/>
  <sheetViews>
    <sheetView zoomScalePageLayoutView="0" workbookViewId="0" topLeftCell="A1">
      <selection activeCell="J44" sqref="J44"/>
    </sheetView>
  </sheetViews>
  <sheetFormatPr defaultColWidth="9.140625" defaultRowHeight="12.75"/>
  <cols>
    <col min="1" max="1" width="5.28125" style="92" customWidth="1"/>
    <col min="2" max="3" width="9.140625" style="92" customWidth="1"/>
    <col min="4" max="4" width="11.28125" style="92" customWidth="1"/>
    <col min="5" max="5" width="9.140625" style="92" customWidth="1"/>
    <col min="6" max="6" width="5.421875" style="93" customWidth="1"/>
    <col min="7" max="7" width="12.57421875" style="154" customWidth="1"/>
    <col min="8" max="8" width="1.7109375" style="92" customWidth="1"/>
    <col min="9" max="9" width="12.57421875" style="92" customWidth="1"/>
    <col min="10" max="10" width="11.7109375" style="154" customWidth="1"/>
    <col min="11" max="11" width="13.28125" style="92" customWidth="1"/>
    <col min="12" max="12" width="2.7109375" style="92" customWidth="1"/>
    <col min="13" max="16384" width="9.140625" style="92" customWidth="1"/>
  </cols>
  <sheetData>
    <row r="1" spans="1:11" ht="15.75">
      <c r="A1" s="91" t="s">
        <v>0</v>
      </c>
      <c r="J1" s="94"/>
      <c r="K1" s="95"/>
    </row>
    <row r="2" s="96" customFormat="1" ht="11.25">
      <c r="F2" s="97"/>
    </row>
    <row r="3" s="96" customFormat="1" ht="11.25">
      <c r="F3" s="97"/>
    </row>
    <row r="4" ht="12.75">
      <c r="A4" s="91" t="s">
        <v>243</v>
      </c>
    </row>
    <row r="5" ht="12.75">
      <c r="A5" s="130" t="s">
        <v>279</v>
      </c>
    </row>
    <row r="6" spans="1:6" s="99" customFormat="1" ht="12">
      <c r="A6" s="98" t="s">
        <v>130</v>
      </c>
      <c r="F6" s="100"/>
    </row>
    <row r="8" spans="1:9" ht="15" customHeight="1">
      <c r="A8" s="91" t="s">
        <v>74</v>
      </c>
      <c r="I8" s="101"/>
    </row>
    <row r="11" spans="4:11" ht="12.75">
      <c r="D11" s="102"/>
      <c r="G11" s="255" t="s">
        <v>72</v>
      </c>
      <c r="H11" s="255"/>
      <c r="I11" s="255"/>
      <c r="J11" s="255" t="s">
        <v>71</v>
      </c>
      <c r="K11" s="255"/>
    </row>
    <row r="12" spans="4:11" ht="12.75">
      <c r="D12" s="104"/>
      <c r="G12" s="103" t="s">
        <v>1</v>
      </c>
      <c r="H12" s="103"/>
      <c r="I12" s="103" t="s">
        <v>2</v>
      </c>
      <c r="J12" s="103" t="s">
        <v>1</v>
      </c>
      <c r="K12" s="103" t="s">
        <v>3</v>
      </c>
    </row>
    <row r="13" spans="4:11" ht="12.75">
      <c r="D13" s="102"/>
      <c r="G13" s="103" t="s">
        <v>4</v>
      </c>
      <c r="H13" s="103"/>
      <c r="I13" s="103" t="s">
        <v>4</v>
      </c>
      <c r="J13" s="103" t="s">
        <v>4</v>
      </c>
      <c r="K13" s="103" t="s">
        <v>4</v>
      </c>
    </row>
    <row r="14" spans="7:11" ht="12.75">
      <c r="G14" s="105" t="s">
        <v>270</v>
      </c>
      <c r="H14" s="105"/>
      <c r="I14" s="105"/>
      <c r="J14" s="105" t="s">
        <v>5</v>
      </c>
      <c r="K14" s="105"/>
    </row>
    <row r="15" spans="7:11" ht="12.75">
      <c r="G15" s="113">
        <v>40178</v>
      </c>
      <c r="H15" s="113"/>
      <c r="I15" s="113">
        <v>39813</v>
      </c>
      <c r="J15" s="113">
        <v>40178</v>
      </c>
      <c r="K15" s="113">
        <v>39813</v>
      </c>
    </row>
    <row r="16" spans="7:11" ht="12.75">
      <c r="G16" s="103" t="s">
        <v>6</v>
      </c>
      <c r="H16" s="103"/>
      <c r="I16" s="103" t="s">
        <v>6</v>
      </c>
      <c r="J16" s="103" t="s">
        <v>6</v>
      </c>
      <c r="K16" s="103" t="s">
        <v>6</v>
      </c>
    </row>
    <row r="17" spans="6:11" ht="12.75">
      <c r="F17" s="103" t="s">
        <v>119</v>
      </c>
      <c r="G17" s="103"/>
      <c r="H17" s="103"/>
      <c r="I17" s="153" t="s">
        <v>107</v>
      </c>
      <c r="J17" s="103"/>
      <c r="K17" s="153" t="s">
        <v>107</v>
      </c>
    </row>
    <row r="18" spans="2:11" ht="12.75">
      <c r="B18" s="142" t="s">
        <v>244</v>
      </c>
      <c r="C18" s="102"/>
      <c r="G18" s="103"/>
      <c r="H18" s="103"/>
      <c r="I18" s="103"/>
      <c r="J18" s="103"/>
      <c r="K18" s="103"/>
    </row>
    <row r="19" spans="2:11" ht="12.75">
      <c r="B19" s="102"/>
      <c r="C19" s="102"/>
      <c r="G19" s="155"/>
      <c r="H19" s="90"/>
      <c r="I19" s="90"/>
      <c r="J19" s="155"/>
      <c r="K19" s="90"/>
    </row>
    <row r="20" spans="1:12" ht="12.75">
      <c r="A20" s="106"/>
      <c r="B20" s="92" t="s">
        <v>7</v>
      </c>
      <c r="G20" s="156">
        <f>J20-33916</f>
        <v>11094</v>
      </c>
      <c r="H20" s="84"/>
      <c r="I20" s="84">
        <v>14073</v>
      </c>
      <c r="J20" s="156">
        <v>45010</v>
      </c>
      <c r="K20" s="84">
        <v>78684</v>
      </c>
      <c r="L20" s="90"/>
    </row>
    <row r="21" spans="7:12" ht="12.75">
      <c r="G21" s="156"/>
      <c r="H21" s="84"/>
      <c r="I21" s="84"/>
      <c r="J21" s="156"/>
      <c r="K21" s="84"/>
      <c r="L21" s="90"/>
    </row>
    <row r="22" spans="1:12" ht="12.75">
      <c r="A22" s="106"/>
      <c r="B22" s="92" t="s">
        <v>97</v>
      </c>
      <c r="G22" s="156">
        <f>J22+31616</f>
        <v>-9178</v>
      </c>
      <c r="H22" s="84"/>
      <c r="I22" s="84">
        <v>-7608</v>
      </c>
      <c r="J22" s="156">
        <f>-43317+2523</f>
        <v>-40794</v>
      </c>
      <c r="K22" s="84">
        <v>-55999</v>
      </c>
      <c r="L22" s="90"/>
    </row>
    <row r="23" spans="1:12" ht="12.75">
      <c r="A23" s="107"/>
      <c r="G23" s="157"/>
      <c r="H23" s="114"/>
      <c r="I23" s="114"/>
      <c r="J23" s="157"/>
      <c r="K23" s="114"/>
      <c r="L23" s="90"/>
    </row>
    <row r="24" spans="1:12" ht="12.75">
      <c r="A24" s="107"/>
      <c r="G24" s="156">
        <f>SUM(G20:G23)</f>
        <v>1916</v>
      </c>
      <c r="H24" s="84"/>
      <c r="I24" s="84">
        <f>SUM(I20:I23)</f>
        <v>6465</v>
      </c>
      <c r="J24" s="156">
        <f>SUM(J20:J23)</f>
        <v>4216</v>
      </c>
      <c r="K24" s="84">
        <f>SUM(K20:K23)</f>
        <v>22685</v>
      </c>
      <c r="L24" s="90"/>
    </row>
    <row r="25" spans="1:12" ht="12.75">
      <c r="A25" s="107"/>
      <c r="G25" s="156"/>
      <c r="H25" s="84"/>
      <c r="I25" s="84"/>
      <c r="J25" s="156"/>
      <c r="K25" s="84"/>
      <c r="L25" s="90"/>
    </row>
    <row r="26" spans="1:12" ht="12.75">
      <c r="A26" s="107"/>
      <c r="B26" s="92" t="s">
        <v>94</v>
      </c>
      <c r="G26" s="156">
        <f>J26-1124</f>
        <v>3265</v>
      </c>
      <c r="H26" s="84"/>
      <c r="I26" s="84">
        <v>-520</v>
      </c>
      <c r="J26" s="156">
        <v>4389</v>
      </c>
      <c r="K26" s="84">
        <v>1457</v>
      </c>
      <c r="L26" s="90"/>
    </row>
    <row r="27" spans="1:12" ht="12.75">
      <c r="A27" s="107"/>
      <c r="B27" s="92" t="s">
        <v>95</v>
      </c>
      <c r="G27" s="156">
        <f>J27+5883</f>
        <v>-155</v>
      </c>
      <c r="H27" s="84"/>
      <c r="I27" s="84">
        <v>-1179</v>
      </c>
      <c r="J27" s="156">
        <f>-3432-83-2523</f>
        <v>-6038</v>
      </c>
      <c r="K27" s="84">
        <v>-3832</v>
      </c>
      <c r="L27" s="90"/>
    </row>
    <row r="28" spans="1:12" ht="12.75">
      <c r="A28" s="107"/>
      <c r="B28" s="92" t="s">
        <v>8</v>
      </c>
      <c r="G28" s="156">
        <f>J28+55</f>
        <v>-60</v>
      </c>
      <c r="H28" s="84"/>
      <c r="I28" s="84">
        <v>-10</v>
      </c>
      <c r="J28" s="156">
        <v>-115</v>
      </c>
      <c r="K28" s="84">
        <v>-117</v>
      </c>
      <c r="L28" s="90"/>
    </row>
    <row r="29" spans="1:12" ht="12.75">
      <c r="A29" s="107"/>
      <c r="B29" s="92" t="s">
        <v>214</v>
      </c>
      <c r="G29" s="158">
        <v>0</v>
      </c>
      <c r="H29" s="84"/>
      <c r="I29" s="12">
        <v>-312</v>
      </c>
      <c r="J29" s="168">
        <v>0</v>
      </c>
      <c r="K29" s="198">
        <v>-312</v>
      </c>
      <c r="L29" s="90"/>
    </row>
    <row r="30" spans="1:12" ht="12.75">
      <c r="A30" s="107"/>
      <c r="B30" s="92" t="s">
        <v>215</v>
      </c>
      <c r="G30" s="158">
        <f>J30+1</f>
        <v>-42</v>
      </c>
      <c r="H30" s="13"/>
      <c r="I30" s="13">
        <v>32</v>
      </c>
      <c r="J30" s="158">
        <v>-43</v>
      </c>
      <c r="K30" s="198">
        <v>32</v>
      </c>
      <c r="L30" s="90"/>
    </row>
    <row r="31" spans="7:12" ht="12.75">
      <c r="G31" s="157"/>
      <c r="H31" s="114"/>
      <c r="I31" s="114"/>
      <c r="J31" s="157"/>
      <c r="K31" s="114"/>
      <c r="L31" s="90"/>
    </row>
    <row r="32" spans="2:12" ht="12.75">
      <c r="B32" s="154" t="s">
        <v>254</v>
      </c>
      <c r="G32" s="156">
        <f>SUM(G24:G31)</f>
        <v>4924</v>
      </c>
      <c r="H32" s="84"/>
      <c r="I32" s="84">
        <f>SUM(I24:I31)</f>
        <v>4476</v>
      </c>
      <c r="J32" s="156">
        <f>SUM(J24:J31)</f>
        <v>2409</v>
      </c>
      <c r="K32" s="84">
        <f>SUM(K24:K31)</f>
        <v>19913</v>
      </c>
      <c r="L32" s="90"/>
    </row>
    <row r="33" spans="7:12" ht="12.75">
      <c r="G33" s="156"/>
      <c r="H33" s="84"/>
      <c r="I33" s="84"/>
      <c r="J33" s="156"/>
      <c r="K33" s="84"/>
      <c r="L33" s="90"/>
    </row>
    <row r="34" spans="2:12" ht="12.75">
      <c r="B34" s="92" t="s">
        <v>96</v>
      </c>
      <c r="F34" s="93">
        <v>17</v>
      </c>
      <c r="G34" s="157">
        <f>J34+926</f>
        <v>-3987</v>
      </c>
      <c r="H34" s="114"/>
      <c r="I34" s="114">
        <v>-1159</v>
      </c>
      <c r="J34" s="157">
        <v>-4913</v>
      </c>
      <c r="K34" s="114">
        <v>-5715</v>
      </c>
      <c r="L34" s="90"/>
    </row>
    <row r="35" spans="2:12" ht="12.75">
      <c r="B35" s="92" t="s">
        <v>231</v>
      </c>
      <c r="G35" s="156">
        <f>SUM(G32:G34)</f>
        <v>937</v>
      </c>
      <c r="H35" s="115"/>
      <c r="I35" s="84">
        <f>SUM(I32:I34)</f>
        <v>3317</v>
      </c>
      <c r="J35" s="159">
        <f>SUM(J32:J34)</f>
        <v>-2504</v>
      </c>
      <c r="K35" s="115">
        <f>SUM(K32:K34)</f>
        <v>14198</v>
      </c>
      <c r="L35" s="90"/>
    </row>
    <row r="36" spans="7:12" ht="12.75">
      <c r="G36" s="159"/>
      <c r="H36" s="115"/>
      <c r="I36" s="84"/>
      <c r="J36" s="159"/>
      <c r="K36" s="115"/>
      <c r="L36" s="90"/>
    </row>
    <row r="37" spans="7:12" ht="12.75">
      <c r="G37" s="156"/>
      <c r="H37" s="84"/>
      <c r="I37" s="84"/>
      <c r="J37" s="156"/>
      <c r="K37" s="84"/>
      <c r="L37" s="90"/>
    </row>
    <row r="38" spans="7:12" ht="12.75">
      <c r="G38" s="156"/>
      <c r="H38" s="84"/>
      <c r="I38" s="84"/>
      <c r="J38" s="156"/>
      <c r="K38" s="84"/>
      <c r="L38" s="90"/>
    </row>
    <row r="39" spans="2:12" ht="12.75">
      <c r="B39" s="142" t="s">
        <v>245</v>
      </c>
      <c r="C39" s="102"/>
      <c r="G39" s="156"/>
      <c r="H39" s="84"/>
      <c r="I39" s="84"/>
      <c r="J39" s="156"/>
      <c r="K39" s="84"/>
      <c r="L39" s="90"/>
    </row>
    <row r="40" spans="5:12" ht="12.75">
      <c r="E40" s="92" t="s">
        <v>121</v>
      </c>
      <c r="G40" s="156"/>
      <c r="H40" s="84"/>
      <c r="I40" s="84"/>
      <c r="J40" s="156"/>
      <c r="K40" s="84"/>
      <c r="L40" s="90"/>
    </row>
    <row r="41" spans="2:12" ht="12.75">
      <c r="B41" s="92" t="s">
        <v>174</v>
      </c>
      <c r="G41" s="156">
        <f>G43-G42</f>
        <v>-709</v>
      </c>
      <c r="H41" s="84"/>
      <c r="I41" s="84">
        <v>2635</v>
      </c>
      <c r="J41" s="156">
        <f>J43-J42</f>
        <v>-5780</v>
      </c>
      <c r="K41" s="156">
        <f>K43-K42</f>
        <v>9054</v>
      </c>
      <c r="L41" s="90"/>
    </row>
    <row r="42" spans="2:12" ht="13.5" thickBot="1">
      <c r="B42" s="92" t="s">
        <v>98</v>
      </c>
      <c r="G42" s="160">
        <f>J42-1630</f>
        <v>1646</v>
      </c>
      <c r="H42" s="116"/>
      <c r="I42" s="116">
        <v>682</v>
      </c>
      <c r="J42" s="160">
        <v>3276</v>
      </c>
      <c r="K42" s="116">
        <v>5144</v>
      </c>
      <c r="L42" s="90"/>
    </row>
    <row r="43" spans="7:12" ht="13.5" thickBot="1">
      <c r="G43" s="160">
        <f>G35</f>
        <v>937</v>
      </c>
      <c r="H43" s="116"/>
      <c r="I43" s="116">
        <f>I35</f>
        <v>3317</v>
      </c>
      <c r="J43" s="160">
        <f>J35</f>
        <v>-2504</v>
      </c>
      <c r="K43" s="116">
        <f>K35</f>
        <v>14198</v>
      </c>
      <c r="L43" s="90"/>
    </row>
    <row r="44" spans="7:12" ht="12.75">
      <c r="G44" s="156"/>
      <c r="H44" s="84"/>
      <c r="I44" s="84"/>
      <c r="J44" s="156"/>
      <c r="K44" s="84"/>
      <c r="L44" s="90"/>
    </row>
    <row r="45" spans="2:12" ht="12.75">
      <c r="B45" s="92" t="s">
        <v>99</v>
      </c>
      <c r="E45" s="92" t="s">
        <v>121</v>
      </c>
      <c r="G45" s="155"/>
      <c r="H45" s="90"/>
      <c r="I45" s="90"/>
      <c r="J45" s="155"/>
      <c r="K45" s="90"/>
      <c r="L45" s="90"/>
    </row>
    <row r="46" spans="2:12" ht="12.75">
      <c r="B46" s="92" t="s">
        <v>118</v>
      </c>
      <c r="G46" s="155"/>
      <c r="H46" s="90"/>
      <c r="I46" s="90"/>
      <c r="J46" s="155"/>
      <c r="K46" s="90"/>
      <c r="L46" s="90"/>
    </row>
    <row r="47" spans="7:12" ht="12.75">
      <c r="G47" s="155"/>
      <c r="H47" s="90"/>
      <c r="I47" s="90"/>
      <c r="J47" s="155"/>
      <c r="K47" s="90"/>
      <c r="L47" s="90"/>
    </row>
    <row r="48" spans="2:12" ht="12.75">
      <c r="B48" s="92" t="s">
        <v>100</v>
      </c>
      <c r="F48" s="93">
        <v>25</v>
      </c>
      <c r="G48" s="161">
        <f>G41/119997*100</f>
        <v>-0.5908481045359467</v>
      </c>
      <c r="H48" s="117"/>
      <c r="I48" s="117">
        <f>I41/119997*100</f>
        <v>2.1958882305390968</v>
      </c>
      <c r="J48" s="161">
        <f>J41/119997*100</f>
        <v>-4.816787086343825</v>
      </c>
      <c r="K48" s="117">
        <f>K41/119997*100</f>
        <v>7.545188629715743</v>
      </c>
      <c r="L48" s="90"/>
    </row>
    <row r="49" spans="7:12" ht="12.75">
      <c r="G49" s="155"/>
      <c r="H49" s="90"/>
      <c r="I49" s="90"/>
      <c r="J49" s="155"/>
      <c r="K49" s="90"/>
      <c r="L49" s="90"/>
    </row>
    <row r="50" spans="7:12" ht="12.75">
      <c r="G50" s="155"/>
      <c r="H50" s="90"/>
      <c r="I50" s="90"/>
      <c r="J50" s="155"/>
      <c r="K50" s="90"/>
      <c r="L50" s="90"/>
    </row>
    <row r="51" spans="7:12" ht="12.75">
      <c r="G51" s="155"/>
      <c r="H51" s="90"/>
      <c r="I51" s="90"/>
      <c r="J51" s="155"/>
      <c r="K51" s="90"/>
      <c r="L51" s="90"/>
    </row>
    <row r="52" spans="7:12" ht="12.75">
      <c r="G52" s="155"/>
      <c r="H52" s="90"/>
      <c r="I52" s="90"/>
      <c r="J52" s="155"/>
      <c r="K52" s="90"/>
      <c r="L52" s="90"/>
    </row>
    <row r="53" spans="7:12" ht="12.75">
      <c r="G53" s="155"/>
      <c r="H53" s="90"/>
      <c r="I53" s="90"/>
      <c r="J53" s="155"/>
      <c r="K53" s="90"/>
      <c r="L53" s="90"/>
    </row>
    <row r="54" spans="7:12" ht="12.75">
      <c r="G54" s="155"/>
      <c r="H54" s="90"/>
      <c r="I54" s="90"/>
      <c r="J54" s="155"/>
      <c r="K54" s="90"/>
      <c r="L54" s="90"/>
    </row>
    <row r="55" spans="7:12" ht="12.75">
      <c r="G55" s="155"/>
      <c r="H55" s="90"/>
      <c r="I55" s="90"/>
      <c r="J55" s="155"/>
      <c r="K55" s="90"/>
      <c r="L55" s="90"/>
    </row>
    <row r="56" spans="7:12" ht="12.75">
      <c r="G56" s="155"/>
      <c r="H56" s="90"/>
      <c r="I56" s="90"/>
      <c r="J56" s="155"/>
      <c r="K56" s="90"/>
      <c r="L56" s="90"/>
    </row>
    <row r="57" spans="7:12" ht="12.75">
      <c r="G57" s="155"/>
      <c r="H57" s="90"/>
      <c r="I57" s="90"/>
      <c r="J57" s="155"/>
      <c r="K57" s="90"/>
      <c r="L57" s="90"/>
    </row>
    <row r="58" spans="7:12" ht="12.75">
      <c r="G58" s="155"/>
      <c r="H58" s="90"/>
      <c r="I58" s="90"/>
      <c r="J58" s="155"/>
      <c r="K58" s="90"/>
      <c r="L58" s="90"/>
    </row>
    <row r="59" spans="7:12" ht="12.75">
      <c r="G59" s="155"/>
      <c r="H59" s="90"/>
      <c r="I59" s="90"/>
      <c r="J59" s="155"/>
      <c r="K59" s="90"/>
      <c r="L59" s="90"/>
    </row>
    <row r="60" spans="7:12" ht="12.75">
      <c r="G60" s="155"/>
      <c r="H60" s="90"/>
      <c r="I60" s="90"/>
      <c r="J60" s="155"/>
      <c r="K60" s="90"/>
      <c r="L60" s="90"/>
    </row>
    <row r="61" spans="7:12" ht="12.75">
      <c r="G61" s="155"/>
      <c r="H61" s="90"/>
      <c r="I61" s="90"/>
      <c r="J61" s="155"/>
      <c r="K61" s="90"/>
      <c r="L61" s="90"/>
    </row>
    <row r="62" spans="7:12" ht="12.75">
      <c r="G62" s="155"/>
      <c r="H62" s="90"/>
      <c r="I62" s="90"/>
      <c r="J62" s="155"/>
      <c r="K62" s="90"/>
      <c r="L62" s="90"/>
    </row>
    <row r="63" spans="7:12" ht="12.75">
      <c r="G63" s="155"/>
      <c r="H63" s="90"/>
      <c r="I63" s="90"/>
      <c r="J63" s="155"/>
      <c r="K63" s="90"/>
      <c r="L63" s="90"/>
    </row>
    <row r="64" spans="7:12" ht="12.75">
      <c r="G64" s="155"/>
      <c r="H64" s="90"/>
      <c r="I64" s="90"/>
      <c r="J64" s="155"/>
      <c r="K64" s="90"/>
      <c r="L64" s="90"/>
    </row>
    <row r="65" spans="7:12" ht="12.75">
      <c r="G65" s="155"/>
      <c r="H65" s="90"/>
      <c r="I65" s="90"/>
      <c r="J65" s="155"/>
      <c r="K65" s="90"/>
      <c r="L65" s="90"/>
    </row>
    <row r="66" spans="7:12" ht="12.75">
      <c r="G66" s="155"/>
      <c r="H66" s="90"/>
      <c r="I66" s="90"/>
      <c r="J66" s="155"/>
      <c r="K66" s="90"/>
      <c r="L66" s="90"/>
    </row>
    <row r="67" spans="7:12" ht="12.75">
      <c r="G67" s="155"/>
      <c r="H67" s="90"/>
      <c r="I67" s="90"/>
      <c r="J67" s="155"/>
      <c r="K67" s="90"/>
      <c r="L67" s="90"/>
    </row>
    <row r="68" spans="7:12" ht="12.75">
      <c r="G68" s="155"/>
      <c r="H68" s="90"/>
      <c r="I68" s="90"/>
      <c r="J68" s="155"/>
      <c r="K68" s="90"/>
      <c r="L68" s="90"/>
    </row>
    <row r="69" spans="7:12" ht="12.75">
      <c r="G69" s="155"/>
      <c r="H69" s="90"/>
      <c r="I69" s="90"/>
      <c r="J69" s="155"/>
      <c r="K69" s="90"/>
      <c r="L69" s="90"/>
    </row>
    <row r="70" spans="7:12" ht="12.75">
      <c r="G70" s="155"/>
      <c r="H70" s="90"/>
      <c r="I70" s="90"/>
      <c r="J70" s="155"/>
      <c r="K70" s="90"/>
      <c r="L70" s="90"/>
    </row>
    <row r="71" spans="7:12" ht="12.75">
      <c r="G71" s="155"/>
      <c r="H71" s="90"/>
      <c r="I71" s="90"/>
      <c r="J71" s="155"/>
      <c r="K71" s="90"/>
      <c r="L71" s="90"/>
    </row>
    <row r="72" spans="7:12" ht="12.75">
      <c r="G72" s="155"/>
      <c r="H72" s="90"/>
      <c r="I72" s="90"/>
      <c r="J72" s="155"/>
      <c r="K72" s="90"/>
      <c r="L72" s="90"/>
    </row>
    <row r="73" spans="7:12" ht="12.75">
      <c r="G73" s="155"/>
      <c r="H73" s="90"/>
      <c r="I73" s="90"/>
      <c r="J73" s="155"/>
      <c r="K73" s="90"/>
      <c r="L73" s="90"/>
    </row>
    <row r="74" spans="7:12" ht="12.75">
      <c r="G74" s="155"/>
      <c r="H74" s="90"/>
      <c r="I74" s="90"/>
      <c r="J74" s="155"/>
      <c r="K74" s="90"/>
      <c r="L74" s="90"/>
    </row>
    <row r="75" spans="7:12" ht="12.75">
      <c r="G75" s="155"/>
      <c r="H75" s="90"/>
      <c r="I75" s="90"/>
      <c r="J75" s="155"/>
      <c r="K75" s="90"/>
      <c r="L75" s="90"/>
    </row>
    <row r="76" spans="7:12" ht="12.75">
      <c r="G76" s="155"/>
      <c r="H76" s="90"/>
      <c r="I76" s="90"/>
      <c r="J76" s="155"/>
      <c r="K76" s="90"/>
      <c r="L76" s="90"/>
    </row>
    <row r="77" spans="7:12" ht="12.75">
      <c r="G77" s="155"/>
      <c r="H77" s="90"/>
      <c r="I77" s="90"/>
      <c r="J77" s="155"/>
      <c r="K77" s="90"/>
      <c r="L77" s="90"/>
    </row>
    <row r="78" spans="7:12" ht="12.75">
      <c r="G78" s="155"/>
      <c r="H78" s="90"/>
      <c r="I78" s="90"/>
      <c r="J78" s="155"/>
      <c r="K78" s="90"/>
      <c r="L78" s="90"/>
    </row>
    <row r="79" spans="7:12" ht="12.75">
      <c r="G79" s="155"/>
      <c r="H79" s="90"/>
      <c r="I79" s="90"/>
      <c r="J79" s="155"/>
      <c r="K79" s="90"/>
      <c r="L79" s="90"/>
    </row>
    <row r="80" spans="7:12" ht="12.75">
      <c r="G80" s="155"/>
      <c r="H80" s="90"/>
      <c r="I80" s="90"/>
      <c r="J80" s="155"/>
      <c r="K80" s="90"/>
      <c r="L80" s="90"/>
    </row>
    <row r="81" spans="7:12" ht="12.75">
      <c r="G81" s="155"/>
      <c r="H81" s="90"/>
      <c r="I81" s="90"/>
      <c r="J81" s="155"/>
      <c r="K81" s="90"/>
      <c r="L81" s="90"/>
    </row>
    <row r="82" spans="7:12" ht="12.75">
      <c r="G82" s="155"/>
      <c r="H82" s="90"/>
      <c r="I82" s="90"/>
      <c r="J82" s="155"/>
      <c r="K82" s="90"/>
      <c r="L82" s="90"/>
    </row>
    <row r="83" spans="7:12" ht="12.75">
      <c r="G83" s="155"/>
      <c r="H83" s="90"/>
      <c r="I83" s="90"/>
      <c r="J83" s="155"/>
      <c r="K83" s="90"/>
      <c r="L83" s="90"/>
    </row>
    <row r="84" spans="7:11" ht="12.75">
      <c r="G84" s="162"/>
      <c r="H84" s="108"/>
      <c r="I84" s="108"/>
      <c r="J84" s="162"/>
      <c r="K84" s="108"/>
    </row>
    <row r="85" spans="7:11" ht="12.75">
      <c r="G85" s="162"/>
      <c r="H85" s="108"/>
      <c r="I85" s="108"/>
      <c r="J85" s="162"/>
      <c r="K85" s="108"/>
    </row>
    <row r="86" spans="7:11" ht="12.75">
      <c r="G86" s="162"/>
      <c r="H86" s="108"/>
      <c r="I86" s="108"/>
      <c r="J86" s="162"/>
      <c r="K86" s="108"/>
    </row>
    <row r="87" spans="7:11" ht="12.75">
      <c r="G87" s="162"/>
      <c r="H87" s="108"/>
      <c r="I87" s="108"/>
      <c r="J87" s="162"/>
      <c r="K87" s="108"/>
    </row>
    <row r="88" spans="7:11" ht="12.75">
      <c r="G88" s="162"/>
      <c r="H88" s="108"/>
      <c r="I88" s="108"/>
      <c r="J88" s="162"/>
      <c r="K88" s="108"/>
    </row>
    <row r="89" spans="7:11" ht="12.75">
      <c r="G89" s="162"/>
      <c r="H89" s="108"/>
      <c r="I89" s="108"/>
      <c r="J89" s="162"/>
      <c r="K89" s="108"/>
    </row>
    <row r="90" spans="7:11" ht="12.75">
      <c r="G90" s="162"/>
      <c r="H90" s="108"/>
      <c r="I90" s="108"/>
      <c r="J90" s="162"/>
      <c r="K90" s="108"/>
    </row>
    <row r="91" spans="7:11" ht="12.75">
      <c r="G91" s="162"/>
      <c r="H91" s="108"/>
      <c r="I91" s="108"/>
      <c r="J91" s="162"/>
      <c r="K91" s="108"/>
    </row>
    <row r="92" spans="7:11" ht="12.75">
      <c r="G92" s="162"/>
      <c r="H92" s="108"/>
      <c r="I92" s="108"/>
      <c r="J92" s="162"/>
      <c r="K92" s="108"/>
    </row>
    <row r="93" spans="7:11" ht="12.75">
      <c r="G93" s="162"/>
      <c r="H93" s="108"/>
      <c r="I93" s="108"/>
      <c r="J93" s="162"/>
      <c r="K93" s="108"/>
    </row>
    <row r="94" spans="7:11" ht="12.75">
      <c r="G94" s="162"/>
      <c r="H94" s="108"/>
      <c r="I94" s="108"/>
      <c r="J94" s="162"/>
      <c r="K94" s="108"/>
    </row>
    <row r="95" spans="7:11" ht="12.75">
      <c r="G95" s="162"/>
      <c r="H95" s="108"/>
      <c r="I95" s="108"/>
      <c r="J95" s="162"/>
      <c r="K95" s="108"/>
    </row>
    <row r="96" spans="7:11" ht="12.75">
      <c r="G96" s="162"/>
      <c r="H96" s="108"/>
      <c r="I96" s="108"/>
      <c r="J96" s="162"/>
      <c r="K96" s="108"/>
    </row>
    <row r="97" spans="7:11" ht="12.75">
      <c r="G97" s="162"/>
      <c r="H97" s="108"/>
      <c r="I97" s="108"/>
      <c r="J97" s="162"/>
      <c r="K97" s="108"/>
    </row>
    <row r="98" spans="7:11" ht="12.75">
      <c r="G98" s="162"/>
      <c r="H98" s="108"/>
      <c r="I98" s="108"/>
      <c r="J98" s="162"/>
      <c r="K98" s="108"/>
    </row>
    <row r="99" spans="7:11" ht="12.75">
      <c r="G99" s="162"/>
      <c r="H99" s="108"/>
      <c r="I99" s="108"/>
      <c r="J99" s="162"/>
      <c r="K99" s="108"/>
    </row>
    <row r="100" spans="7:11" ht="12.75">
      <c r="G100" s="162"/>
      <c r="H100" s="108"/>
      <c r="I100" s="108"/>
      <c r="J100" s="162"/>
      <c r="K100" s="108"/>
    </row>
    <row r="101" spans="7:11" ht="12.75">
      <c r="G101" s="162"/>
      <c r="H101" s="108"/>
      <c r="I101" s="108"/>
      <c r="J101" s="162"/>
      <c r="K101" s="108"/>
    </row>
    <row r="102" spans="7:11" ht="12.75">
      <c r="G102" s="162"/>
      <c r="H102" s="108"/>
      <c r="I102" s="108"/>
      <c r="J102" s="162"/>
      <c r="K102" s="108"/>
    </row>
    <row r="103" spans="7:11" ht="12.75">
      <c r="G103" s="162"/>
      <c r="H103" s="108"/>
      <c r="I103" s="108"/>
      <c r="J103" s="162"/>
      <c r="K103" s="108"/>
    </row>
    <row r="104" spans="7:11" ht="12.75">
      <c r="G104" s="162"/>
      <c r="H104" s="108"/>
      <c r="I104" s="108"/>
      <c r="J104" s="162"/>
      <c r="K104" s="108"/>
    </row>
    <row r="105" spans="7:11" ht="12.75">
      <c r="G105" s="162"/>
      <c r="H105" s="108"/>
      <c r="I105" s="108"/>
      <c r="J105" s="162"/>
      <c r="K105" s="108"/>
    </row>
    <row r="106" spans="7:11" ht="12.75">
      <c r="G106" s="162"/>
      <c r="H106" s="108"/>
      <c r="I106" s="108"/>
      <c r="J106" s="162"/>
      <c r="K106" s="108"/>
    </row>
    <row r="107" spans="7:11" ht="12.75">
      <c r="G107" s="162"/>
      <c r="H107" s="108"/>
      <c r="I107" s="108"/>
      <c r="J107" s="162"/>
      <c r="K107" s="108"/>
    </row>
    <row r="108" spans="7:11" ht="12.75">
      <c r="G108" s="162"/>
      <c r="H108" s="108"/>
      <c r="I108" s="108"/>
      <c r="J108" s="162"/>
      <c r="K108" s="108"/>
    </row>
    <row r="109" spans="7:11" ht="12.75">
      <c r="G109" s="162"/>
      <c r="H109" s="108"/>
      <c r="I109" s="108"/>
      <c r="J109" s="162"/>
      <c r="K109" s="108"/>
    </row>
    <row r="110" spans="7:11" ht="12.75">
      <c r="G110" s="162"/>
      <c r="H110" s="108"/>
      <c r="I110" s="108"/>
      <c r="J110" s="162"/>
      <c r="K110" s="108"/>
    </row>
    <row r="111" spans="7:11" ht="12.75">
      <c r="G111" s="162"/>
      <c r="H111" s="108"/>
      <c r="I111" s="108"/>
      <c r="J111" s="162"/>
      <c r="K111" s="108"/>
    </row>
    <row r="112" spans="7:11" ht="12.75">
      <c r="G112" s="162"/>
      <c r="H112" s="108"/>
      <c r="I112" s="108"/>
      <c r="J112" s="162"/>
      <c r="K112" s="108"/>
    </row>
    <row r="113" spans="7:11" ht="12.75">
      <c r="G113" s="162"/>
      <c r="H113" s="108"/>
      <c r="I113" s="108"/>
      <c r="J113" s="162"/>
      <c r="K113" s="108"/>
    </row>
    <row r="114" spans="7:11" ht="12.75">
      <c r="G114" s="162"/>
      <c r="H114" s="108"/>
      <c r="I114" s="108"/>
      <c r="J114" s="162"/>
      <c r="K114" s="108"/>
    </row>
    <row r="115" spans="7:11" ht="12.75">
      <c r="G115" s="162"/>
      <c r="H115" s="108"/>
      <c r="I115" s="108"/>
      <c r="J115" s="162"/>
      <c r="K115" s="108"/>
    </row>
    <row r="116" spans="7:11" ht="12.75">
      <c r="G116" s="162"/>
      <c r="H116" s="108"/>
      <c r="I116" s="108"/>
      <c r="J116" s="162"/>
      <c r="K116" s="108"/>
    </row>
    <row r="117" spans="7:11" ht="12.75">
      <c r="G117" s="162"/>
      <c r="H117" s="108"/>
      <c r="I117" s="108"/>
      <c r="J117" s="162"/>
      <c r="K117" s="108"/>
    </row>
    <row r="118" spans="7:11" ht="12.75">
      <c r="G118" s="162"/>
      <c r="H118" s="108"/>
      <c r="I118" s="108"/>
      <c r="J118" s="162"/>
      <c r="K118" s="108"/>
    </row>
    <row r="119" spans="7:11" ht="12.75">
      <c r="G119" s="162"/>
      <c r="H119" s="108"/>
      <c r="I119" s="108"/>
      <c r="J119" s="162"/>
      <c r="K119" s="108"/>
    </row>
    <row r="120" spans="7:11" ht="12.75">
      <c r="G120" s="162"/>
      <c r="H120" s="108"/>
      <c r="I120" s="108"/>
      <c r="J120" s="162"/>
      <c r="K120" s="108"/>
    </row>
    <row r="121" spans="7:11" ht="12.75">
      <c r="G121" s="162"/>
      <c r="H121" s="108"/>
      <c r="I121" s="108"/>
      <c r="J121" s="162"/>
      <c r="K121" s="108"/>
    </row>
    <row r="122" spans="7:11" ht="12.75">
      <c r="G122" s="162"/>
      <c r="H122" s="108"/>
      <c r="I122" s="108"/>
      <c r="J122" s="162"/>
      <c r="K122" s="108"/>
    </row>
    <row r="123" spans="7:11" ht="12.75">
      <c r="G123" s="162"/>
      <c r="H123" s="108"/>
      <c r="I123" s="108"/>
      <c r="J123" s="162"/>
      <c r="K123" s="108"/>
    </row>
    <row r="124" spans="7:11" ht="12.75">
      <c r="G124" s="162"/>
      <c r="H124" s="108"/>
      <c r="I124" s="108"/>
      <c r="J124" s="162"/>
      <c r="K124" s="108"/>
    </row>
    <row r="125" spans="7:11" ht="12.75">
      <c r="G125" s="162"/>
      <c r="H125" s="108"/>
      <c r="I125" s="108"/>
      <c r="J125" s="162"/>
      <c r="K125" s="108"/>
    </row>
    <row r="126" spans="7:11" ht="12.75">
      <c r="G126" s="162"/>
      <c r="H126" s="108"/>
      <c r="I126" s="108"/>
      <c r="J126" s="162"/>
      <c r="K126" s="108"/>
    </row>
    <row r="127" spans="7:11" ht="12.75">
      <c r="G127" s="162"/>
      <c r="H127" s="108"/>
      <c r="I127" s="108"/>
      <c r="J127" s="162"/>
      <c r="K127" s="108"/>
    </row>
    <row r="128" spans="7:11" ht="12.75">
      <c r="G128" s="162"/>
      <c r="H128" s="108"/>
      <c r="I128" s="108"/>
      <c r="J128" s="162"/>
      <c r="K128" s="108"/>
    </row>
    <row r="129" spans="7:11" ht="12.75">
      <c r="G129" s="162"/>
      <c r="H129" s="108"/>
      <c r="I129" s="108"/>
      <c r="J129" s="162"/>
      <c r="K129" s="108"/>
    </row>
    <row r="130" spans="7:11" ht="12.75">
      <c r="G130" s="162"/>
      <c r="H130" s="108"/>
      <c r="I130" s="108"/>
      <c r="J130" s="162"/>
      <c r="K130" s="108"/>
    </row>
    <row r="131" spans="7:11" ht="12.75">
      <c r="G131" s="162"/>
      <c r="H131" s="108"/>
      <c r="I131" s="108"/>
      <c r="J131" s="162"/>
      <c r="K131" s="108"/>
    </row>
    <row r="132" spans="7:11" ht="12.75">
      <c r="G132" s="162"/>
      <c r="H132" s="108"/>
      <c r="I132" s="108"/>
      <c r="J132" s="162"/>
      <c r="K132" s="108"/>
    </row>
    <row r="133" spans="7:11" ht="12.75">
      <c r="G133" s="162"/>
      <c r="H133" s="108"/>
      <c r="I133" s="108"/>
      <c r="J133" s="162"/>
      <c r="K133" s="108"/>
    </row>
    <row r="134" spans="7:11" ht="12.75">
      <c r="G134" s="162"/>
      <c r="H134" s="108"/>
      <c r="I134" s="108"/>
      <c r="J134" s="162"/>
      <c r="K134" s="108"/>
    </row>
    <row r="135" spans="7:11" ht="12.75">
      <c r="G135" s="162"/>
      <c r="H135" s="108"/>
      <c r="I135" s="108"/>
      <c r="J135" s="162"/>
      <c r="K135" s="108"/>
    </row>
    <row r="136" spans="7:11" ht="12.75">
      <c r="G136" s="162"/>
      <c r="H136" s="108"/>
      <c r="I136" s="108"/>
      <c r="J136" s="162"/>
      <c r="K136" s="108"/>
    </row>
    <row r="137" spans="7:11" ht="12.75">
      <c r="G137" s="162"/>
      <c r="H137" s="108"/>
      <c r="I137" s="108"/>
      <c r="J137" s="162"/>
      <c r="K137" s="108"/>
    </row>
    <row r="138" spans="7:11" ht="12.75">
      <c r="G138" s="162"/>
      <c r="H138" s="108"/>
      <c r="I138" s="108"/>
      <c r="J138" s="162"/>
      <c r="K138" s="108"/>
    </row>
    <row r="139" spans="7:11" ht="12.75">
      <c r="G139" s="162"/>
      <c r="H139" s="108"/>
      <c r="I139" s="108"/>
      <c r="J139" s="162"/>
      <c r="K139" s="108"/>
    </row>
    <row r="140" spans="7:11" ht="12.75">
      <c r="G140" s="162"/>
      <c r="H140" s="108"/>
      <c r="I140" s="108"/>
      <c r="J140" s="162"/>
      <c r="K140" s="108"/>
    </row>
    <row r="141" spans="7:11" ht="12.75">
      <c r="G141" s="162"/>
      <c r="H141" s="108"/>
      <c r="I141" s="108"/>
      <c r="J141" s="162"/>
      <c r="K141" s="108"/>
    </row>
    <row r="142" spans="7:11" ht="12.75">
      <c r="G142" s="162"/>
      <c r="H142" s="108"/>
      <c r="I142" s="108"/>
      <c r="J142" s="162"/>
      <c r="K142" s="108"/>
    </row>
    <row r="143" spans="7:11" ht="12.75">
      <c r="G143" s="162"/>
      <c r="H143" s="108"/>
      <c r="I143" s="108"/>
      <c r="J143" s="162"/>
      <c r="K143" s="108"/>
    </row>
    <row r="144" spans="7:11" ht="12.75">
      <c r="G144" s="162"/>
      <c r="H144" s="108"/>
      <c r="I144" s="108"/>
      <c r="J144" s="162"/>
      <c r="K144" s="108"/>
    </row>
    <row r="145" spans="7:11" ht="12.75">
      <c r="G145" s="162"/>
      <c r="H145" s="108"/>
      <c r="I145" s="108"/>
      <c r="J145" s="162"/>
      <c r="K145" s="108"/>
    </row>
    <row r="146" spans="7:11" ht="12.75">
      <c r="G146" s="162"/>
      <c r="H146" s="108"/>
      <c r="I146" s="108"/>
      <c r="J146" s="162"/>
      <c r="K146" s="108"/>
    </row>
    <row r="147" spans="7:11" ht="12.75">
      <c r="G147" s="162"/>
      <c r="H147" s="108"/>
      <c r="I147" s="108"/>
      <c r="J147" s="162"/>
      <c r="K147" s="108"/>
    </row>
    <row r="148" spans="7:11" ht="12.75">
      <c r="G148" s="162"/>
      <c r="H148" s="108"/>
      <c r="I148" s="108"/>
      <c r="J148" s="162"/>
      <c r="K148" s="108"/>
    </row>
    <row r="149" spans="7:11" ht="12.75">
      <c r="G149" s="162"/>
      <c r="H149" s="108"/>
      <c r="I149" s="108"/>
      <c r="J149" s="162"/>
      <c r="K149" s="108"/>
    </row>
    <row r="150" spans="7:11" ht="12.75">
      <c r="G150" s="162"/>
      <c r="H150" s="108"/>
      <c r="I150" s="108"/>
      <c r="J150" s="162"/>
      <c r="K150" s="108"/>
    </row>
    <row r="151" spans="7:11" ht="12.75">
      <c r="G151" s="162"/>
      <c r="H151" s="108"/>
      <c r="I151" s="108"/>
      <c r="J151" s="162"/>
      <c r="K151" s="108"/>
    </row>
    <row r="152" spans="7:11" ht="12.75">
      <c r="G152" s="162"/>
      <c r="H152" s="108"/>
      <c r="I152" s="108"/>
      <c r="J152" s="162"/>
      <c r="K152" s="108"/>
    </row>
    <row r="153" spans="7:11" ht="12.75">
      <c r="G153" s="162"/>
      <c r="H153" s="108"/>
      <c r="I153" s="108"/>
      <c r="J153" s="162"/>
      <c r="K153" s="108"/>
    </row>
    <row r="154" spans="7:11" ht="12.75">
      <c r="G154" s="162"/>
      <c r="H154" s="108"/>
      <c r="I154" s="108"/>
      <c r="J154" s="162"/>
      <c r="K154" s="108"/>
    </row>
    <row r="155" spans="7:11" ht="12.75">
      <c r="G155" s="162"/>
      <c r="H155" s="108"/>
      <c r="I155" s="108"/>
      <c r="J155" s="162"/>
      <c r="K155" s="108"/>
    </row>
    <row r="156" spans="7:11" ht="12.75">
      <c r="G156" s="162"/>
      <c r="H156" s="108"/>
      <c r="I156" s="108"/>
      <c r="J156" s="162"/>
      <c r="K156" s="108"/>
    </row>
    <row r="157" spans="7:11" ht="12.75">
      <c r="G157" s="162"/>
      <c r="H157" s="108"/>
      <c r="I157" s="108"/>
      <c r="J157" s="162"/>
      <c r="K157" s="108"/>
    </row>
    <row r="158" spans="7:11" ht="12.75">
      <c r="G158" s="162"/>
      <c r="H158" s="108"/>
      <c r="I158" s="108"/>
      <c r="J158" s="162"/>
      <c r="K158" s="108"/>
    </row>
    <row r="159" spans="7:11" ht="12.75">
      <c r="G159" s="162"/>
      <c r="H159" s="108"/>
      <c r="I159" s="108"/>
      <c r="J159" s="162"/>
      <c r="K159" s="108"/>
    </row>
    <row r="160" spans="7:11" ht="12.75">
      <c r="G160" s="162"/>
      <c r="H160" s="108"/>
      <c r="I160" s="108"/>
      <c r="J160" s="162"/>
      <c r="K160" s="108"/>
    </row>
    <row r="161" spans="7:11" ht="12.75">
      <c r="G161" s="162"/>
      <c r="H161" s="108"/>
      <c r="I161" s="108"/>
      <c r="J161" s="162"/>
      <c r="K161" s="108"/>
    </row>
    <row r="162" spans="7:11" ht="12.75">
      <c r="G162" s="162"/>
      <c r="H162" s="108"/>
      <c r="I162" s="108"/>
      <c r="J162" s="162"/>
      <c r="K162" s="108"/>
    </row>
    <row r="163" spans="7:11" ht="12.75">
      <c r="G163" s="162"/>
      <c r="H163" s="108"/>
      <c r="I163" s="108"/>
      <c r="J163" s="162"/>
      <c r="K163" s="108"/>
    </row>
    <row r="164" spans="7:11" ht="12.75">
      <c r="G164" s="162"/>
      <c r="H164" s="108"/>
      <c r="I164" s="108"/>
      <c r="J164" s="162"/>
      <c r="K164" s="108"/>
    </row>
    <row r="165" spans="7:11" ht="12.75">
      <c r="G165" s="162"/>
      <c r="H165" s="108"/>
      <c r="I165" s="108"/>
      <c r="J165" s="162"/>
      <c r="K165" s="108"/>
    </row>
    <row r="166" spans="7:11" ht="12.75">
      <c r="G166" s="162"/>
      <c r="H166" s="108"/>
      <c r="I166" s="108"/>
      <c r="J166" s="162"/>
      <c r="K166" s="108"/>
    </row>
    <row r="167" spans="7:11" ht="12.75">
      <c r="G167" s="162"/>
      <c r="H167" s="108"/>
      <c r="I167" s="108"/>
      <c r="J167" s="162"/>
      <c r="K167" s="108"/>
    </row>
    <row r="168" spans="7:11" ht="12.75">
      <c r="G168" s="162"/>
      <c r="H168" s="108"/>
      <c r="I168" s="108"/>
      <c r="J168" s="162"/>
      <c r="K168" s="108"/>
    </row>
    <row r="169" spans="7:11" ht="12.75">
      <c r="G169" s="162"/>
      <c r="H169" s="108"/>
      <c r="I169" s="108"/>
      <c r="J169" s="162"/>
      <c r="K169" s="108"/>
    </row>
    <row r="170" spans="7:11" ht="12.75">
      <c r="G170" s="162"/>
      <c r="H170" s="108"/>
      <c r="I170" s="108"/>
      <c r="J170" s="162"/>
      <c r="K170" s="108"/>
    </row>
    <row r="171" spans="7:11" ht="12.75">
      <c r="G171" s="162"/>
      <c r="H171" s="108"/>
      <c r="I171" s="108"/>
      <c r="J171" s="162"/>
      <c r="K171" s="108"/>
    </row>
    <row r="172" spans="7:11" ht="12.75">
      <c r="G172" s="162"/>
      <c r="H172" s="108"/>
      <c r="I172" s="108"/>
      <c r="J172" s="162"/>
      <c r="K172" s="108"/>
    </row>
    <row r="173" spans="7:11" ht="12.75">
      <c r="G173" s="162"/>
      <c r="H173" s="108"/>
      <c r="I173" s="108"/>
      <c r="J173" s="162"/>
      <c r="K173" s="108"/>
    </row>
    <row r="174" spans="7:11" ht="12.75">
      <c r="G174" s="162"/>
      <c r="H174" s="108"/>
      <c r="I174" s="108"/>
      <c r="J174" s="162"/>
      <c r="K174" s="108"/>
    </row>
    <row r="175" spans="7:11" ht="12.75">
      <c r="G175" s="162"/>
      <c r="H175" s="108"/>
      <c r="I175" s="108"/>
      <c r="J175" s="162"/>
      <c r="K175" s="108"/>
    </row>
    <row r="176" spans="7:11" ht="12.75">
      <c r="G176" s="162"/>
      <c r="H176" s="108"/>
      <c r="I176" s="108"/>
      <c r="J176" s="162"/>
      <c r="K176" s="108"/>
    </row>
    <row r="177" spans="7:11" ht="12.75">
      <c r="G177" s="162"/>
      <c r="H177" s="108"/>
      <c r="I177" s="108"/>
      <c r="J177" s="162"/>
      <c r="K177" s="108"/>
    </row>
    <row r="178" spans="7:11" ht="12.75">
      <c r="G178" s="162"/>
      <c r="H178" s="108"/>
      <c r="I178" s="108"/>
      <c r="J178" s="162"/>
      <c r="K178" s="108"/>
    </row>
    <row r="179" spans="7:11" ht="12.75">
      <c r="G179" s="162"/>
      <c r="H179" s="108"/>
      <c r="I179" s="108"/>
      <c r="J179" s="162"/>
      <c r="K179" s="108"/>
    </row>
    <row r="180" spans="7:11" ht="12.75">
      <c r="G180" s="162"/>
      <c r="H180" s="108"/>
      <c r="I180" s="108"/>
      <c r="J180" s="162"/>
      <c r="K180" s="108"/>
    </row>
    <row r="181" spans="7:11" ht="12.75">
      <c r="G181" s="162"/>
      <c r="H181" s="108"/>
      <c r="I181" s="108"/>
      <c r="J181" s="162"/>
      <c r="K181" s="108"/>
    </row>
    <row r="182" spans="7:11" ht="12.75">
      <c r="G182" s="162"/>
      <c r="H182" s="108"/>
      <c r="I182" s="108"/>
      <c r="J182" s="162"/>
      <c r="K182" s="108"/>
    </row>
    <row r="183" spans="7:11" ht="12.75">
      <c r="G183" s="162"/>
      <c r="H183" s="108"/>
      <c r="I183" s="108"/>
      <c r="J183" s="162"/>
      <c r="K183" s="108"/>
    </row>
    <row r="184" spans="7:11" ht="12.75">
      <c r="G184" s="162"/>
      <c r="H184" s="108"/>
      <c r="I184" s="108"/>
      <c r="J184" s="162"/>
      <c r="K184" s="108"/>
    </row>
    <row r="185" spans="7:11" ht="12.75">
      <c r="G185" s="162"/>
      <c r="H185" s="108"/>
      <c r="I185" s="108"/>
      <c r="J185" s="162"/>
      <c r="K185" s="108"/>
    </row>
    <row r="186" spans="7:11" ht="12.75">
      <c r="G186" s="162"/>
      <c r="H186" s="108"/>
      <c r="I186" s="108"/>
      <c r="J186" s="162"/>
      <c r="K186" s="108"/>
    </row>
    <row r="187" spans="7:11" ht="12.75">
      <c r="G187" s="162"/>
      <c r="H187" s="108"/>
      <c r="I187" s="108"/>
      <c r="J187" s="162"/>
      <c r="K187" s="108"/>
    </row>
    <row r="188" spans="7:11" ht="12.75">
      <c r="G188" s="162"/>
      <c r="H188" s="108"/>
      <c r="I188" s="108"/>
      <c r="J188" s="162"/>
      <c r="K188" s="108"/>
    </row>
    <row r="189" spans="7:11" ht="12.75">
      <c r="G189" s="162"/>
      <c r="H189" s="108"/>
      <c r="I189" s="108"/>
      <c r="J189" s="162"/>
      <c r="K189" s="108"/>
    </row>
    <row r="190" spans="7:11" ht="12.75">
      <c r="G190" s="162"/>
      <c r="H190" s="108"/>
      <c r="I190" s="108"/>
      <c r="J190" s="162"/>
      <c r="K190" s="108"/>
    </row>
    <row r="191" spans="7:11" ht="12.75">
      <c r="G191" s="162"/>
      <c r="H191" s="108"/>
      <c r="I191" s="108"/>
      <c r="J191" s="162"/>
      <c r="K191" s="108"/>
    </row>
    <row r="192" spans="7:11" ht="12.75">
      <c r="G192" s="162"/>
      <c r="H192" s="108"/>
      <c r="I192" s="108"/>
      <c r="J192" s="162"/>
      <c r="K192" s="108"/>
    </row>
    <row r="193" spans="7:11" ht="12.75">
      <c r="G193" s="162"/>
      <c r="H193" s="108"/>
      <c r="I193" s="108"/>
      <c r="J193" s="162"/>
      <c r="K193" s="108"/>
    </row>
    <row r="194" spans="7:11" ht="12.75">
      <c r="G194" s="162"/>
      <c r="H194" s="108"/>
      <c r="I194" s="108"/>
      <c r="J194" s="162"/>
      <c r="K194" s="108"/>
    </row>
    <row r="195" spans="7:11" ht="12.75">
      <c r="G195" s="162"/>
      <c r="H195" s="108"/>
      <c r="I195" s="108"/>
      <c r="J195" s="162"/>
      <c r="K195" s="108"/>
    </row>
    <row r="196" spans="7:11" ht="12.75">
      <c r="G196" s="162"/>
      <c r="H196" s="108"/>
      <c r="I196" s="108"/>
      <c r="J196" s="162"/>
      <c r="K196" s="108"/>
    </row>
    <row r="197" spans="7:11" ht="12.75">
      <c r="G197" s="162"/>
      <c r="H197" s="108"/>
      <c r="I197" s="108"/>
      <c r="J197" s="162"/>
      <c r="K197" s="108"/>
    </row>
    <row r="198" spans="7:11" ht="12.75">
      <c r="G198" s="162"/>
      <c r="H198" s="108"/>
      <c r="I198" s="108"/>
      <c r="J198" s="162"/>
      <c r="K198" s="108"/>
    </row>
    <row r="199" spans="7:11" ht="12.75">
      <c r="G199" s="162"/>
      <c r="H199" s="108"/>
      <c r="I199" s="108"/>
      <c r="J199" s="162"/>
      <c r="K199" s="108"/>
    </row>
    <row r="200" spans="7:11" ht="12.75">
      <c r="G200" s="162"/>
      <c r="H200" s="108"/>
      <c r="I200" s="108"/>
      <c r="J200" s="162"/>
      <c r="K200" s="108"/>
    </row>
    <row r="201" spans="7:11" ht="12.75">
      <c r="G201" s="162"/>
      <c r="H201" s="108"/>
      <c r="I201" s="108"/>
      <c r="J201" s="162"/>
      <c r="K201" s="108"/>
    </row>
    <row r="202" spans="7:11" ht="12.75">
      <c r="G202" s="162"/>
      <c r="H202" s="108"/>
      <c r="I202" s="108"/>
      <c r="J202" s="162"/>
      <c r="K202" s="108"/>
    </row>
    <row r="203" spans="7:11" ht="12.75">
      <c r="G203" s="162"/>
      <c r="H203" s="108"/>
      <c r="I203" s="108"/>
      <c r="J203" s="162"/>
      <c r="K203" s="108"/>
    </row>
    <row r="204" spans="7:11" ht="12.75">
      <c r="G204" s="162"/>
      <c r="H204" s="108"/>
      <c r="I204" s="108"/>
      <c r="J204" s="162"/>
      <c r="K204" s="108"/>
    </row>
    <row r="205" spans="7:11" ht="12.75">
      <c r="G205" s="162"/>
      <c r="H205" s="108"/>
      <c r="I205" s="108"/>
      <c r="J205" s="162"/>
      <c r="K205" s="108"/>
    </row>
    <row r="206" spans="7:11" ht="12.75">
      <c r="G206" s="162"/>
      <c r="H206" s="108"/>
      <c r="I206" s="108"/>
      <c r="J206" s="162"/>
      <c r="K206" s="108"/>
    </row>
    <row r="207" spans="7:11" ht="12.75">
      <c r="G207" s="162"/>
      <c r="H207" s="108"/>
      <c r="I207" s="108"/>
      <c r="J207" s="162"/>
      <c r="K207" s="108"/>
    </row>
    <row r="208" spans="7:11" ht="12.75">
      <c r="G208" s="162"/>
      <c r="H208" s="108"/>
      <c r="I208" s="108"/>
      <c r="J208" s="162"/>
      <c r="K208" s="108"/>
    </row>
    <row r="209" spans="7:11" ht="12.75">
      <c r="G209" s="162"/>
      <c r="H209" s="108"/>
      <c r="I209" s="108"/>
      <c r="J209" s="162"/>
      <c r="K209" s="108"/>
    </row>
    <row r="210" spans="7:11" ht="12.75">
      <c r="G210" s="162"/>
      <c r="H210" s="108"/>
      <c r="I210" s="108"/>
      <c r="J210" s="162"/>
      <c r="K210" s="108"/>
    </row>
    <row r="211" spans="7:11" ht="12.75">
      <c r="G211" s="162"/>
      <c r="H211" s="108"/>
      <c r="I211" s="108"/>
      <c r="J211" s="162"/>
      <c r="K211" s="108"/>
    </row>
    <row r="212" spans="7:11" ht="12.75">
      <c r="G212" s="162"/>
      <c r="H212" s="108"/>
      <c r="I212" s="108"/>
      <c r="J212" s="162"/>
      <c r="K212" s="108"/>
    </row>
    <row r="213" spans="7:11" ht="12.75">
      <c r="G213" s="162"/>
      <c r="H213" s="108"/>
      <c r="I213" s="108"/>
      <c r="J213" s="162"/>
      <c r="K213" s="108"/>
    </row>
    <row r="214" spans="7:11" ht="12.75">
      <c r="G214" s="162"/>
      <c r="H214" s="108"/>
      <c r="I214" s="108"/>
      <c r="J214" s="162"/>
      <c r="K214" s="108"/>
    </row>
    <row r="215" spans="7:11" ht="12.75">
      <c r="G215" s="162"/>
      <c r="H215" s="108"/>
      <c r="I215" s="108"/>
      <c r="J215" s="162"/>
      <c r="K215" s="108"/>
    </row>
    <row r="216" spans="7:11" ht="12.75">
      <c r="G216" s="162"/>
      <c r="H216" s="108"/>
      <c r="I216" s="108"/>
      <c r="J216" s="162"/>
      <c r="K216" s="108"/>
    </row>
    <row r="217" spans="7:11" ht="12.75">
      <c r="G217" s="162"/>
      <c r="H217" s="108"/>
      <c r="I217" s="108"/>
      <c r="J217" s="162"/>
      <c r="K217" s="108"/>
    </row>
    <row r="218" spans="7:11" ht="12.75">
      <c r="G218" s="162"/>
      <c r="H218" s="108"/>
      <c r="I218" s="108"/>
      <c r="J218" s="162"/>
      <c r="K218" s="108"/>
    </row>
    <row r="219" spans="7:11" ht="12.75">
      <c r="G219" s="162"/>
      <c r="H219" s="108"/>
      <c r="I219" s="108"/>
      <c r="J219" s="162"/>
      <c r="K219" s="108"/>
    </row>
    <row r="220" spans="7:11" ht="12.75">
      <c r="G220" s="162"/>
      <c r="H220" s="108"/>
      <c r="I220" s="108"/>
      <c r="J220" s="162"/>
      <c r="K220" s="108"/>
    </row>
    <row r="221" spans="7:11" ht="12.75">
      <c r="G221" s="162"/>
      <c r="H221" s="108"/>
      <c r="I221" s="108"/>
      <c r="J221" s="162"/>
      <c r="K221" s="108"/>
    </row>
    <row r="222" spans="7:11" ht="12.75">
      <c r="G222" s="162"/>
      <c r="H222" s="108"/>
      <c r="I222" s="108"/>
      <c r="J222" s="162"/>
      <c r="K222" s="108"/>
    </row>
    <row r="223" spans="7:11" ht="12.75">
      <c r="G223" s="162"/>
      <c r="H223" s="108"/>
      <c r="I223" s="108"/>
      <c r="J223" s="162"/>
      <c r="K223" s="108"/>
    </row>
    <row r="224" spans="7:11" ht="12.75">
      <c r="G224" s="162"/>
      <c r="H224" s="108"/>
      <c r="I224" s="108"/>
      <c r="J224" s="162"/>
      <c r="K224" s="108"/>
    </row>
    <row r="225" spans="7:11" ht="12.75">
      <c r="G225" s="162"/>
      <c r="H225" s="108"/>
      <c r="I225" s="108"/>
      <c r="J225" s="162"/>
      <c r="K225" s="108"/>
    </row>
    <row r="226" spans="7:11" ht="12.75">
      <c r="G226" s="162"/>
      <c r="H226" s="108"/>
      <c r="I226" s="108"/>
      <c r="J226" s="162"/>
      <c r="K226" s="108"/>
    </row>
    <row r="227" spans="7:11" ht="12.75">
      <c r="G227" s="162"/>
      <c r="H227" s="108"/>
      <c r="I227" s="108"/>
      <c r="J227" s="162"/>
      <c r="K227" s="108"/>
    </row>
    <row r="228" spans="7:11" ht="12.75">
      <c r="G228" s="162"/>
      <c r="H228" s="108"/>
      <c r="I228" s="108"/>
      <c r="J228" s="162"/>
      <c r="K228" s="108"/>
    </row>
    <row r="229" spans="7:11" ht="12.75">
      <c r="G229" s="162"/>
      <c r="H229" s="108"/>
      <c r="I229" s="108"/>
      <c r="J229" s="162"/>
      <c r="K229" s="108"/>
    </row>
    <row r="230" spans="7:11" ht="12.75">
      <c r="G230" s="162"/>
      <c r="H230" s="108"/>
      <c r="I230" s="108"/>
      <c r="J230" s="162"/>
      <c r="K230" s="108"/>
    </row>
    <row r="231" spans="7:11" ht="12.75">
      <c r="G231" s="162"/>
      <c r="H231" s="108"/>
      <c r="I231" s="108"/>
      <c r="J231" s="162"/>
      <c r="K231" s="108"/>
    </row>
    <row r="232" spans="7:11" ht="12.75">
      <c r="G232" s="162"/>
      <c r="H232" s="108"/>
      <c r="I232" s="108"/>
      <c r="J232" s="162"/>
      <c r="K232" s="108"/>
    </row>
    <row r="233" spans="7:11" ht="12.75">
      <c r="G233" s="162"/>
      <c r="H233" s="108"/>
      <c r="I233" s="108"/>
      <c r="J233" s="162"/>
      <c r="K233" s="108"/>
    </row>
    <row r="234" spans="7:11" ht="12.75">
      <c r="G234" s="162"/>
      <c r="H234" s="108"/>
      <c r="I234" s="108"/>
      <c r="J234" s="162"/>
      <c r="K234" s="108"/>
    </row>
    <row r="235" spans="7:11" ht="12.75">
      <c r="G235" s="162"/>
      <c r="H235" s="108"/>
      <c r="I235" s="108"/>
      <c r="J235" s="162"/>
      <c r="K235" s="108"/>
    </row>
    <row r="236" spans="7:11" ht="12.75">
      <c r="G236" s="162"/>
      <c r="H236" s="108"/>
      <c r="I236" s="108"/>
      <c r="J236" s="162"/>
      <c r="K236" s="108"/>
    </row>
    <row r="237" spans="7:11" ht="12.75">
      <c r="G237" s="162"/>
      <c r="H237" s="108"/>
      <c r="I237" s="108"/>
      <c r="J237" s="162"/>
      <c r="K237" s="108"/>
    </row>
    <row r="238" spans="7:11" ht="12.75">
      <c r="G238" s="162"/>
      <c r="H238" s="108"/>
      <c r="I238" s="108"/>
      <c r="J238" s="162"/>
      <c r="K238" s="108"/>
    </row>
    <row r="239" spans="7:11" ht="12.75">
      <c r="G239" s="162"/>
      <c r="H239" s="108"/>
      <c r="I239" s="108"/>
      <c r="J239" s="162"/>
      <c r="K239" s="108"/>
    </row>
    <row r="240" spans="7:11" ht="12.75">
      <c r="G240" s="162"/>
      <c r="H240" s="108"/>
      <c r="I240" s="108"/>
      <c r="J240" s="162"/>
      <c r="K240" s="108"/>
    </row>
    <row r="241" spans="7:11" ht="12.75">
      <c r="G241" s="162"/>
      <c r="H241" s="108"/>
      <c r="I241" s="108"/>
      <c r="J241" s="162"/>
      <c r="K241" s="108"/>
    </row>
    <row r="242" spans="7:11" ht="12.75">
      <c r="G242" s="162"/>
      <c r="H242" s="108"/>
      <c r="I242" s="108"/>
      <c r="J242" s="162"/>
      <c r="K242" s="108"/>
    </row>
    <row r="243" spans="7:11" ht="12.75">
      <c r="G243" s="162"/>
      <c r="H243" s="108"/>
      <c r="I243" s="108"/>
      <c r="J243" s="162"/>
      <c r="K243" s="108"/>
    </row>
    <row r="244" spans="7:11" ht="12.75">
      <c r="G244" s="162"/>
      <c r="H244" s="108"/>
      <c r="I244" s="108"/>
      <c r="J244" s="162"/>
      <c r="K244" s="108"/>
    </row>
    <row r="245" spans="7:11" ht="12.75">
      <c r="G245" s="162"/>
      <c r="H245" s="108"/>
      <c r="I245" s="108"/>
      <c r="J245" s="162"/>
      <c r="K245" s="108"/>
    </row>
    <row r="246" spans="7:11" ht="12.75">
      <c r="G246" s="162"/>
      <c r="H246" s="108"/>
      <c r="I246" s="108"/>
      <c r="J246" s="162"/>
      <c r="K246" s="108"/>
    </row>
    <row r="247" spans="7:11" ht="12.75">
      <c r="G247" s="162"/>
      <c r="H247" s="108"/>
      <c r="I247" s="108"/>
      <c r="J247" s="162"/>
      <c r="K247" s="108"/>
    </row>
    <row r="248" spans="7:11" ht="12.75">
      <c r="G248" s="162"/>
      <c r="H248" s="108"/>
      <c r="I248" s="108"/>
      <c r="J248" s="162"/>
      <c r="K248" s="108"/>
    </row>
    <row r="249" spans="7:11" ht="12.75">
      <c r="G249" s="162"/>
      <c r="H249" s="108"/>
      <c r="I249" s="108"/>
      <c r="J249" s="162"/>
      <c r="K249" s="108"/>
    </row>
    <row r="250" spans="7:11" ht="12.75">
      <c r="G250" s="162"/>
      <c r="H250" s="108"/>
      <c r="I250" s="108"/>
      <c r="J250" s="162"/>
      <c r="K250" s="108"/>
    </row>
    <row r="251" spans="7:11" ht="12.75">
      <c r="G251" s="162"/>
      <c r="H251" s="108"/>
      <c r="I251" s="108"/>
      <c r="J251" s="162"/>
      <c r="K251" s="108"/>
    </row>
    <row r="252" spans="7:11" ht="12.75">
      <c r="G252" s="162"/>
      <c r="H252" s="108"/>
      <c r="I252" s="108"/>
      <c r="J252" s="162"/>
      <c r="K252" s="108"/>
    </row>
    <row r="253" spans="7:11" ht="12.75">
      <c r="G253" s="162"/>
      <c r="H253" s="108"/>
      <c r="I253" s="108"/>
      <c r="J253" s="162"/>
      <c r="K253" s="108"/>
    </row>
    <row r="254" spans="7:11" ht="12.75">
      <c r="G254" s="162"/>
      <c r="H254" s="108"/>
      <c r="I254" s="108"/>
      <c r="J254" s="162"/>
      <c r="K254" s="108"/>
    </row>
    <row r="255" spans="7:11" ht="12.75">
      <c r="G255" s="162"/>
      <c r="H255" s="108"/>
      <c r="I255" s="108"/>
      <c r="J255" s="162"/>
      <c r="K255" s="108"/>
    </row>
    <row r="256" spans="7:11" ht="12.75">
      <c r="G256" s="162"/>
      <c r="H256" s="108"/>
      <c r="I256" s="108"/>
      <c r="J256" s="162"/>
      <c r="K256" s="108"/>
    </row>
    <row r="257" spans="7:11" ht="12.75">
      <c r="G257" s="162"/>
      <c r="H257" s="108"/>
      <c r="I257" s="108"/>
      <c r="J257" s="162"/>
      <c r="K257" s="108"/>
    </row>
    <row r="258" spans="7:11" ht="12.75">
      <c r="G258" s="162"/>
      <c r="H258" s="108"/>
      <c r="I258" s="108"/>
      <c r="J258" s="162"/>
      <c r="K258" s="108"/>
    </row>
    <row r="259" spans="7:11" ht="12.75">
      <c r="G259" s="162"/>
      <c r="H259" s="108"/>
      <c r="I259" s="108"/>
      <c r="J259" s="162"/>
      <c r="K259" s="108"/>
    </row>
    <row r="260" spans="7:11" ht="12.75">
      <c r="G260" s="162"/>
      <c r="H260" s="108"/>
      <c r="I260" s="108"/>
      <c r="J260" s="162"/>
      <c r="K260" s="108"/>
    </row>
    <row r="261" spans="7:11" ht="12.75">
      <c r="G261" s="162"/>
      <c r="H261" s="108"/>
      <c r="I261" s="108"/>
      <c r="J261" s="162"/>
      <c r="K261" s="108"/>
    </row>
    <row r="262" spans="7:11" ht="12.75">
      <c r="G262" s="162"/>
      <c r="H262" s="108"/>
      <c r="I262" s="108"/>
      <c r="J262" s="162"/>
      <c r="K262" s="108"/>
    </row>
    <row r="263" spans="7:11" ht="12.75">
      <c r="G263" s="162"/>
      <c r="H263" s="108"/>
      <c r="I263" s="108"/>
      <c r="J263" s="162"/>
      <c r="K263" s="108"/>
    </row>
    <row r="264" spans="7:11" ht="12.75">
      <c r="G264" s="162"/>
      <c r="H264" s="108"/>
      <c r="I264" s="108"/>
      <c r="J264" s="162"/>
      <c r="K264" s="108"/>
    </row>
    <row r="265" spans="7:11" ht="12.75">
      <c r="G265" s="162"/>
      <c r="H265" s="108"/>
      <c r="I265" s="108"/>
      <c r="J265" s="162"/>
      <c r="K265" s="108"/>
    </row>
    <row r="266" spans="7:11" ht="12.75">
      <c r="G266" s="162"/>
      <c r="H266" s="108"/>
      <c r="I266" s="108"/>
      <c r="J266" s="162"/>
      <c r="K266" s="108"/>
    </row>
    <row r="267" spans="7:11" ht="12.75">
      <c r="G267" s="162"/>
      <c r="H267" s="108"/>
      <c r="I267" s="108"/>
      <c r="J267" s="162"/>
      <c r="K267" s="108"/>
    </row>
    <row r="268" spans="7:11" ht="12.75">
      <c r="G268" s="162"/>
      <c r="H268" s="108"/>
      <c r="I268" s="108"/>
      <c r="J268" s="162"/>
      <c r="K268" s="108"/>
    </row>
    <row r="269" spans="7:11" ht="12.75">
      <c r="G269" s="162"/>
      <c r="H269" s="108"/>
      <c r="I269" s="108"/>
      <c r="J269" s="162"/>
      <c r="K269" s="108"/>
    </row>
    <row r="270" spans="7:11" ht="12.75">
      <c r="G270" s="162"/>
      <c r="H270" s="108"/>
      <c r="I270" s="108"/>
      <c r="J270" s="162"/>
      <c r="K270" s="108"/>
    </row>
    <row r="271" spans="7:11" ht="12.75">
      <c r="G271" s="162"/>
      <c r="H271" s="108"/>
      <c r="I271" s="108"/>
      <c r="J271" s="162"/>
      <c r="K271" s="108"/>
    </row>
    <row r="272" spans="7:11" ht="12.75">
      <c r="G272" s="162"/>
      <c r="H272" s="108"/>
      <c r="I272" s="108"/>
      <c r="J272" s="162"/>
      <c r="K272" s="108"/>
    </row>
    <row r="273" spans="7:11" ht="12.75">
      <c r="G273" s="162"/>
      <c r="H273" s="108"/>
      <c r="I273" s="108"/>
      <c r="J273" s="162"/>
      <c r="K273" s="108"/>
    </row>
    <row r="274" spans="7:11" ht="12.75">
      <c r="G274" s="162"/>
      <c r="H274" s="108"/>
      <c r="I274" s="108"/>
      <c r="J274" s="162"/>
      <c r="K274" s="108"/>
    </row>
    <row r="275" spans="1:11" ht="12.75">
      <c r="A275" s="107" t="s">
        <v>9</v>
      </c>
      <c r="B275" s="92" t="s">
        <v>10</v>
      </c>
      <c r="G275" s="162">
        <v>-601</v>
      </c>
      <c r="H275" s="108"/>
      <c r="I275" s="108">
        <v>-568</v>
      </c>
      <c r="J275" s="162">
        <v>-707</v>
      </c>
      <c r="K275" s="108">
        <v>-568</v>
      </c>
    </row>
    <row r="276" spans="7:11" ht="12.75">
      <c r="G276" s="163"/>
      <c r="H276" s="109"/>
      <c r="I276" s="109"/>
      <c r="J276" s="163"/>
      <c r="K276" s="109"/>
    </row>
    <row r="277" spans="1:11" ht="12.75">
      <c r="A277" s="107" t="s">
        <v>11</v>
      </c>
      <c r="B277" s="92" t="s">
        <v>12</v>
      </c>
      <c r="G277" s="162">
        <f>+G22+G28+G275</f>
        <v>-9839</v>
      </c>
      <c r="H277" s="108"/>
      <c r="I277" s="108">
        <f>+I22+I28+I275</f>
        <v>-8186</v>
      </c>
      <c r="J277" s="162" t="e">
        <f>+J22+J28+J275+#REF!</f>
        <v>#REF!</v>
      </c>
      <c r="K277" s="108">
        <f>+K22+K28+K275</f>
        <v>-56684</v>
      </c>
    </row>
    <row r="278" spans="2:11" ht="12.75">
      <c r="B278" s="92" t="s">
        <v>13</v>
      </c>
      <c r="G278" s="162"/>
      <c r="H278" s="108"/>
      <c r="I278" s="108"/>
      <c r="J278" s="162"/>
      <c r="K278" s="108"/>
    </row>
    <row r="279" spans="7:11" ht="12.75">
      <c r="G279" s="162"/>
      <c r="H279" s="108"/>
      <c r="I279" s="108"/>
      <c r="J279" s="162"/>
      <c r="K279" s="108"/>
    </row>
    <row r="280" spans="1:11" ht="12.75">
      <c r="A280" s="107" t="s">
        <v>14</v>
      </c>
      <c r="B280" s="92" t="s">
        <v>15</v>
      </c>
      <c r="G280" s="162" t="e">
        <f>J280-#REF!</f>
        <v>#REF!</v>
      </c>
      <c r="H280" s="108"/>
      <c r="I280" s="108">
        <v>0</v>
      </c>
      <c r="J280" s="162">
        <v>0</v>
      </c>
      <c r="K280" s="108">
        <v>0</v>
      </c>
    </row>
    <row r="281" spans="7:11" ht="12.75">
      <c r="G281" s="162"/>
      <c r="H281" s="108"/>
      <c r="I281" s="108"/>
      <c r="J281" s="162"/>
      <c r="K281" s="108"/>
    </row>
    <row r="282" spans="1:11" ht="12.75">
      <c r="A282" s="107" t="s">
        <v>16</v>
      </c>
      <c r="B282" s="92" t="s">
        <v>12</v>
      </c>
      <c r="G282" s="164" t="e">
        <f>+G277+G280</f>
        <v>#REF!</v>
      </c>
      <c r="H282" s="110"/>
      <c r="I282" s="110">
        <f>+I277+I280</f>
        <v>-8186</v>
      </c>
      <c r="J282" s="164" t="e">
        <f>+J277+J280</f>
        <v>#REF!</v>
      </c>
      <c r="K282" s="110">
        <f>+K277+K280</f>
        <v>-56684</v>
      </c>
    </row>
    <row r="283" spans="2:11" ht="12.75">
      <c r="B283" s="92" t="s">
        <v>13</v>
      </c>
      <c r="G283" s="162"/>
      <c r="H283" s="108"/>
      <c r="I283" s="108"/>
      <c r="J283" s="162"/>
      <c r="K283" s="108"/>
    </row>
    <row r="284" spans="7:11" ht="12.75">
      <c r="G284" s="162"/>
      <c r="H284" s="108"/>
      <c r="I284" s="108"/>
      <c r="J284" s="162"/>
      <c r="K284" s="108"/>
    </row>
    <row r="285" spans="1:11" ht="12.75">
      <c r="A285" s="107" t="s">
        <v>17</v>
      </c>
      <c r="B285" s="92" t="s">
        <v>18</v>
      </c>
      <c r="G285" s="162">
        <v>441</v>
      </c>
      <c r="H285" s="108"/>
      <c r="I285" s="108">
        <v>-308</v>
      </c>
      <c r="J285" s="162">
        <f>G285</f>
        <v>441</v>
      </c>
      <c r="K285" s="108">
        <v>-308</v>
      </c>
    </row>
    <row r="286" spans="1:11" ht="12.75">
      <c r="A286" s="107"/>
      <c r="G286" s="163"/>
      <c r="H286" s="109"/>
      <c r="I286" s="109"/>
      <c r="J286" s="163"/>
      <c r="K286" s="109"/>
    </row>
    <row r="287" spans="1:11" ht="12.75">
      <c r="A287" s="107" t="s">
        <v>19</v>
      </c>
      <c r="B287" s="92" t="s">
        <v>20</v>
      </c>
      <c r="G287" s="162" t="e">
        <f>+G282+G285</f>
        <v>#REF!</v>
      </c>
      <c r="H287" s="108"/>
      <c r="I287" s="108">
        <f>+I282+I285</f>
        <v>-8494</v>
      </c>
      <c r="J287" s="162" t="e">
        <f>+J282+J285</f>
        <v>#REF!</v>
      </c>
      <c r="K287" s="108">
        <f>+K282+K285</f>
        <v>-56992</v>
      </c>
    </row>
    <row r="288" spans="1:11" ht="12.75">
      <c r="A288" s="107"/>
      <c r="B288" s="92" t="s">
        <v>21</v>
      </c>
      <c r="G288" s="162"/>
      <c r="H288" s="108"/>
      <c r="I288" s="108"/>
      <c r="J288" s="162"/>
      <c r="K288" s="108"/>
    </row>
    <row r="289" spans="1:11" ht="12.75">
      <c r="A289" s="107"/>
      <c r="G289" s="162"/>
      <c r="H289" s="108"/>
      <c r="I289" s="108"/>
      <c r="J289" s="162"/>
      <c r="K289" s="108"/>
    </row>
    <row r="290" spans="1:11" ht="12.75">
      <c r="A290" s="107"/>
      <c r="B290" s="92" t="s">
        <v>22</v>
      </c>
      <c r="G290" s="162">
        <v>-750</v>
      </c>
      <c r="H290" s="108"/>
      <c r="I290" s="108">
        <v>-412</v>
      </c>
      <c r="J290" s="162">
        <v>-429</v>
      </c>
      <c r="K290" s="108">
        <v>-412</v>
      </c>
    </row>
    <row r="291" spans="1:11" ht="12.75">
      <c r="A291" s="107"/>
      <c r="G291" s="162"/>
      <c r="H291" s="108"/>
      <c r="I291" s="108"/>
      <c r="J291" s="162"/>
      <c r="K291" s="108"/>
    </row>
    <row r="292" spans="1:11" ht="12.75">
      <c r="A292" s="107" t="s">
        <v>23</v>
      </c>
      <c r="B292" s="92" t="s">
        <v>24</v>
      </c>
      <c r="G292" s="162" t="e">
        <f>J292-#REF!</f>
        <v>#REF!</v>
      </c>
      <c r="H292" s="108"/>
      <c r="I292" s="108">
        <v>0</v>
      </c>
      <c r="J292" s="162">
        <v>0</v>
      </c>
      <c r="K292" s="108">
        <v>0</v>
      </c>
    </row>
    <row r="293" spans="1:11" ht="12.75">
      <c r="A293" s="107"/>
      <c r="G293" s="163"/>
      <c r="H293" s="109"/>
      <c r="I293" s="109"/>
      <c r="J293" s="163"/>
      <c r="K293" s="109"/>
    </row>
    <row r="294" spans="1:11" ht="12.75">
      <c r="A294" s="107" t="s">
        <v>25</v>
      </c>
      <c r="B294" s="92" t="s">
        <v>26</v>
      </c>
      <c r="G294" s="162" t="e">
        <f>+G287+G290+G292</f>
        <v>#REF!</v>
      </c>
      <c r="H294" s="108"/>
      <c r="I294" s="108">
        <f>+I287+I290+I292</f>
        <v>-8906</v>
      </c>
      <c r="J294" s="162" t="e">
        <f>+J287+J290+J292</f>
        <v>#REF!</v>
      </c>
      <c r="K294" s="108">
        <f>+K287+K290+K292</f>
        <v>-57404</v>
      </c>
    </row>
    <row r="295" spans="1:11" ht="12.75">
      <c r="A295" s="107"/>
      <c r="B295" s="92" t="s">
        <v>27</v>
      </c>
      <c r="G295" s="165"/>
      <c r="H295" s="104"/>
      <c r="I295" s="104"/>
      <c r="J295" s="165"/>
      <c r="K295" s="104"/>
    </row>
    <row r="296" ht="12.75">
      <c r="A296" s="107"/>
    </row>
    <row r="297" spans="1:11" ht="12.75">
      <c r="A297" s="107" t="s">
        <v>28</v>
      </c>
      <c r="B297" s="92" t="s">
        <v>29</v>
      </c>
      <c r="G297" s="162" t="e">
        <f>J297-#REF!</f>
        <v>#REF!</v>
      </c>
      <c r="H297" s="108"/>
      <c r="I297" s="108">
        <v>0</v>
      </c>
      <c r="J297" s="162">
        <v>0</v>
      </c>
      <c r="K297" s="108">
        <v>0</v>
      </c>
    </row>
    <row r="298" spans="1:11" ht="12.75">
      <c r="A298" s="107"/>
      <c r="B298" s="92" t="s">
        <v>22</v>
      </c>
      <c r="G298" s="162" t="e">
        <f>J298-#REF!</f>
        <v>#REF!</v>
      </c>
      <c r="H298" s="108"/>
      <c r="I298" s="108">
        <v>0</v>
      </c>
      <c r="J298" s="162">
        <v>0</v>
      </c>
      <c r="K298" s="108">
        <v>0</v>
      </c>
    </row>
    <row r="299" spans="1:11" ht="12.75">
      <c r="A299" s="107"/>
      <c r="B299" s="92" t="s">
        <v>30</v>
      </c>
      <c r="G299" s="162" t="e">
        <f>J299-#REF!</f>
        <v>#REF!</v>
      </c>
      <c r="H299" s="108"/>
      <c r="I299" s="108">
        <v>0</v>
      </c>
      <c r="J299" s="162">
        <v>0</v>
      </c>
      <c r="K299" s="108">
        <v>0</v>
      </c>
    </row>
    <row r="300" spans="1:11" ht="12.75">
      <c r="A300" s="107"/>
      <c r="B300" s="92" t="s">
        <v>31</v>
      </c>
      <c r="G300" s="162"/>
      <c r="H300" s="108"/>
      <c r="I300" s="108"/>
      <c r="J300" s="162"/>
      <c r="K300" s="108"/>
    </row>
    <row r="301" spans="1:11" ht="12.75">
      <c r="A301" s="107"/>
      <c r="G301" s="162"/>
      <c r="H301" s="108"/>
      <c r="I301" s="108"/>
      <c r="J301" s="162"/>
      <c r="K301" s="108"/>
    </row>
    <row r="302" spans="1:11" ht="12.75">
      <c r="A302" s="107" t="s">
        <v>32</v>
      </c>
      <c r="B302" s="92" t="s">
        <v>33</v>
      </c>
      <c r="G302" s="164"/>
      <c r="H302" s="110"/>
      <c r="I302" s="110"/>
      <c r="J302" s="164"/>
      <c r="K302" s="110"/>
    </row>
    <row r="303" spans="1:11" ht="13.5" thickBot="1">
      <c r="A303" s="107"/>
      <c r="B303" s="92" t="s">
        <v>34</v>
      </c>
      <c r="G303" s="166" t="e">
        <f>+G294+G297+G298+G299</f>
        <v>#REF!</v>
      </c>
      <c r="H303" s="111"/>
      <c r="I303" s="111">
        <f>+I294+I297+I298+I299</f>
        <v>-8906</v>
      </c>
      <c r="J303" s="166" t="e">
        <f>+J294+J297+J298+J299</f>
        <v>#REF!</v>
      </c>
      <c r="K303" s="111">
        <f>+K294+K297+K298+K299</f>
        <v>-57404</v>
      </c>
    </row>
    <row r="304" ht="12.75">
      <c r="A304" s="107"/>
    </row>
    <row r="305" spans="1:2" ht="12.75">
      <c r="A305" s="106">
        <v>3</v>
      </c>
      <c r="B305" s="92" t="s">
        <v>35</v>
      </c>
    </row>
    <row r="306" spans="1:2" ht="12.75">
      <c r="A306" s="107"/>
      <c r="B306" s="92" t="s">
        <v>36</v>
      </c>
    </row>
    <row r="307" ht="12.75">
      <c r="A307" s="107"/>
    </row>
    <row r="308" spans="1:11" ht="12.75">
      <c r="A308" s="107"/>
      <c r="B308" s="92" t="s">
        <v>37</v>
      </c>
      <c r="G308" s="167" t="e">
        <f>+G303/119997*100</f>
        <v>#REF!</v>
      </c>
      <c r="H308" s="112"/>
      <c r="I308" s="112">
        <v>0.3</v>
      </c>
      <c r="J308" s="167" t="e">
        <f>+J303/119997*100</f>
        <v>#REF!</v>
      </c>
      <c r="K308" s="112">
        <v>-0.1</v>
      </c>
    </row>
    <row r="309" ht="12.75">
      <c r="A309" s="107"/>
    </row>
    <row r="310" spans="1:11" ht="12.75">
      <c r="A310" s="107"/>
      <c r="B310" s="92" t="s">
        <v>73</v>
      </c>
      <c r="G310" s="167" t="e">
        <f>+G303/119997*100</f>
        <v>#REF!</v>
      </c>
      <c r="H310" s="112"/>
      <c r="I310" s="112">
        <v>0.3</v>
      </c>
      <c r="J310" s="167" t="e">
        <f>+J303/119997*100</f>
        <v>#REF!</v>
      </c>
      <c r="K310" s="112">
        <v>-0.1</v>
      </c>
    </row>
    <row r="313" spans="10:11" ht="12.75">
      <c r="J313" s="154" t="e">
        <f>J303-'[5]PL'!$AA$123</f>
        <v>#REF!</v>
      </c>
      <c r="K313" s="92">
        <f>K303+8105</f>
        <v>-49299</v>
      </c>
    </row>
  </sheetData>
  <sheetProtection/>
  <mergeCells count="2">
    <mergeCell ref="G11:I11"/>
    <mergeCell ref="J11:K11"/>
  </mergeCells>
  <printOptions horizontalCentered="1"/>
  <pageMargins left="0.354330708661417" right="0.196850393700787" top="0.393700787401575" bottom="0" header="0" footer="0"/>
  <pageSetup horizontalDpi="180" verticalDpi="180" orientation="portrait" paperSize="9" scale="95" r:id="rId1"/>
  <headerFooter alignWithMargins="0">
    <oddFooter>&amp;C(The Condensed consolidated Income Statement should be read in conjuction with the Annual Financial Report for the year ended 31&amp;Xst&amp;X December 2008)
&amp;R
</oddFooter>
  </headerFooter>
</worksheet>
</file>

<file path=xl/worksheets/sheet3.xml><?xml version="1.0" encoding="utf-8"?>
<worksheet xmlns="http://schemas.openxmlformats.org/spreadsheetml/2006/main" xmlns:r="http://schemas.openxmlformats.org/officeDocument/2006/relationships">
  <dimension ref="A3:L68"/>
  <sheetViews>
    <sheetView zoomScalePageLayoutView="0" workbookViewId="0" topLeftCell="A1">
      <selection activeCell="H28" sqref="H27:H28"/>
    </sheetView>
  </sheetViews>
  <sheetFormatPr defaultColWidth="9.140625" defaultRowHeight="12.75"/>
  <cols>
    <col min="1" max="1" width="3.57421875" style="201" customWidth="1"/>
    <col min="2" max="6" width="9.140625" style="201" customWidth="1"/>
    <col min="7" max="7" width="20.140625" style="201" hidden="1" customWidth="1"/>
    <col min="8" max="8" width="14.7109375" style="202" customWidth="1"/>
    <col min="9" max="9" width="1.1484375" style="201" customWidth="1"/>
    <col min="10" max="10" width="13.8515625" style="201" customWidth="1"/>
    <col min="11" max="11" width="1.7109375" style="201" customWidth="1"/>
    <col min="12" max="16384" width="9.140625" style="201" customWidth="1"/>
  </cols>
  <sheetData>
    <row r="3" spans="1:10" ht="15.75">
      <c r="A3" s="200" t="s">
        <v>0</v>
      </c>
      <c r="J3" s="203"/>
    </row>
    <row r="4" ht="12.75">
      <c r="A4" s="200" t="s">
        <v>38</v>
      </c>
    </row>
    <row r="6" spans="8:10" ht="12.75">
      <c r="H6" s="204" t="s">
        <v>108</v>
      </c>
      <c r="I6" s="204"/>
      <c r="J6" s="204" t="s">
        <v>128</v>
      </c>
    </row>
    <row r="7" spans="8:10" ht="12.75">
      <c r="H7" s="204" t="s">
        <v>39</v>
      </c>
      <c r="I7" s="204"/>
      <c r="J7" s="204" t="s">
        <v>40</v>
      </c>
    </row>
    <row r="8" spans="8:10" ht="12.75">
      <c r="H8" s="204" t="s">
        <v>41</v>
      </c>
      <c r="I8" s="204"/>
      <c r="J8" s="204" t="s">
        <v>41</v>
      </c>
    </row>
    <row r="9" spans="8:10" ht="12.75">
      <c r="H9" s="204"/>
      <c r="I9" s="204"/>
      <c r="J9" s="204" t="s">
        <v>107</v>
      </c>
    </row>
    <row r="10" spans="8:10" ht="12.75">
      <c r="H10" s="205">
        <v>40178</v>
      </c>
      <c r="I10" s="206"/>
      <c r="J10" s="206">
        <v>39813</v>
      </c>
    </row>
    <row r="11" spans="8:10" ht="12.75">
      <c r="H11" s="204" t="s">
        <v>6</v>
      </c>
      <c r="I11" s="204"/>
      <c r="J11" s="204" t="s">
        <v>6</v>
      </c>
    </row>
    <row r="12" spans="1:2" ht="12.75">
      <c r="A12" s="207" t="s">
        <v>109</v>
      </c>
      <c r="B12" s="207"/>
    </row>
    <row r="13" spans="1:2" ht="12.75">
      <c r="A13" s="208"/>
      <c r="B13" s="208"/>
    </row>
    <row r="14" spans="1:2" ht="12.75">
      <c r="A14" s="208" t="s">
        <v>110</v>
      </c>
      <c r="B14" s="208"/>
    </row>
    <row r="15" spans="1:10" ht="12.75">
      <c r="A15" s="201" t="s">
        <v>212</v>
      </c>
      <c r="H15" s="209">
        <v>6148</v>
      </c>
      <c r="I15" s="210"/>
      <c r="J15" s="210">
        <v>6264</v>
      </c>
    </row>
    <row r="16" spans="1:10" ht="12.75">
      <c r="A16" s="43" t="s">
        <v>213</v>
      </c>
      <c r="H16" s="209">
        <v>86051</v>
      </c>
      <c r="I16" s="210"/>
      <c r="J16" s="210">
        <v>87074</v>
      </c>
    </row>
    <row r="17" spans="1:10" ht="12.75">
      <c r="A17" s="43" t="s">
        <v>131</v>
      </c>
      <c r="H17" s="209">
        <v>88741</v>
      </c>
      <c r="I17" s="210"/>
      <c r="J17" s="210">
        <v>88168</v>
      </c>
    </row>
    <row r="18" spans="1:10" ht="12.75">
      <c r="A18" s="43" t="s">
        <v>126</v>
      </c>
      <c r="H18" s="209">
        <v>1830</v>
      </c>
      <c r="I18" s="210"/>
      <c r="J18" s="210">
        <v>1830</v>
      </c>
    </row>
    <row r="19" spans="1:10" ht="12.75">
      <c r="A19" s="201" t="s">
        <v>42</v>
      </c>
      <c r="H19" s="209">
        <v>1508</v>
      </c>
      <c r="I19" s="210"/>
      <c r="J19" s="210">
        <v>1594</v>
      </c>
    </row>
    <row r="20" spans="1:10" ht="12.75">
      <c r="A20" s="201" t="s">
        <v>129</v>
      </c>
      <c r="H20" s="209">
        <v>0</v>
      </c>
      <c r="I20" s="210"/>
      <c r="J20" s="210">
        <v>0</v>
      </c>
    </row>
    <row r="21" spans="1:10" ht="12.75">
      <c r="A21" s="200"/>
      <c r="H21" s="211">
        <f>SUM(H15:H20)</f>
        <v>184278</v>
      </c>
      <c r="I21" s="210"/>
      <c r="J21" s="212">
        <f>SUM(J15:J20)</f>
        <v>184930</v>
      </c>
    </row>
    <row r="22" spans="1:11" ht="12.75">
      <c r="A22" s="200" t="s">
        <v>43</v>
      </c>
      <c r="H22" s="213"/>
      <c r="I22" s="214"/>
      <c r="J22" s="214"/>
      <c r="K22" s="43"/>
    </row>
    <row r="23" spans="1:12" ht="12.75">
      <c r="A23" s="201" t="s">
        <v>44</v>
      </c>
      <c r="H23" s="213">
        <v>170</v>
      </c>
      <c r="I23" s="214"/>
      <c r="J23" s="214">
        <v>1630</v>
      </c>
      <c r="K23" s="43"/>
      <c r="L23" s="215"/>
    </row>
    <row r="24" spans="1:12" ht="12.75">
      <c r="A24" s="201" t="s">
        <v>233</v>
      </c>
      <c r="H24" s="213">
        <v>20901</v>
      </c>
      <c r="I24" s="214"/>
      <c r="J24" s="214">
        <v>7256</v>
      </c>
      <c r="K24" s="43"/>
      <c r="L24" s="215"/>
    </row>
    <row r="25" spans="1:12" ht="12.75">
      <c r="A25" s="201" t="s">
        <v>45</v>
      </c>
      <c r="H25" s="213">
        <v>5629</v>
      </c>
      <c r="I25" s="214"/>
      <c r="J25" s="214">
        <v>12272</v>
      </c>
      <c r="K25" s="43"/>
      <c r="L25" s="215"/>
    </row>
    <row r="26" spans="1:12" ht="12.75">
      <c r="A26" s="201" t="s">
        <v>46</v>
      </c>
      <c r="H26" s="213">
        <v>1135</v>
      </c>
      <c r="I26" s="214"/>
      <c r="J26" s="214">
        <v>1758</v>
      </c>
      <c r="K26" s="43"/>
      <c r="L26" s="215"/>
    </row>
    <row r="27" spans="1:12" ht="12.75">
      <c r="A27" s="201" t="s">
        <v>47</v>
      </c>
      <c r="H27" s="213">
        <v>12674</v>
      </c>
      <c r="I27" s="214"/>
      <c r="J27" s="214">
        <v>16950</v>
      </c>
      <c r="K27" s="43"/>
      <c r="L27" s="215"/>
    </row>
    <row r="28" spans="1:12" ht="12.75">
      <c r="A28" s="201" t="s">
        <v>48</v>
      </c>
      <c r="H28" s="213">
        <v>6176</v>
      </c>
      <c r="I28" s="214"/>
      <c r="J28" s="214">
        <v>2081</v>
      </c>
      <c r="K28" s="43"/>
      <c r="L28" s="215"/>
    </row>
    <row r="29" spans="1:12" ht="12.75">
      <c r="A29" s="201" t="s">
        <v>211</v>
      </c>
      <c r="H29" s="213">
        <v>150</v>
      </c>
      <c r="I29" s="214"/>
      <c r="J29" s="214">
        <v>150</v>
      </c>
      <c r="K29" s="43"/>
      <c r="L29" s="215"/>
    </row>
    <row r="30" spans="8:12" ht="12.75">
      <c r="H30" s="211">
        <f>SUM(H23:H29)</f>
        <v>46835</v>
      </c>
      <c r="I30" s="214"/>
      <c r="J30" s="212">
        <f>SUM(J23:J29)</f>
        <v>42097</v>
      </c>
      <c r="K30" s="43"/>
      <c r="L30" s="215"/>
    </row>
    <row r="31" spans="8:11" ht="13.5" thickBot="1">
      <c r="H31" s="216"/>
      <c r="I31" s="214"/>
      <c r="J31" s="217"/>
      <c r="K31" s="43"/>
    </row>
    <row r="32" spans="1:11" ht="13.5" thickBot="1">
      <c r="A32" s="200" t="s">
        <v>111</v>
      </c>
      <c r="B32" s="200"/>
      <c r="C32" s="200"/>
      <c r="H32" s="218">
        <f>H21+H30</f>
        <v>231113</v>
      </c>
      <c r="I32" s="219"/>
      <c r="J32" s="218">
        <f>J21+J30</f>
        <v>227027</v>
      </c>
      <c r="K32" s="43"/>
    </row>
    <row r="33" spans="8:11" ht="12.75">
      <c r="H33" s="213"/>
      <c r="I33" s="214"/>
      <c r="J33" s="214"/>
      <c r="K33" s="43"/>
    </row>
    <row r="34" spans="8:11" ht="12.75">
      <c r="H34" s="213"/>
      <c r="I34" s="214"/>
      <c r="J34" s="214"/>
      <c r="K34" s="43"/>
    </row>
    <row r="35" spans="1:11" ht="12.75">
      <c r="A35" s="207" t="s">
        <v>112</v>
      </c>
      <c r="B35" s="208"/>
      <c r="C35" s="208"/>
      <c r="H35" s="213"/>
      <c r="I35" s="214"/>
      <c r="J35" s="214"/>
      <c r="K35" s="43"/>
    </row>
    <row r="36" spans="8:11" ht="12.75">
      <c r="H36" s="213"/>
      <c r="I36" s="214"/>
      <c r="J36" s="214"/>
      <c r="K36" s="43"/>
    </row>
    <row r="37" spans="1:11" ht="12.75">
      <c r="A37" s="200" t="s">
        <v>175</v>
      </c>
      <c r="H37" s="213"/>
      <c r="I37" s="214"/>
      <c r="J37" s="214"/>
      <c r="K37" s="43"/>
    </row>
    <row r="38" spans="1:12" ht="12.75">
      <c r="A38" s="201" t="s">
        <v>54</v>
      </c>
      <c r="H38" s="213">
        <f>'[6]BS'!$T$97</f>
        <v>119996.99969999999</v>
      </c>
      <c r="I38" s="214"/>
      <c r="J38" s="214">
        <v>119996.99969999999</v>
      </c>
      <c r="L38" s="215"/>
    </row>
    <row r="39" spans="1:12" ht="12.75">
      <c r="A39" s="201" t="s">
        <v>55</v>
      </c>
      <c r="H39" s="213">
        <f>'[5]BS'!$T$135</f>
        <v>1333.2995999999996</v>
      </c>
      <c r="I39" s="214"/>
      <c r="J39" s="214">
        <v>1333.2995999999996</v>
      </c>
      <c r="L39" s="215"/>
    </row>
    <row r="40" spans="1:12" ht="12.75">
      <c r="A40" s="201" t="s">
        <v>56</v>
      </c>
      <c r="H40" s="213">
        <f>58994-1219</f>
        <v>57775</v>
      </c>
      <c r="I40" s="214"/>
      <c r="J40" s="214">
        <v>57775</v>
      </c>
      <c r="L40" s="215"/>
    </row>
    <row r="41" spans="1:12" ht="12.75">
      <c r="A41" s="201" t="s">
        <v>122</v>
      </c>
      <c r="H41" s="220">
        <v>-64360</v>
      </c>
      <c r="I41" s="214"/>
      <c r="J41" s="221">
        <v>-55428</v>
      </c>
      <c r="L41" s="215"/>
    </row>
    <row r="42" spans="8:12" ht="12.75">
      <c r="H42" s="213">
        <f>SUM(H38:H41)</f>
        <v>114745.29929999998</v>
      </c>
      <c r="I42" s="214"/>
      <c r="J42" s="214">
        <f>SUM(J38:J41)</f>
        <v>123677.29929999998</v>
      </c>
      <c r="L42" s="215"/>
    </row>
    <row r="43" spans="1:12" ht="12.75">
      <c r="A43" s="201" t="s">
        <v>57</v>
      </c>
      <c r="H43" s="209">
        <v>50351</v>
      </c>
      <c r="I43" s="210"/>
      <c r="J43" s="210">
        <v>48650</v>
      </c>
      <c r="L43" s="215"/>
    </row>
    <row r="44" spans="1:12" ht="12.75">
      <c r="A44" s="200" t="s">
        <v>113</v>
      </c>
      <c r="B44" s="200"/>
      <c r="H44" s="211">
        <f>SUM(H42:H43)</f>
        <v>165096.29929999998</v>
      </c>
      <c r="I44" s="214"/>
      <c r="J44" s="212">
        <f>SUM(J42:J43)</f>
        <v>172327.29929999998</v>
      </c>
      <c r="L44" s="215"/>
    </row>
    <row r="45" spans="8:12" ht="12.75">
      <c r="H45" s="222"/>
      <c r="I45" s="223"/>
      <c r="J45" s="223"/>
      <c r="L45" s="215"/>
    </row>
    <row r="46" spans="1:12" ht="12.75">
      <c r="A46" s="207" t="s">
        <v>114</v>
      </c>
      <c r="B46" s="208"/>
      <c r="C46" s="208"/>
      <c r="H46" s="213"/>
      <c r="I46" s="214"/>
      <c r="J46" s="214"/>
      <c r="L46" s="215"/>
    </row>
    <row r="47" spans="1:12" ht="12.75">
      <c r="A47" s="201" t="s">
        <v>52</v>
      </c>
      <c r="H47" s="209">
        <v>84</v>
      </c>
      <c r="I47" s="210"/>
      <c r="J47" s="210">
        <v>286</v>
      </c>
      <c r="L47" s="215"/>
    </row>
    <row r="48" spans="1:12" ht="12.75">
      <c r="A48" s="201" t="s">
        <v>58</v>
      </c>
      <c r="H48" s="209">
        <v>0</v>
      </c>
      <c r="I48" s="210"/>
      <c r="J48" s="210">
        <v>0</v>
      </c>
      <c r="L48" s="215"/>
    </row>
    <row r="49" spans="1:12" ht="12.75">
      <c r="A49" s="201" t="s">
        <v>59</v>
      </c>
      <c r="H49" s="209">
        <v>31698</v>
      </c>
      <c r="I49" s="210"/>
      <c r="J49" s="210">
        <v>30565</v>
      </c>
      <c r="L49" s="215"/>
    </row>
    <row r="50" spans="1:12" ht="12.75">
      <c r="A50" s="200"/>
      <c r="H50" s="211">
        <f>SUM(H47:H49)</f>
        <v>31782</v>
      </c>
      <c r="I50" s="210"/>
      <c r="J50" s="212">
        <f>SUM(J47:J49)</f>
        <v>30851</v>
      </c>
      <c r="L50" s="215"/>
    </row>
    <row r="51" spans="8:12" ht="12.75">
      <c r="H51" s="224"/>
      <c r="I51" s="225"/>
      <c r="J51" s="225"/>
      <c r="L51" s="215"/>
    </row>
    <row r="52" spans="1:12" ht="12.75">
      <c r="A52" s="200" t="s">
        <v>49</v>
      </c>
      <c r="H52" s="213"/>
      <c r="I52" s="214"/>
      <c r="J52" s="214"/>
      <c r="K52" s="43"/>
      <c r="L52" s="215"/>
    </row>
    <row r="53" spans="1:12" ht="12.75">
      <c r="A53" s="201" t="s">
        <v>218</v>
      </c>
      <c r="H53" s="213">
        <v>0</v>
      </c>
      <c r="I53" s="214"/>
      <c r="J53" s="214">
        <v>530</v>
      </c>
      <c r="K53" s="43"/>
      <c r="L53" s="215"/>
    </row>
    <row r="54" spans="1:12" ht="12.75">
      <c r="A54" s="201" t="s">
        <v>50</v>
      </c>
      <c r="H54" s="213">
        <v>9213</v>
      </c>
      <c r="I54" s="214"/>
      <c r="J54" s="214">
        <v>14451</v>
      </c>
      <c r="K54" s="43"/>
      <c r="L54" s="215"/>
    </row>
    <row r="55" spans="1:12" ht="12.75">
      <c r="A55" s="201" t="s">
        <v>234</v>
      </c>
      <c r="H55" s="213">
        <f>15920+1</f>
        <v>15921</v>
      </c>
      <c r="I55" s="214"/>
      <c r="J55" s="214">
        <v>233</v>
      </c>
      <c r="K55" s="43"/>
      <c r="L55" s="215"/>
    </row>
    <row r="56" spans="1:12" ht="12.75">
      <c r="A56" s="201" t="s">
        <v>51</v>
      </c>
      <c r="H56" s="213">
        <v>6940</v>
      </c>
      <c r="I56" s="214"/>
      <c r="J56" s="214">
        <v>6857</v>
      </c>
      <c r="K56" s="43"/>
      <c r="L56" s="215"/>
    </row>
    <row r="57" spans="1:12" ht="12.75">
      <c r="A57" s="201" t="s">
        <v>135</v>
      </c>
      <c r="H57" s="213">
        <v>17</v>
      </c>
      <c r="I57" s="214"/>
      <c r="J57" s="214">
        <v>14</v>
      </c>
      <c r="K57" s="43"/>
      <c r="L57" s="215"/>
    </row>
    <row r="58" spans="1:12" ht="12.75">
      <c r="A58" s="201" t="s">
        <v>236</v>
      </c>
      <c r="H58" s="213">
        <v>565</v>
      </c>
      <c r="I58" s="214"/>
      <c r="J58" s="214">
        <v>565</v>
      </c>
      <c r="K58" s="43"/>
      <c r="L58" s="215"/>
    </row>
    <row r="59" spans="1:12" ht="12.75">
      <c r="A59" s="201" t="s">
        <v>248</v>
      </c>
      <c r="H59" s="213">
        <v>0</v>
      </c>
      <c r="I59" s="214"/>
      <c r="J59" s="214">
        <v>0</v>
      </c>
      <c r="K59" s="43"/>
      <c r="L59" s="215"/>
    </row>
    <row r="60" spans="1:12" ht="12.75">
      <c r="A60" s="201" t="s">
        <v>53</v>
      </c>
      <c r="H60" s="213">
        <v>1579</v>
      </c>
      <c r="I60" s="214"/>
      <c r="J60" s="214">
        <v>1199</v>
      </c>
      <c r="K60" s="43"/>
      <c r="L60" s="215"/>
    </row>
    <row r="61" spans="8:12" ht="12.75">
      <c r="H61" s="211">
        <f>SUM(H53:H60)</f>
        <v>34235</v>
      </c>
      <c r="I61" s="214"/>
      <c r="J61" s="212">
        <f>SUM(J53:J60)</f>
        <v>23849</v>
      </c>
      <c r="K61" s="43"/>
      <c r="L61" s="215"/>
    </row>
    <row r="62" spans="8:11" ht="12.75">
      <c r="H62" s="213"/>
      <c r="I62" s="214"/>
      <c r="J62" s="214"/>
      <c r="K62" s="43"/>
    </row>
    <row r="63" spans="1:11" ht="12.75">
      <c r="A63" s="200" t="s">
        <v>115</v>
      </c>
      <c r="B63" s="200"/>
      <c r="C63" s="200"/>
      <c r="H63" s="220">
        <f>H50+H61</f>
        <v>66017</v>
      </c>
      <c r="I63" s="214"/>
      <c r="J63" s="221">
        <f>J50+J61</f>
        <v>54700</v>
      </c>
      <c r="K63" s="43"/>
    </row>
    <row r="64" spans="8:11" ht="13.5" thickBot="1">
      <c r="H64" s="216"/>
      <c r="I64" s="214"/>
      <c r="J64" s="217"/>
      <c r="K64" s="43"/>
    </row>
    <row r="65" spans="1:10" ht="13.5" thickBot="1">
      <c r="A65" s="200" t="s">
        <v>116</v>
      </c>
      <c r="B65" s="200"/>
      <c r="C65" s="200"/>
      <c r="D65" s="200"/>
      <c r="E65" s="200"/>
      <c r="H65" s="226">
        <f>H44+H63</f>
        <v>231113.29929999998</v>
      </c>
      <c r="I65" s="200"/>
      <c r="J65" s="226">
        <f>J44+J63</f>
        <v>227027.29929999998</v>
      </c>
    </row>
    <row r="67" spans="8:10" ht="12.75">
      <c r="H67" s="227">
        <f>H65-H32</f>
        <v>0.2992999999842141</v>
      </c>
      <c r="J67" s="215">
        <f>J65-J32</f>
        <v>0.2992999999842141</v>
      </c>
    </row>
    <row r="68" spans="7:10" ht="12.75">
      <c r="G68" s="201" t="s">
        <v>127</v>
      </c>
      <c r="H68" s="228"/>
      <c r="J68" s="229"/>
    </row>
  </sheetData>
  <sheetProtection/>
  <printOptions/>
  <pageMargins left="0.75" right="0" top="0.25" bottom="0" header="0" footer="0"/>
  <pageSetup horizontalDpi="180" verticalDpi="180" orientation="portrait" paperSize="9" scale="90" r:id="rId1"/>
  <headerFooter alignWithMargins="0">
    <oddFooter>&amp;C(The Condensed Consolidated Balance Sheet should read in conjuction with the Annual Financial Report for the year ended 31&amp;Xst&amp;X December 2008)
&amp;R
</oddFooter>
  </headerFooter>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19" sqref="A19"/>
    </sheetView>
  </sheetViews>
  <sheetFormatPr defaultColWidth="9.140625" defaultRowHeight="12.75"/>
  <cols>
    <col min="1" max="1" width="12.8515625" style="134" customWidth="1"/>
    <col min="2" max="2" width="9.140625" style="134" customWidth="1"/>
    <col min="3" max="3" width="8.140625" style="134" customWidth="1"/>
    <col min="4" max="5" width="11.7109375" style="135" customWidth="1"/>
    <col min="6" max="6" width="13.421875" style="135" customWidth="1"/>
    <col min="7" max="7" width="14.140625" style="138" customWidth="1"/>
    <col min="8" max="8" width="11.421875" style="135" customWidth="1"/>
    <col min="9" max="9" width="11.28125" style="136" bestFit="1" customWidth="1"/>
    <col min="10" max="16384" width="9.140625" style="134" customWidth="1"/>
  </cols>
  <sheetData>
    <row r="1" spans="1:10" ht="15.75">
      <c r="A1" s="1" t="s">
        <v>0</v>
      </c>
      <c r="B1" s="2"/>
      <c r="C1" s="2"/>
      <c r="D1" s="143"/>
      <c r="E1" s="143"/>
      <c r="F1" s="46"/>
      <c r="G1" s="144"/>
      <c r="H1" s="46"/>
      <c r="I1" s="12"/>
      <c r="J1" s="45"/>
    </row>
    <row r="2" spans="1:10" ht="12.75">
      <c r="A2" s="148" t="s">
        <v>63</v>
      </c>
      <c r="B2" s="149"/>
      <c r="C2" s="149"/>
      <c r="D2" s="46"/>
      <c r="E2" s="46"/>
      <c r="F2" s="46"/>
      <c r="G2" s="49"/>
      <c r="H2" s="46"/>
      <c r="I2" s="12"/>
      <c r="J2" s="2"/>
    </row>
    <row r="3" spans="1:10" ht="12.75">
      <c r="A3" s="148" t="s">
        <v>273</v>
      </c>
      <c r="B3" s="149"/>
      <c r="C3" s="149"/>
      <c r="D3" s="46"/>
      <c r="E3" s="46"/>
      <c r="F3" s="46"/>
      <c r="G3" s="49"/>
      <c r="H3" s="46"/>
      <c r="I3" s="12"/>
      <c r="J3" s="2"/>
    </row>
    <row r="4" spans="1:10" ht="12.75">
      <c r="A4" s="148"/>
      <c r="B4" s="149"/>
      <c r="C4" s="149"/>
      <c r="D4" s="46"/>
      <c r="E4" s="46"/>
      <c r="F4" s="46"/>
      <c r="G4" s="49"/>
      <c r="H4" s="46"/>
      <c r="I4" s="12"/>
      <c r="J4" s="2"/>
    </row>
    <row r="5" spans="1:10" ht="12.75">
      <c r="A5" s="148"/>
      <c r="B5" s="149"/>
      <c r="C5" s="149"/>
      <c r="D5" s="46"/>
      <c r="E5" s="46"/>
      <c r="F5" s="46"/>
      <c r="G5" s="49"/>
      <c r="H5" s="46"/>
      <c r="I5" s="12"/>
      <c r="J5" s="2"/>
    </row>
    <row r="6" spans="1:10" ht="12.75">
      <c r="A6" s="148"/>
      <c r="B6" s="149"/>
      <c r="C6" s="149"/>
      <c r="D6" s="257" t="s">
        <v>124</v>
      </c>
      <c r="E6" s="257"/>
      <c r="F6" s="257"/>
      <c r="G6" s="257"/>
      <c r="H6" s="257"/>
      <c r="I6" s="12"/>
      <c r="J6" s="2"/>
    </row>
    <row r="7" spans="1:10" ht="12.75">
      <c r="A7" s="148"/>
      <c r="B7" s="149"/>
      <c r="C7" s="149"/>
      <c r="D7" s="150"/>
      <c r="E7" s="256" t="s">
        <v>93</v>
      </c>
      <c r="F7" s="256"/>
      <c r="G7" s="151"/>
      <c r="H7" s="150"/>
      <c r="I7" s="12"/>
      <c r="J7" s="2"/>
    </row>
    <row r="8" spans="1:10" ht="12.75">
      <c r="A8" s="148"/>
      <c r="B8" s="149"/>
      <c r="C8" s="149"/>
      <c r="D8" s="150" t="s">
        <v>64</v>
      </c>
      <c r="E8" s="150" t="s">
        <v>65</v>
      </c>
      <c r="F8" s="150" t="s">
        <v>69</v>
      </c>
      <c r="G8" s="151" t="s">
        <v>87</v>
      </c>
      <c r="H8" s="150" t="s">
        <v>120</v>
      </c>
      <c r="I8" s="150" t="s">
        <v>90</v>
      </c>
      <c r="J8" s="152" t="s">
        <v>68</v>
      </c>
    </row>
    <row r="9" spans="1:10" ht="12.75">
      <c r="A9" s="148"/>
      <c r="B9" s="149"/>
      <c r="C9" s="149"/>
      <c r="D9" s="150" t="s">
        <v>66</v>
      </c>
      <c r="E9" s="150" t="s">
        <v>67</v>
      </c>
      <c r="F9" s="150" t="s">
        <v>70</v>
      </c>
      <c r="G9" s="151" t="s">
        <v>88</v>
      </c>
      <c r="H9" s="150" t="s">
        <v>89</v>
      </c>
      <c r="I9" s="150" t="s">
        <v>91</v>
      </c>
      <c r="J9" s="152" t="s">
        <v>92</v>
      </c>
    </row>
    <row r="10" spans="1:10" ht="12.75">
      <c r="A10" s="149"/>
      <c r="B10" s="149"/>
      <c r="C10" s="149"/>
      <c r="D10" s="150" t="s">
        <v>6</v>
      </c>
      <c r="E10" s="150" t="s">
        <v>6</v>
      </c>
      <c r="F10" s="150" t="s">
        <v>6</v>
      </c>
      <c r="G10" s="151" t="s">
        <v>6</v>
      </c>
      <c r="H10" s="150" t="s">
        <v>6</v>
      </c>
      <c r="I10" s="150" t="s">
        <v>6</v>
      </c>
      <c r="J10" s="150" t="s">
        <v>6</v>
      </c>
    </row>
    <row r="11" spans="1:8" ht="12.75">
      <c r="A11" s="137"/>
      <c r="B11" s="137"/>
      <c r="C11" s="137"/>
      <c r="D11" s="139"/>
      <c r="E11" s="139"/>
      <c r="G11" s="140"/>
      <c r="H11" s="139"/>
    </row>
    <row r="12" spans="1:10" ht="12.75">
      <c r="A12" s="2" t="s">
        <v>223</v>
      </c>
      <c r="B12" s="2"/>
      <c r="C12" s="2"/>
      <c r="D12" s="46">
        <v>119997</v>
      </c>
      <c r="E12" s="46">
        <v>1333</v>
      </c>
      <c r="F12" s="46">
        <v>57775</v>
      </c>
      <c r="G12" s="47">
        <v>-55428</v>
      </c>
      <c r="H12" s="46">
        <f>SUM(D12:G12)</f>
        <v>123677</v>
      </c>
      <c r="I12" s="12">
        <v>48650</v>
      </c>
      <c r="J12" s="48">
        <f>H12+I12</f>
        <v>172327</v>
      </c>
    </row>
    <row r="14" spans="1:10" ht="12.75">
      <c r="A14" s="169" t="s">
        <v>288</v>
      </c>
      <c r="B14" s="169"/>
      <c r="C14" s="169"/>
      <c r="D14" s="170"/>
      <c r="E14" s="170"/>
      <c r="F14" s="170"/>
      <c r="G14" s="171">
        <f>'P&amp;L'!J41</f>
        <v>-5780</v>
      </c>
      <c r="H14" s="172">
        <f>F14+G14</f>
        <v>-5780</v>
      </c>
      <c r="I14" s="173">
        <f>'P&amp;L'!J42</f>
        <v>3276</v>
      </c>
      <c r="J14" s="174">
        <f>H14+I14</f>
        <v>-2504</v>
      </c>
    </row>
    <row r="15" spans="1:10" ht="12.75" hidden="1">
      <c r="A15" s="169" t="s">
        <v>207</v>
      </c>
      <c r="B15" s="169"/>
      <c r="C15" s="169"/>
      <c r="D15" s="170"/>
      <c r="E15" s="170"/>
      <c r="F15" s="170"/>
      <c r="G15" s="171">
        <v>0</v>
      </c>
      <c r="H15" s="172">
        <f>G15</f>
        <v>0</v>
      </c>
      <c r="I15" s="156"/>
      <c r="J15" s="175">
        <f>H15</f>
        <v>0</v>
      </c>
    </row>
    <row r="16" spans="1:10" ht="12.75" hidden="1">
      <c r="A16" s="169" t="s">
        <v>206</v>
      </c>
      <c r="B16" s="169"/>
      <c r="C16" s="169"/>
      <c r="D16" s="170"/>
      <c r="E16" s="170"/>
      <c r="F16" s="170"/>
      <c r="G16" s="171"/>
      <c r="H16" s="172"/>
      <c r="I16" s="156"/>
      <c r="J16" s="175"/>
    </row>
    <row r="17" spans="1:10" ht="12.75" hidden="1">
      <c r="A17" s="169" t="s">
        <v>208</v>
      </c>
      <c r="B17" s="169"/>
      <c r="C17" s="169"/>
      <c r="D17" s="170"/>
      <c r="E17" s="170"/>
      <c r="F17" s="170"/>
      <c r="G17" s="171"/>
      <c r="H17" s="172"/>
      <c r="I17" s="156"/>
      <c r="J17" s="175"/>
    </row>
    <row r="18" spans="1:10" ht="12.75" hidden="1">
      <c r="A18" s="169" t="s">
        <v>199</v>
      </c>
      <c r="B18" s="169"/>
      <c r="C18" s="169"/>
      <c r="D18" s="170"/>
      <c r="E18" s="170"/>
      <c r="F18" s="170"/>
      <c r="G18" s="171"/>
      <c r="H18" s="170"/>
      <c r="I18" s="156">
        <v>0</v>
      </c>
      <c r="J18" s="175">
        <f>H18+I18</f>
        <v>0</v>
      </c>
    </row>
    <row r="19" spans="1:10" ht="12.75">
      <c r="A19" s="169" t="s">
        <v>250</v>
      </c>
      <c r="B19" s="169"/>
      <c r="C19" s="169"/>
      <c r="D19" s="170"/>
      <c r="E19" s="170"/>
      <c r="F19" s="170"/>
      <c r="G19" s="176">
        <v>-3150</v>
      </c>
      <c r="H19" s="176">
        <f>G19</f>
        <v>-3150</v>
      </c>
      <c r="I19" s="177">
        <v>0</v>
      </c>
      <c r="J19" s="178">
        <f>H19</f>
        <v>-3150</v>
      </c>
    </row>
    <row r="20" spans="1:10" ht="12.75">
      <c r="A20" s="169"/>
      <c r="B20" s="169"/>
      <c r="C20" s="169"/>
      <c r="D20" s="170"/>
      <c r="E20" s="170"/>
      <c r="F20" s="170"/>
      <c r="G20" s="171"/>
      <c r="H20" s="170"/>
      <c r="I20" s="156"/>
      <c r="J20" s="175"/>
    </row>
    <row r="21" spans="1:10" ht="12.75">
      <c r="A21" s="169" t="s">
        <v>249</v>
      </c>
      <c r="B21" s="169"/>
      <c r="C21" s="169"/>
      <c r="D21" s="179"/>
      <c r="E21" s="179"/>
      <c r="F21" s="179"/>
      <c r="G21" s="180"/>
      <c r="H21" s="180"/>
      <c r="I21" s="181">
        <f>-1575</f>
        <v>-1575</v>
      </c>
      <c r="J21" s="182">
        <f>I21</f>
        <v>-1575</v>
      </c>
    </row>
    <row r="22" spans="1:10" ht="13.5" thickBot="1">
      <c r="A22" s="169" t="s">
        <v>274</v>
      </c>
      <c r="B22" s="169"/>
      <c r="C22" s="169"/>
      <c r="D22" s="183">
        <f aca="true" t="shared" si="0" ref="D22:J22">SUM(D12:D21)</f>
        <v>119997</v>
      </c>
      <c r="E22" s="183">
        <f t="shared" si="0"/>
        <v>1333</v>
      </c>
      <c r="F22" s="183">
        <f t="shared" si="0"/>
        <v>57775</v>
      </c>
      <c r="G22" s="184">
        <f t="shared" si="0"/>
        <v>-64358</v>
      </c>
      <c r="H22" s="184">
        <f t="shared" si="0"/>
        <v>114747</v>
      </c>
      <c r="I22" s="183">
        <f t="shared" si="0"/>
        <v>50351</v>
      </c>
      <c r="J22" s="183">
        <f t="shared" si="0"/>
        <v>165098</v>
      </c>
    </row>
    <row r="23" spans="1:10" ht="13.5" thickTop="1">
      <c r="A23" s="169"/>
      <c r="B23" s="169"/>
      <c r="C23" s="169"/>
      <c r="D23" s="170"/>
      <c r="E23" s="170"/>
      <c r="F23" s="170"/>
      <c r="G23" s="171"/>
      <c r="H23" s="170"/>
      <c r="I23" s="173"/>
      <c r="J23" s="169"/>
    </row>
    <row r="24" spans="1:10" ht="12.75">
      <c r="A24" s="169"/>
      <c r="B24" s="169"/>
      <c r="C24" s="169"/>
      <c r="D24" s="170"/>
      <c r="E24" s="170"/>
      <c r="F24" s="170"/>
      <c r="G24" s="171"/>
      <c r="H24" s="185"/>
      <c r="I24" s="173"/>
      <c r="J24" s="169"/>
    </row>
    <row r="25" ht="12.75">
      <c r="G25" s="141"/>
    </row>
    <row r="27" spans="1:10" s="2" customFormat="1" ht="12.75">
      <c r="A27" s="2" t="s">
        <v>224</v>
      </c>
      <c r="D27" s="46">
        <v>119997</v>
      </c>
      <c r="E27" s="46">
        <v>1333</v>
      </c>
      <c r="F27" s="46">
        <v>55142</v>
      </c>
      <c r="G27" s="47">
        <v>-60914</v>
      </c>
      <c r="H27" s="46">
        <v>115558</v>
      </c>
      <c r="I27" s="12">
        <v>47002</v>
      </c>
      <c r="J27" s="48">
        <f>H27+I27</f>
        <v>162560</v>
      </c>
    </row>
    <row r="28" spans="4:9" s="2" customFormat="1" ht="12.75">
      <c r="D28" s="46"/>
      <c r="E28" s="46"/>
      <c r="F28" s="46"/>
      <c r="G28" s="49"/>
      <c r="H28" s="46"/>
      <c r="I28" s="12"/>
    </row>
    <row r="29" spans="1:10" s="2" customFormat="1" ht="12.75">
      <c r="A29" s="2" t="s">
        <v>278</v>
      </c>
      <c r="D29" s="46"/>
      <c r="E29" s="46"/>
      <c r="F29" s="46"/>
      <c r="G29" s="49">
        <v>9925</v>
      </c>
      <c r="H29" s="46">
        <f>F29+G29</f>
        <v>9925</v>
      </c>
      <c r="I29" s="12">
        <v>5146</v>
      </c>
      <c r="J29" s="48">
        <f>H29+I29</f>
        <v>15071</v>
      </c>
    </row>
    <row r="30" spans="1:10" s="2" customFormat="1" ht="12.75">
      <c r="A30" s="2" t="s">
        <v>232</v>
      </c>
      <c r="D30" s="143"/>
      <c r="E30" s="143"/>
      <c r="F30" s="143"/>
      <c r="G30" s="144">
        <v>-4440</v>
      </c>
      <c r="H30" s="144">
        <v>-4440</v>
      </c>
      <c r="I30" s="145">
        <v>0</v>
      </c>
      <c r="J30" s="146">
        <f>H30</f>
        <v>-4440</v>
      </c>
    </row>
    <row r="31" spans="1:10" s="2" customFormat="1" ht="12.75">
      <c r="A31" s="2" t="s">
        <v>246</v>
      </c>
      <c r="D31" s="143"/>
      <c r="E31" s="143"/>
      <c r="F31" s="143"/>
      <c r="G31" s="144"/>
      <c r="H31" s="144"/>
      <c r="I31" s="147">
        <v>-3497</v>
      </c>
      <c r="J31" s="146">
        <f>SUM(I31)</f>
        <v>-3497</v>
      </c>
    </row>
    <row r="32" spans="1:10" s="2" customFormat="1" ht="12.75">
      <c r="A32" s="2" t="s">
        <v>276</v>
      </c>
      <c r="D32" s="143"/>
      <c r="E32" s="143"/>
      <c r="F32" s="143">
        <v>2633</v>
      </c>
      <c r="G32" s="144" t="s">
        <v>121</v>
      </c>
      <c r="H32" s="46">
        <f>F32</f>
        <v>2633</v>
      </c>
      <c r="I32" s="145" t="s">
        <v>121</v>
      </c>
      <c r="J32" s="146">
        <f>H32</f>
        <v>2633</v>
      </c>
    </row>
    <row r="33" spans="1:10" s="2" customFormat="1" ht="13.5" thickBot="1">
      <c r="A33" s="2" t="s">
        <v>275</v>
      </c>
      <c r="D33" s="50">
        <f>SUM(D27:D32)</f>
        <v>119997</v>
      </c>
      <c r="E33" s="50">
        <f aca="true" t="shared" si="1" ref="E33:J33">SUM(E27:E32)</f>
        <v>1333</v>
      </c>
      <c r="F33" s="50">
        <f t="shared" si="1"/>
        <v>57775</v>
      </c>
      <c r="G33" s="50">
        <f t="shared" si="1"/>
        <v>-55429</v>
      </c>
      <c r="H33" s="50">
        <f t="shared" si="1"/>
        <v>123676</v>
      </c>
      <c r="I33" s="50">
        <f t="shared" si="1"/>
        <v>48651</v>
      </c>
      <c r="J33" s="50">
        <f t="shared" si="1"/>
        <v>172327</v>
      </c>
    </row>
    <row r="34" ht="13.5" thickTop="1"/>
  </sheetData>
  <sheetProtection/>
  <mergeCells count="2">
    <mergeCell ref="E7:F7"/>
    <mergeCell ref="D6:H6"/>
  </mergeCells>
  <printOptions horizontalCentered="1"/>
  <pageMargins left="0.4" right="0" top="0.78740157480315" bottom="0" header="0" footer="0"/>
  <pageSetup horizontalDpi="180" verticalDpi="180" orientation="portrait" paperSize="9" scale="80" r:id="rId2"/>
  <headerFooter alignWithMargins="0">
    <oddFooter>&amp;C(The Condensed Consolidated Statement of Changes in Equity should be read in conjuction with the Annual Report for the year ended 31&amp;Xst&amp;X December 2008)
&amp;R
</oddFooter>
  </headerFooter>
  <drawing r:id="rId1"/>
</worksheet>
</file>

<file path=xl/worksheets/sheet5.xml><?xml version="1.0" encoding="utf-8"?>
<worksheet xmlns="http://schemas.openxmlformats.org/spreadsheetml/2006/main" xmlns:r="http://schemas.openxmlformats.org/officeDocument/2006/relationships">
  <dimension ref="A1:I93"/>
  <sheetViews>
    <sheetView zoomScalePageLayoutView="0" workbookViewId="0" topLeftCell="A1">
      <selection activeCell="H22" sqref="H22"/>
    </sheetView>
  </sheetViews>
  <sheetFormatPr defaultColWidth="9.140625" defaultRowHeight="12.75"/>
  <cols>
    <col min="1" max="2" width="9.140625" style="4" customWidth="1"/>
    <col min="3" max="3" width="11.00390625" style="4" customWidth="1"/>
    <col min="4" max="4" width="22.140625" style="4" customWidth="1"/>
    <col min="5" max="5" width="12.00390625" style="4" customWidth="1"/>
    <col min="6" max="7" width="9.140625" style="4" hidden="1" customWidth="1"/>
    <col min="8" max="8" width="12.57421875" style="230" customWidth="1"/>
    <col min="9" max="9" width="12.57421875" style="14" customWidth="1"/>
    <col min="10" max="16384" width="9.140625" style="4" customWidth="1"/>
  </cols>
  <sheetData>
    <row r="1" spans="1:9" ht="15.75">
      <c r="A1" s="3" t="s">
        <v>0</v>
      </c>
      <c r="I1" s="44"/>
    </row>
    <row r="2" spans="1:9" ht="12.75">
      <c r="A2" s="5" t="s">
        <v>75</v>
      </c>
      <c r="H2" s="231"/>
      <c r="I2" s="15"/>
    </row>
    <row r="3" spans="1:9" ht="12.75">
      <c r="A3" s="5" t="s">
        <v>273</v>
      </c>
      <c r="H3" s="231"/>
      <c r="I3" s="15"/>
    </row>
    <row r="4" spans="1:9" ht="12.75">
      <c r="A4" s="5"/>
      <c r="H4" s="231"/>
      <c r="I4" s="15"/>
    </row>
    <row r="5" spans="1:9" ht="12.75">
      <c r="A5" s="5"/>
      <c r="H5" s="231"/>
      <c r="I5" s="15"/>
    </row>
    <row r="6" spans="1:9" ht="12.75">
      <c r="A6" s="5"/>
      <c r="H6" s="232" t="s">
        <v>277</v>
      </c>
      <c r="I6" s="16" t="s">
        <v>277</v>
      </c>
    </row>
    <row r="7" spans="1:9" ht="12.75">
      <c r="A7" s="5"/>
      <c r="H7" s="232" t="s">
        <v>117</v>
      </c>
      <c r="I7" s="16" t="s">
        <v>117</v>
      </c>
    </row>
    <row r="8" spans="1:9" ht="12.75">
      <c r="A8" s="21" t="s">
        <v>76</v>
      </c>
      <c r="H8" s="205">
        <v>40178</v>
      </c>
      <c r="I8" s="51">
        <v>39813</v>
      </c>
    </row>
    <row r="9" spans="1:9" ht="12.75">
      <c r="A9" s="5"/>
      <c r="H9" s="232" t="s">
        <v>6</v>
      </c>
      <c r="I9" s="16" t="s">
        <v>6</v>
      </c>
    </row>
    <row r="10" spans="1:9" ht="12.75">
      <c r="A10" s="5"/>
      <c r="H10" s="232"/>
      <c r="I10" s="16"/>
    </row>
    <row r="11" spans="1:9" ht="12.75">
      <c r="A11" s="6" t="s">
        <v>125</v>
      </c>
      <c r="G11" s="7"/>
      <c r="H11" s="192">
        <f>'P&amp;L'!J32</f>
        <v>2409</v>
      </c>
      <c r="I11" s="18">
        <v>19913</v>
      </c>
    </row>
    <row r="12" spans="1:9" ht="12.75">
      <c r="A12" s="5"/>
      <c r="G12" s="7"/>
      <c r="H12" s="192"/>
      <c r="I12" s="22"/>
    </row>
    <row r="13" spans="1:9" ht="12.75">
      <c r="A13" s="23" t="s">
        <v>77</v>
      </c>
      <c r="G13" s="7"/>
      <c r="H13" s="192"/>
      <c r="I13" s="22"/>
    </row>
    <row r="14" spans="1:9" ht="12.75">
      <c r="A14" s="6" t="s">
        <v>101</v>
      </c>
      <c r="G14" s="7"/>
      <c r="H14" s="192">
        <v>1903</v>
      </c>
      <c r="I14" s="22">
        <v>1732</v>
      </c>
    </row>
    <row r="15" spans="1:9" ht="12.75">
      <c r="A15" s="6" t="s">
        <v>102</v>
      </c>
      <c r="G15" s="7"/>
      <c r="H15" s="192">
        <v>-270</v>
      </c>
      <c r="I15" s="22">
        <v>-402</v>
      </c>
    </row>
    <row r="16" spans="1:9" ht="12.75">
      <c r="A16" s="32"/>
      <c r="B16" s="32"/>
      <c r="C16" s="32"/>
      <c r="D16" s="32"/>
      <c r="E16" s="32"/>
      <c r="G16" s="25"/>
      <c r="H16" s="194"/>
      <c r="I16" s="26"/>
    </row>
    <row r="17" spans="1:9" s="3" customFormat="1" ht="12.75">
      <c r="A17" s="31" t="s">
        <v>78</v>
      </c>
      <c r="B17" s="39"/>
      <c r="C17" s="39"/>
      <c r="D17" s="39"/>
      <c r="E17" s="39"/>
      <c r="F17" s="35"/>
      <c r="G17" s="36"/>
      <c r="H17" s="233">
        <f>SUM(H11:H16)</f>
        <v>4042</v>
      </c>
      <c r="I17" s="19">
        <v>21243</v>
      </c>
    </row>
    <row r="18" spans="1:9" ht="12.75">
      <c r="A18" s="6"/>
      <c r="G18" s="7"/>
      <c r="H18" s="192"/>
      <c r="I18" s="27"/>
    </row>
    <row r="19" spans="1:9" ht="12.75">
      <c r="A19" s="23" t="s">
        <v>79</v>
      </c>
      <c r="G19" s="7"/>
      <c r="H19" s="192"/>
      <c r="I19" s="27"/>
    </row>
    <row r="20" spans="1:9" ht="12.75">
      <c r="A20" s="6" t="s">
        <v>103</v>
      </c>
      <c r="G20" s="7"/>
      <c r="H20" s="192">
        <v>4738</v>
      </c>
      <c r="I20" s="11">
        <v>3568</v>
      </c>
    </row>
    <row r="21" spans="1:9" ht="12.75">
      <c r="A21" s="6" t="s">
        <v>104</v>
      </c>
      <c r="G21" s="7"/>
      <c r="H21" s="194">
        <v>293</v>
      </c>
      <c r="I21" s="28">
        <v>-6860</v>
      </c>
    </row>
    <row r="22" spans="1:9" ht="12.75">
      <c r="A22" s="6"/>
      <c r="G22" s="7"/>
      <c r="H22" s="24">
        <f>SUM(H17:H21)</f>
        <v>9073</v>
      </c>
      <c r="I22" s="24">
        <v>17951</v>
      </c>
    </row>
    <row r="23" spans="1:9" ht="12.75">
      <c r="A23" s="6" t="s">
        <v>133</v>
      </c>
      <c r="G23" s="7"/>
      <c r="H23" s="192">
        <v>-52</v>
      </c>
      <c r="I23" s="11">
        <v>-117</v>
      </c>
    </row>
    <row r="24" spans="1:9" ht="12.75">
      <c r="A24" s="6" t="s">
        <v>132</v>
      </c>
      <c r="G24" s="7"/>
      <c r="H24" s="192">
        <v>-3399</v>
      </c>
      <c r="I24" s="11">
        <v>-6599</v>
      </c>
    </row>
    <row r="25" spans="1:9" ht="12.75">
      <c r="A25" s="6" t="s">
        <v>216</v>
      </c>
      <c r="G25" s="7"/>
      <c r="H25" s="192">
        <v>0</v>
      </c>
      <c r="I25" s="11"/>
    </row>
    <row r="26" spans="1:9" ht="12.75">
      <c r="A26" s="6" t="s">
        <v>61</v>
      </c>
      <c r="G26" s="7"/>
      <c r="H26" s="192">
        <v>322</v>
      </c>
      <c r="I26" s="27">
        <v>534</v>
      </c>
    </row>
    <row r="27" spans="1:9" ht="12.75">
      <c r="A27" s="6" t="s">
        <v>200</v>
      </c>
      <c r="G27" s="7"/>
      <c r="H27" s="192">
        <v>-1575</v>
      </c>
      <c r="I27" s="27">
        <v>0</v>
      </c>
    </row>
    <row r="28" spans="1:9" ht="12.75">
      <c r="A28" s="40" t="s">
        <v>134</v>
      </c>
      <c r="B28" s="32"/>
      <c r="C28" s="32"/>
      <c r="D28" s="32"/>
      <c r="E28" s="32"/>
      <c r="G28" s="25"/>
      <c r="H28" s="194">
        <v>-3150</v>
      </c>
      <c r="I28" s="28">
        <v>-11720</v>
      </c>
    </row>
    <row r="29" spans="1:9" s="3" customFormat="1" ht="12.75">
      <c r="A29" s="31" t="s">
        <v>105</v>
      </c>
      <c r="B29" s="39"/>
      <c r="C29" s="39"/>
      <c r="D29" s="39"/>
      <c r="E29" s="39"/>
      <c r="F29" s="35"/>
      <c r="G29" s="36"/>
      <c r="H29" s="234">
        <f>SUM(H22:H28)</f>
        <v>1219</v>
      </c>
      <c r="I29" s="20">
        <v>49</v>
      </c>
    </row>
    <row r="30" spans="1:9" ht="12.75">
      <c r="A30" s="6"/>
      <c r="G30" s="7"/>
      <c r="H30" s="192"/>
      <c r="I30" s="27"/>
    </row>
    <row r="31" spans="1:9" ht="12.75">
      <c r="A31" s="31"/>
      <c r="B31" s="32"/>
      <c r="C31" s="32"/>
      <c r="D31" s="32"/>
      <c r="E31" s="32"/>
      <c r="F31" s="32"/>
      <c r="G31" s="8"/>
      <c r="H31" s="235"/>
      <c r="I31" s="27"/>
    </row>
    <row r="32" spans="1:9" ht="12.75">
      <c r="A32" s="21" t="s">
        <v>80</v>
      </c>
      <c r="G32" s="7"/>
      <c r="H32" s="192"/>
      <c r="I32" s="27"/>
    </row>
    <row r="33" spans="1:9" ht="12.75">
      <c r="A33" s="6" t="s">
        <v>60</v>
      </c>
      <c r="G33" s="7"/>
      <c r="H33" s="192">
        <v>140</v>
      </c>
      <c r="I33" s="27">
        <v>0</v>
      </c>
    </row>
    <row r="34" spans="1:9" ht="12.75">
      <c r="A34" s="6" t="s">
        <v>86</v>
      </c>
      <c r="H34" s="192">
        <f>-793</f>
        <v>-793</v>
      </c>
      <c r="I34" s="7">
        <v>-2535</v>
      </c>
    </row>
    <row r="35" spans="1:9" ht="12.75">
      <c r="A35" s="6" t="s">
        <v>284</v>
      </c>
      <c r="B35" s="32"/>
      <c r="C35" s="32"/>
      <c r="D35" s="32"/>
      <c r="E35" s="32"/>
      <c r="G35" s="7"/>
      <c r="H35" s="192"/>
      <c r="I35" s="27">
        <v>3</v>
      </c>
    </row>
    <row r="36" spans="1:9" ht="12.75">
      <c r="A36" s="31" t="s">
        <v>81</v>
      </c>
      <c r="B36" s="32"/>
      <c r="C36" s="32"/>
      <c r="D36" s="32"/>
      <c r="E36" s="32"/>
      <c r="F36" s="29"/>
      <c r="G36" s="30"/>
      <c r="H36" s="234">
        <f>SUM(H32:H35)</f>
        <v>-653</v>
      </c>
      <c r="I36" s="20">
        <v>-2532</v>
      </c>
    </row>
    <row r="37" spans="1:9" ht="12.75">
      <c r="A37" s="33"/>
      <c r="B37" s="32"/>
      <c r="C37" s="32"/>
      <c r="D37" s="32"/>
      <c r="E37" s="32"/>
      <c r="F37" s="32"/>
      <c r="G37" s="8"/>
      <c r="H37" s="235"/>
      <c r="I37" s="27"/>
    </row>
    <row r="38" spans="1:9" ht="12.75">
      <c r="A38" s="21" t="s">
        <v>82</v>
      </c>
      <c r="G38" s="7"/>
      <c r="H38" s="192"/>
      <c r="I38" s="27"/>
    </row>
    <row r="39" spans="1:9" ht="12.75">
      <c r="A39" s="5"/>
      <c r="G39" s="7"/>
      <c r="H39" s="192"/>
      <c r="I39" s="27"/>
    </row>
    <row r="40" spans="1:9" ht="12.75">
      <c r="A40" s="6" t="s">
        <v>83</v>
      </c>
      <c r="F40" s="18"/>
      <c r="G40" s="19"/>
      <c r="H40" s="192">
        <v>-216</v>
      </c>
      <c r="I40" s="24">
        <v>-514</v>
      </c>
    </row>
    <row r="41" spans="1:9" ht="12.75">
      <c r="A41" s="6" t="s">
        <v>62</v>
      </c>
      <c r="G41" s="7"/>
      <c r="H41" s="192">
        <v>0</v>
      </c>
      <c r="I41" s="27">
        <v>-383</v>
      </c>
    </row>
    <row r="42" spans="1:9" ht="12.75">
      <c r="A42" s="40"/>
      <c r="B42" s="32"/>
      <c r="C42" s="32"/>
      <c r="D42" s="32"/>
      <c r="E42" s="32"/>
      <c r="G42" s="7"/>
      <c r="H42" s="192"/>
      <c r="I42" s="27"/>
    </row>
    <row r="43" spans="1:9" ht="12.75">
      <c r="A43" s="31" t="s">
        <v>84</v>
      </c>
      <c r="B43" s="41"/>
      <c r="C43" s="41"/>
      <c r="D43" s="41"/>
      <c r="E43" s="41"/>
      <c r="F43" s="34"/>
      <c r="G43" s="30"/>
      <c r="H43" s="234">
        <f>SUM(H39:H42)</f>
        <v>-216</v>
      </c>
      <c r="I43" s="20">
        <v>-897</v>
      </c>
    </row>
    <row r="44" spans="1:9" ht="12.75">
      <c r="A44" s="6"/>
      <c r="G44" s="7"/>
      <c r="H44" s="192"/>
      <c r="I44" s="27"/>
    </row>
    <row r="45" spans="1:9" ht="12.75">
      <c r="A45" s="5" t="s">
        <v>85</v>
      </c>
      <c r="G45" s="8"/>
      <c r="H45" s="235">
        <f>H29+H36+H43</f>
        <v>350</v>
      </c>
      <c r="I45" s="193">
        <v>-3380</v>
      </c>
    </row>
    <row r="46" spans="1:9" ht="12.75">
      <c r="A46" s="6"/>
      <c r="G46" s="7"/>
      <c r="H46" s="192"/>
      <c r="I46" s="27"/>
    </row>
    <row r="47" spans="1:9" ht="12.75">
      <c r="A47" s="5" t="s">
        <v>123</v>
      </c>
      <c r="G47" s="7"/>
      <c r="H47" s="192">
        <v>18500</v>
      </c>
      <c r="I47" s="27">
        <v>21880</v>
      </c>
    </row>
    <row r="48" spans="1:9" ht="12.75">
      <c r="A48" s="40"/>
      <c r="B48" s="32"/>
      <c r="C48" s="32"/>
      <c r="D48" s="32"/>
      <c r="E48" s="32"/>
      <c r="G48" s="7"/>
      <c r="H48" s="192"/>
      <c r="I48" s="27"/>
    </row>
    <row r="49" spans="1:9" ht="13.5" thickBot="1">
      <c r="A49" s="42" t="s">
        <v>106</v>
      </c>
      <c r="B49" s="32"/>
      <c r="C49" s="32"/>
      <c r="D49" s="32"/>
      <c r="E49" s="32"/>
      <c r="F49" s="9"/>
      <c r="G49" s="10"/>
      <c r="H49" s="236">
        <f>SUM(H45:H48)</f>
        <v>18850</v>
      </c>
      <c r="I49" s="195">
        <v>18500</v>
      </c>
    </row>
    <row r="50" spans="1:9" ht="12.75">
      <c r="A50" s="42"/>
      <c r="B50" s="32"/>
      <c r="C50" s="32"/>
      <c r="D50" s="32"/>
      <c r="E50" s="32"/>
      <c r="G50" s="8"/>
      <c r="H50" s="235"/>
      <c r="I50" s="27"/>
    </row>
    <row r="51" spans="1:9" ht="12.75">
      <c r="A51" s="6"/>
      <c r="G51" s="7"/>
      <c r="H51" s="192"/>
      <c r="I51" s="27"/>
    </row>
    <row r="52" spans="7:9" s="2" customFormat="1" ht="12.75">
      <c r="G52" s="37"/>
      <c r="H52" s="227"/>
      <c r="I52" s="37"/>
    </row>
    <row r="53" spans="2:8" s="2" customFormat="1" ht="12.75">
      <c r="B53" s="38"/>
      <c r="F53" s="37"/>
      <c r="G53" s="37"/>
      <c r="H53" s="224"/>
    </row>
    <row r="54" spans="8:9" ht="12.75">
      <c r="H54" s="237"/>
      <c r="I54" s="17"/>
    </row>
    <row r="55" spans="7:9" s="2" customFormat="1" ht="12.75">
      <c r="G55" s="37"/>
      <c r="H55" s="202"/>
      <c r="I55" s="13"/>
    </row>
    <row r="56" spans="7:9" s="2" customFormat="1" ht="12.75">
      <c r="G56" s="37"/>
      <c r="H56" s="202"/>
      <c r="I56" s="13"/>
    </row>
    <row r="57" spans="7:9" s="2" customFormat="1" ht="12.75">
      <c r="G57" s="37"/>
      <c r="H57" s="202"/>
      <c r="I57" s="13"/>
    </row>
    <row r="58" spans="7:9" s="2" customFormat="1" ht="12.75">
      <c r="G58" s="37"/>
      <c r="H58" s="202"/>
      <c r="I58" s="13"/>
    </row>
    <row r="59" spans="6:9" s="2" customFormat="1" ht="12.75">
      <c r="F59" s="37"/>
      <c r="G59" s="37"/>
      <c r="H59" s="238"/>
      <c r="I59" s="13"/>
    </row>
    <row r="60" spans="8:9" ht="12.75">
      <c r="H60" s="237"/>
      <c r="I60" s="17"/>
    </row>
    <row r="61" spans="8:9" ht="12.75">
      <c r="H61" s="237"/>
      <c r="I61" s="17"/>
    </row>
    <row r="62" spans="8:9" ht="12.75">
      <c r="H62" s="237"/>
      <c r="I62" s="17"/>
    </row>
    <row r="63" spans="8:9" ht="12.75">
      <c r="H63" s="237"/>
      <c r="I63" s="17"/>
    </row>
    <row r="64" spans="8:9" ht="12.75">
      <c r="H64" s="237"/>
      <c r="I64" s="17"/>
    </row>
    <row r="65" spans="8:9" ht="12.75">
      <c r="H65" s="237"/>
      <c r="I65" s="17"/>
    </row>
    <row r="66" spans="8:9" ht="12.75">
      <c r="H66" s="237"/>
      <c r="I66" s="17"/>
    </row>
    <row r="67" spans="8:9" ht="12.75">
      <c r="H67" s="237"/>
      <c r="I67" s="17"/>
    </row>
    <row r="68" spans="8:9" ht="12.75">
      <c r="H68" s="237"/>
      <c r="I68" s="17"/>
    </row>
    <row r="69" spans="8:9" ht="12.75">
      <c r="H69" s="237"/>
      <c r="I69" s="17"/>
    </row>
    <row r="70" spans="8:9" ht="12.75">
      <c r="H70" s="237"/>
      <c r="I70" s="17"/>
    </row>
    <row r="71" spans="8:9" ht="12.75">
      <c r="H71" s="237"/>
      <c r="I71" s="17"/>
    </row>
    <row r="72" spans="8:9" ht="12.75">
      <c r="H72" s="237"/>
      <c r="I72" s="17"/>
    </row>
    <row r="73" spans="8:9" ht="12.75">
      <c r="H73" s="237"/>
      <c r="I73" s="17"/>
    </row>
    <row r="74" spans="8:9" ht="12.75">
      <c r="H74" s="237"/>
      <c r="I74" s="17"/>
    </row>
    <row r="75" spans="8:9" ht="12.75">
      <c r="H75" s="237"/>
      <c r="I75" s="17"/>
    </row>
    <row r="76" spans="8:9" ht="12.75">
      <c r="H76" s="237"/>
      <c r="I76" s="17"/>
    </row>
    <row r="77" spans="8:9" ht="12.75">
      <c r="H77" s="237"/>
      <c r="I77" s="17"/>
    </row>
    <row r="78" spans="8:9" ht="12.75">
      <c r="H78" s="237"/>
      <c r="I78" s="17"/>
    </row>
    <row r="79" spans="8:9" ht="12.75">
      <c r="H79" s="237"/>
      <c r="I79" s="17"/>
    </row>
    <row r="80" spans="8:9" ht="12.75">
      <c r="H80" s="237"/>
      <c r="I80" s="17"/>
    </row>
    <row r="81" spans="8:9" ht="12.75">
      <c r="H81" s="237"/>
      <c r="I81" s="17"/>
    </row>
    <row r="82" spans="8:9" ht="12.75">
      <c r="H82" s="237"/>
      <c r="I82" s="17"/>
    </row>
    <row r="83" spans="8:9" ht="12.75">
      <c r="H83" s="237"/>
      <c r="I83" s="17"/>
    </row>
    <row r="84" spans="8:9" ht="12.75">
      <c r="H84" s="237"/>
      <c r="I84" s="17"/>
    </row>
    <row r="85" spans="8:9" ht="12.75">
      <c r="H85" s="237"/>
      <c r="I85" s="17"/>
    </row>
    <row r="86" spans="8:9" ht="12.75">
      <c r="H86" s="237"/>
      <c r="I86" s="17"/>
    </row>
    <row r="87" spans="8:9" ht="12.75">
      <c r="H87" s="237"/>
      <c r="I87" s="17"/>
    </row>
    <row r="88" spans="8:9" ht="12.75">
      <c r="H88" s="237"/>
      <c r="I88" s="17"/>
    </row>
    <row r="89" spans="8:9" ht="12.75">
      <c r="H89" s="237"/>
      <c r="I89" s="17"/>
    </row>
    <row r="90" spans="8:9" ht="12.75">
      <c r="H90" s="237"/>
      <c r="I90" s="17"/>
    </row>
    <row r="91" spans="8:9" ht="12.75">
      <c r="H91" s="237"/>
      <c r="I91" s="17"/>
    </row>
    <row r="92" spans="8:9" ht="12.75">
      <c r="H92" s="237"/>
      <c r="I92" s="17"/>
    </row>
    <row r="93" spans="8:9" ht="12.75">
      <c r="H93" s="237"/>
      <c r="I93" s="17"/>
    </row>
  </sheetData>
  <sheetProtection/>
  <printOptions/>
  <pageMargins left="0.73" right="0" top="0.75" bottom="0" header="0" footer="0"/>
  <pageSetup horizontalDpi="180" verticalDpi="180" orientation="portrait" paperSize="9" scale="90" r:id="rId1"/>
  <headerFooter alignWithMargins="0">
    <oddFooter>&amp;C(The Condensed Consolidated Cash Flow Statement should be read conjuction with the Annual Financial Report for the year ended 31&amp;Xst&amp;X December 2008)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84"/>
  <sheetViews>
    <sheetView workbookViewId="0" topLeftCell="A1">
      <selection activeCell="E116" sqref="E116"/>
    </sheetView>
  </sheetViews>
  <sheetFormatPr defaultColWidth="9.140625" defaultRowHeight="12.75"/>
  <cols>
    <col min="1" max="2" width="3.140625" style="61" customWidth="1"/>
    <col min="3" max="3" width="28.28125" style="54" customWidth="1"/>
    <col min="4" max="4" width="12.28125" style="54" customWidth="1"/>
    <col min="5" max="5" width="16.7109375" style="54" customWidth="1"/>
    <col min="6" max="6" width="15.140625" style="54" customWidth="1"/>
    <col min="7" max="7" width="16.8515625" style="54" customWidth="1"/>
    <col min="8" max="8" width="7.57421875" style="54" customWidth="1"/>
    <col min="9" max="9" width="14.57421875" style="54" customWidth="1"/>
    <col min="10" max="10" width="4.57421875" style="54" customWidth="1"/>
    <col min="11" max="11" width="11.28125" style="54" customWidth="1"/>
    <col min="12" max="16384" width="9.140625" style="54" customWidth="1"/>
  </cols>
  <sheetData>
    <row r="1" spans="1:2" s="52" customFormat="1" ht="18.75">
      <c r="A1" s="68" t="s">
        <v>136</v>
      </c>
      <c r="B1" s="68"/>
    </row>
    <row r="3" spans="1:2" s="53" customFormat="1" ht="14.25">
      <c r="A3" s="67" t="s">
        <v>269</v>
      </c>
      <c r="B3" s="67"/>
    </row>
    <row r="5" spans="1:3" s="53" customFormat="1" ht="14.25">
      <c r="A5" s="65">
        <v>1</v>
      </c>
      <c r="B5" s="65"/>
      <c r="C5" s="53" t="s">
        <v>161</v>
      </c>
    </row>
    <row r="7" spans="3:8" ht="44.25" customHeight="1">
      <c r="C7" s="258" t="s">
        <v>201</v>
      </c>
      <c r="D7" s="258"/>
      <c r="E7" s="258"/>
      <c r="F7" s="258"/>
      <c r="G7" s="258"/>
      <c r="H7" s="258"/>
    </row>
    <row r="9" spans="3:8" ht="82.5" customHeight="1">
      <c r="C9" s="261" t="s">
        <v>225</v>
      </c>
      <c r="D9" s="261"/>
      <c r="E9" s="261"/>
      <c r="F9" s="261"/>
      <c r="G9" s="261"/>
      <c r="H9" s="261"/>
    </row>
    <row r="12" spans="1:3" s="53" customFormat="1" ht="14.25">
      <c r="A12" s="65">
        <v>2</v>
      </c>
      <c r="B12" s="65"/>
      <c r="C12" s="53" t="s">
        <v>219</v>
      </c>
    </row>
    <row r="14" spans="3:8" ht="30" customHeight="1">
      <c r="C14" s="261" t="s">
        <v>226</v>
      </c>
      <c r="D14" s="261"/>
      <c r="E14" s="261"/>
      <c r="F14" s="261"/>
      <c r="G14" s="261"/>
      <c r="H14" s="261"/>
    </row>
    <row r="17" spans="1:3" s="53" customFormat="1" ht="14.25">
      <c r="A17" s="65">
        <v>3</v>
      </c>
      <c r="B17" s="65"/>
      <c r="C17" s="53" t="s">
        <v>162</v>
      </c>
    </row>
    <row r="19" spans="3:8" ht="30" customHeight="1">
      <c r="C19" s="261" t="s">
        <v>137</v>
      </c>
      <c r="D19" s="261"/>
      <c r="E19" s="261"/>
      <c r="F19" s="261"/>
      <c r="G19" s="261"/>
      <c r="H19" s="261"/>
    </row>
    <row r="22" spans="1:7" ht="15">
      <c r="A22" s="65">
        <v>4</v>
      </c>
      <c r="B22" s="65"/>
      <c r="C22" s="53" t="s">
        <v>138</v>
      </c>
      <c r="D22" s="53"/>
      <c r="E22" s="53"/>
      <c r="F22" s="53"/>
      <c r="G22" s="53"/>
    </row>
    <row r="24" spans="3:8" ht="30" customHeight="1">
      <c r="C24" s="261" t="s">
        <v>251</v>
      </c>
      <c r="D24" s="261"/>
      <c r="E24" s="261"/>
      <c r="F24" s="261"/>
      <c r="G24" s="261"/>
      <c r="H24" s="261"/>
    </row>
    <row r="27" spans="1:4" ht="15">
      <c r="A27" s="65">
        <v>5</v>
      </c>
      <c r="B27" s="65"/>
      <c r="C27" s="53" t="s">
        <v>139</v>
      </c>
      <c r="D27" s="53"/>
    </row>
    <row r="29" ht="15">
      <c r="C29" s="54" t="s">
        <v>140</v>
      </c>
    </row>
    <row r="32" spans="1:3" s="53" customFormat="1" ht="14.25">
      <c r="A32" s="65">
        <v>6</v>
      </c>
      <c r="B32" s="65"/>
      <c r="C32" s="53" t="s">
        <v>197</v>
      </c>
    </row>
    <row r="34" spans="3:8" ht="29.25" customHeight="1">
      <c r="C34" s="261" t="s">
        <v>202</v>
      </c>
      <c r="D34" s="261"/>
      <c r="E34" s="261"/>
      <c r="F34" s="261"/>
      <c r="G34" s="261"/>
      <c r="H34" s="261"/>
    </row>
    <row r="39" spans="1:3" s="53" customFormat="1" ht="14.25">
      <c r="A39" s="65">
        <v>7</v>
      </c>
      <c r="B39" s="65"/>
      <c r="C39" s="53" t="s">
        <v>141</v>
      </c>
    </row>
    <row r="41" spans="3:8" ht="30" customHeight="1">
      <c r="C41" s="275" t="s">
        <v>252</v>
      </c>
      <c r="D41" s="275"/>
      <c r="E41" s="275"/>
      <c r="F41" s="275"/>
      <c r="G41" s="275"/>
      <c r="H41" s="275"/>
    </row>
    <row r="42" ht="16.5" customHeight="1"/>
    <row r="43" ht="16.5" customHeight="1"/>
    <row r="44" spans="1:3" s="53" customFormat="1" ht="14.25">
      <c r="A44" s="65">
        <v>8</v>
      </c>
      <c r="B44" s="65"/>
      <c r="C44" s="53" t="s">
        <v>167</v>
      </c>
    </row>
    <row r="45" spans="5:6" ht="15">
      <c r="E45" s="240"/>
      <c r="F45" s="239" t="s">
        <v>121</v>
      </c>
    </row>
    <row r="46" spans="3:7" ht="15">
      <c r="C46" s="55"/>
      <c r="D46" s="276" t="s">
        <v>142</v>
      </c>
      <c r="E46" s="277"/>
      <c r="F46" s="278" t="s">
        <v>227</v>
      </c>
      <c r="G46" s="279"/>
    </row>
    <row r="47" spans="3:7" ht="15">
      <c r="C47" s="56"/>
      <c r="D47" s="57" t="s">
        <v>265</v>
      </c>
      <c r="E47" s="57" t="s">
        <v>266</v>
      </c>
      <c r="F47" s="57" t="s">
        <v>265</v>
      </c>
      <c r="G47" s="199" t="s">
        <v>266</v>
      </c>
    </row>
    <row r="48" spans="3:7" ht="15">
      <c r="C48" s="58"/>
      <c r="D48" s="59" t="s">
        <v>6</v>
      </c>
      <c r="E48" s="86" t="s">
        <v>6</v>
      </c>
      <c r="F48" s="60" t="s">
        <v>6</v>
      </c>
      <c r="G48" s="86" t="s">
        <v>6</v>
      </c>
    </row>
    <row r="49" spans="3:7" ht="15">
      <c r="C49" s="56" t="s">
        <v>143</v>
      </c>
      <c r="D49" s="186">
        <v>15581</v>
      </c>
      <c r="E49" s="118">
        <v>41633</v>
      </c>
      <c r="F49" s="187">
        <v>-11241</v>
      </c>
      <c r="G49" s="128">
        <v>-409</v>
      </c>
    </row>
    <row r="50" spans="3:7" ht="15">
      <c r="C50" s="85" t="s">
        <v>144</v>
      </c>
      <c r="D50" s="188">
        <v>29429</v>
      </c>
      <c r="E50" s="119">
        <v>37051</v>
      </c>
      <c r="F50" s="189">
        <v>13650</v>
      </c>
      <c r="G50" s="120">
        <v>20322</v>
      </c>
    </row>
    <row r="51" spans="3:7" ht="15">
      <c r="C51" s="268" t="s">
        <v>68</v>
      </c>
      <c r="D51" s="190">
        <f>SUM(D49:D50)</f>
        <v>45010</v>
      </c>
      <c r="E51" s="121">
        <f>SUM(E49:E50)</f>
        <v>78684</v>
      </c>
      <c r="F51" s="191">
        <f>'P&amp;L'!J32</f>
        <v>2409</v>
      </c>
      <c r="G51" s="122">
        <f>SUM(G49:G50)</f>
        <v>19913</v>
      </c>
    </row>
    <row r="52" spans="3:7" ht="15.75" thickBot="1">
      <c r="C52" s="269"/>
      <c r="D52" s="123"/>
      <c r="E52" s="124"/>
      <c r="F52" s="125"/>
      <c r="G52" s="126"/>
    </row>
    <row r="53" ht="12" customHeight="1"/>
    <row r="54" ht="16.5" customHeight="1">
      <c r="C54" s="54" t="s">
        <v>228</v>
      </c>
    </row>
    <row r="55" ht="16.5" customHeight="1"/>
    <row r="57" spans="1:3" ht="15">
      <c r="A57" s="65">
        <v>9</v>
      </c>
      <c r="B57" s="65"/>
      <c r="C57" s="53" t="s">
        <v>172</v>
      </c>
    </row>
    <row r="59" spans="3:8" ht="30" customHeight="1">
      <c r="C59" s="258" t="s">
        <v>173</v>
      </c>
      <c r="D59" s="258"/>
      <c r="E59" s="258"/>
      <c r="F59" s="258"/>
      <c r="G59" s="258"/>
      <c r="H59" s="258"/>
    </row>
    <row r="60" spans="3:8" ht="14.25" customHeight="1">
      <c r="C60" s="89"/>
      <c r="D60" s="89"/>
      <c r="E60" s="89"/>
      <c r="F60" s="89"/>
      <c r="G60" s="89"/>
      <c r="H60" s="89"/>
    </row>
    <row r="62" spans="1:3" s="53" customFormat="1" ht="14.25">
      <c r="A62" s="65">
        <v>10</v>
      </c>
      <c r="B62" s="65"/>
      <c r="C62" s="53" t="s">
        <v>145</v>
      </c>
    </row>
    <row r="64" spans="3:8" ht="30" customHeight="1">
      <c r="C64" s="261" t="s">
        <v>163</v>
      </c>
      <c r="D64" s="261"/>
      <c r="E64" s="261"/>
      <c r="F64" s="261"/>
      <c r="G64" s="261"/>
      <c r="H64" s="261"/>
    </row>
    <row r="65" spans="3:8" ht="16.5" customHeight="1">
      <c r="C65" s="88"/>
      <c r="D65" s="88"/>
      <c r="E65" s="88"/>
      <c r="F65" s="88"/>
      <c r="G65" s="88"/>
      <c r="H65" s="88"/>
    </row>
    <row r="67" spans="1:3" s="53" customFormat="1" ht="14.25">
      <c r="A67" s="65">
        <v>11</v>
      </c>
      <c r="B67" s="65"/>
      <c r="C67" s="53" t="s">
        <v>220</v>
      </c>
    </row>
    <row r="69" spans="3:8" ht="19.5" customHeight="1">
      <c r="C69" s="261" t="s">
        <v>229</v>
      </c>
      <c r="D69" s="261"/>
      <c r="E69" s="261"/>
      <c r="F69" s="261"/>
      <c r="G69" s="261"/>
      <c r="H69" s="261"/>
    </row>
    <row r="71" ht="15" customHeight="1"/>
    <row r="72" spans="1:3" s="53" customFormat="1" ht="14.25">
      <c r="A72" s="65">
        <v>12</v>
      </c>
      <c r="B72" s="65"/>
      <c r="C72" s="53" t="s">
        <v>168</v>
      </c>
    </row>
    <row r="74" spans="3:8" ht="30" customHeight="1">
      <c r="C74" s="261" t="s">
        <v>164</v>
      </c>
      <c r="D74" s="261"/>
      <c r="E74" s="261"/>
      <c r="F74" s="261"/>
      <c r="G74" s="261"/>
      <c r="H74" s="261"/>
    </row>
    <row r="75" ht="10.5" customHeight="1"/>
    <row r="76" ht="10.5" customHeight="1"/>
    <row r="77" spans="1:3" s="53" customFormat="1" ht="14.25">
      <c r="A77" s="65">
        <v>13</v>
      </c>
      <c r="B77" s="65"/>
      <c r="C77" s="53" t="s">
        <v>169</v>
      </c>
    </row>
    <row r="79" spans="3:8" ht="44.25" customHeight="1">
      <c r="C79" s="261" t="s">
        <v>286</v>
      </c>
      <c r="D79" s="261"/>
      <c r="E79" s="261"/>
      <c r="F79" s="261"/>
      <c r="G79" s="261"/>
      <c r="H79" s="261"/>
    </row>
    <row r="80" ht="22.5" customHeight="1"/>
    <row r="81" spans="3:8" ht="78" customHeight="1">
      <c r="C81" s="261" t="s">
        <v>285</v>
      </c>
      <c r="D81" s="261"/>
      <c r="E81" s="261"/>
      <c r="F81" s="261"/>
      <c r="G81" s="261"/>
      <c r="H81" s="261"/>
    </row>
    <row r="82" ht="19.5" customHeight="1"/>
    <row r="83" spans="3:8" ht="80.25" customHeight="1">
      <c r="C83" s="261" t="s">
        <v>287</v>
      </c>
      <c r="D83" s="261"/>
      <c r="E83" s="261"/>
      <c r="F83" s="261"/>
      <c r="G83" s="261"/>
      <c r="H83" s="261"/>
    </row>
    <row r="86" spans="1:3" s="53" customFormat="1" ht="14.25">
      <c r="A86" s="65">
        <v>14</v>
      </c>
      <c r="B86" s="65"/>
      <c r="C86" s="53" t="s">
        <v>203</v>
      </c>
    </row>
    <row r="88" spans="3:8" ht="45" customHeight="1">
      <c r="C88" s="261" t="s">
        <v>289</v>
      </c>
      <c r="D88" s="261"/>
      <c r="E88" s="261"/>
      <c r="F88" s="261"/>
      <c r="G88" s="261"/>
      <c r="H88" s="261"/>
    </row>
    <row r="89" ht="15" customHeight="1"/>
    <row r="91" spans="1:3" s="53" customFormat="1" ht="14.25">
      <c r="A91" s="65">
        <v>15</v>
      </c>
      <c r="B91" s="65"/>
      <c r="C91" s="53" t="s">
        <v>146</v>
      </c>
    </row>
    <row r="93" spans="3:8" ht="29.25" customHeight="1">
      <c r="C93" s="261" t="s">
        <v>280</v>
      </c>
      <c r="D93" s="261"/>
      <c r="E93" s="261"/>
      <c r="F93" s="261"/>
      <c r="G93" s="261"/>
      <c r="H93" s="261"/>
    </row>
    <row r="95" spans="3:8" ht="32.25" customHeight="1">
      <c r="C95" s="261" t="s">
        <v>283</v>
      </c>
      <c r="D95" s="261"/>
      <c r="E95" s="261"/>
      <c r="F95" s="261"/>
      <c r="G95" s="261"/>
      <c r="H95" s="261"/>
    </row>
    <row r="97" spans="3:8" ht="84.75" customHeight="1">
      <c r="C97" s="261" t="s">
        <v>237</v>
      </c>
      <c r="D97" s="261"/>
      <c r="E97" s="261"/>
      <c r="F97" s="261"/>
      <c r="G97" s="261"/>
      <c r="H97" s="261"/>
    </row>
    <row r="100" spans="1:3" ht="15">
      <c r="A100" s="65">
        <v>16</v>
      </c>
      <c r="B100" s="65"/>
      <c r="C100" s="53" t="s">
        <v>170</v>
      </c>
    </row>
    <row r="102" ht="15">
      <c r="C102" s="54" t="s">
        <v>147</v>
      </c>
    </row>
    <row r="103" spans="1:3" s="53" customFormat="1" ht="14.25">
      <c r="A103" s="65" t="s">
        <v>121</v>
      </c>
      <c r="B103" s="65"/>
      <c r="C103" s="53" t="s">
        <v>121</v>
      </c>
    </row>
    <row r="105" spans="1:3" ht="15">
      <c r="A105" s="65">
        <v>17</v>
      </c>
      <c r="C105" s="53" t="s">
        <v>96</v>
      </c>
    </row>
    <row r="106" spans="1:6" ht="15" customHeight="1">
      <c r="A106" s="65"/>
      <c r="C106" s="53"/>
      <c r="E106" s="283" t="s">
        <v>281</v>
      </c>
      <c r="F106" s="283" t="s">
        <v>282</v>
      </c>
    </row>
    <row r="107" spans="1:6" ht="15">
      <c r="A107" s="65"/>
      <c r="C107" s="53"/>
      <c r="E107" s="283"/>
      <c r="F107" s="283"/>
    </row>
    <row r="108" spans="1:6" ht="15">
      <c r="A108" s="65"/>
      <c r="C108" s="54" t="s">
        <v>148</v>
      </c>
      <c r="E108" s="62">
        <f>-'P&amp;L'!J34-1133</f>
        <v>3780</v>
      </c>
      <c r="F108" s="62">
        <f>-'P&amp;L'!K34</f>
        <v>5715</v>
      </c>
    </row>
    <row r="109" spans="3:6" ht="15">
      <c r="C109" s="270" t="s">
        <v>165</v>
      </c>
      <c r="E109" s="271" t="s">
        <v>151</v>
      </c>
      <c r="F109" s="273" t="s">
        <v>151</v>
      </c>
    </row>
    <row r="110" spans="3:6" ht="15">
      <c r="C110" s="270"/>
      <c r="E110" s="272"/>
      <c r="F110" s="274"/>
    </row>
    <row r="111" spans="5:6" ht="15">
      <c r="E111" s="62">
        <f>SUM(E108:E110)</f>
        <v>3780</v>
      </c>
      <c r="F111" s="62">
        <f>SUM(F108:F110)</f>
        <v>5715</v>
      </c>
    </row>
    <row r="112" spans="3:6" ht="15">
      <c r="C112" s="54" t="s">
        <v>149</v>
      </c>
      <c r="E112" s="63">
        <v>1133</v>
      </c>
      <c r="F112" s="133" t="s">
        <v>151</v>
      </c>
    </row>
    <row r="113" spans="3:6" ht="15">
      <c r="C113" s="54" t="s">
        <v>150</v>
      </c>
      <c r="E113" s="63" t="s">
        <v>151</v>
      </c>
      <c r="F113" s="63" t="s">
        <v>151</v>
      </c>
    </row>
    <row r="114" spans="5:6" ht="19.5" customHeight="1" thickBot="1">
      <c r="E114" s="64">
        <f>SUM(E111:E113)</f>
        <v>4913</v>
      </c>
      <c r="F114" s="64">
        <f>SUM(F111:F113)</f>
        <v>5715</v>
      </c>
    </row>
    <row r="115" spans="3:8" ht="33.75" customHeight="1" thickTop="1">
      <c r="C115" s="258" t="s">
        <v>235</v>
      </c>
      <c r="D115" s="258"/>
      <c r="E115" s="258"/>
      <c r="F115" s="258"/>
      <c r="G115" s="258"/>
      <c r="H115" s="258"/>
    </row>
    <row r="118" spans="1:3" s="53" customFormat="1" ht="14.25">
      <c r="A118" s="65">
        <v>18</v>
      </c>
      <c r="B118" s="65"/>
      <c r="C118" s="53" t="s">
        <v>171</v>
      </c>
    </row>
    <row r="120" ht="15">
      <c r="C120" s="54" t="s">
        <v>230</v>
      </c>
    </row>
    <row r="123" spans="1:3" s="53" customFormat="1" ht="14.25">
      <c r="A123" s="65">
        <v>19</v>
      </c>
      <c r="B123" s="65"/>
      <c r="C123" s="53" t="s">
        <v>152</v>
      </c>
    </row>
    <row r="125" spans="2:3" ht="15">
      <c r="B125" s="54" t="s">
        <v>239</v>
      </c>
      <c r="C125" s="53" t="s">
        <v>238</v>
      </c>
    </row>
    <row r="126" spans="3:8" ht="15">
      <c r="C126" s="258" t="s">
        <v>221</v>
      </c>
      <c r="D126" s="258"/>
      <c r="E126" s="258"/>
      <c r="F126" s="258"/>
      <c r="G126" s="258"/>
      <c r="H126" s="258"/>
    </row>
    <row r="127" spans="3:8" ht="16.5" customHeight="1">
      <c r="C127" s="258"/>
      <c r="D127" s="258"/>
      <c r="E127" s="258"/>
      <c r="F127" s="258"/>
      <c r="G127" s="258"/>
      <c r="H127" s="258"/>
    </row>
    <row r="129" spans="2:3" ht="15">
      <c r="B129" s="54" t="s">
        <v>241</v>
      </c>
      <c r="C129" s="53" t="s">
        <v>240</v>
      </c>
    </row>
    <row r="130" ht="15">
      <c r="C130" s="54" t="s">
        <v>204</v>
      </c>
    </row>
    <row r="133" spans="1:3" s="53" customFormat="1" ht="14.25">
      <c r="A133" s="65">
        <v>20</v>
      </c>
      <c r="B133" s="65"/>
      <c r="C133" s="53" t="s">
        <v>153</v>
      </c>
    </row>
    <row r="135" spans="1:3" s="53" customFormat="1" ht="14.25">
      <c r="A135" s="65"/>
      <c r="B135" s="65"/>
      <c r="C135" s="53" t="s">
        <v>205</v>
      </c>
    </row>
    <row r="136" spans="3:8" ht="185.25" customHeight="1">
      <c r="C136" s="261" t="s">
        <v>256</v>
      </c>
      <c r="D136" s="261"/>
      <c r="E136" s="261"/>
      <c r="F136" s="261"/>
      <c r="G136" s="261"/>
      <c r="H136" s="261"/>
    </row>
    <row r="138" spans="1:3" s="53" customFormat="1" ht="14.25">
      <c r="A138" s="65">
        <v>21</v>
      </c>
      <c r="B138" s="65"/>
      <c r="C138" s="53" t="s">
        <v>154</v>
      </c>
    </row>
    <row r="139" spans="1:2" s="53" customFormat="1" ht="14.25">
      <c r="A139" s="65"/>
      <c r="B139" s="65"/>
    </row>
    <row r="140" ht="15">
      <c r="C140" s="54" t="s">
        <v>253</v>
      </c>
    </row>
    <row r="142" spans="1:3" s="53" customFormat="1" ht="14.25">
      <c r="A142" s="65">
        <v>22</v>
      </c>
      <c r="B142" s="65"/>
      <c r="C142" s="53" t="s">
        <v>166</v>
      </c>
    </row>
    <row r="144" spans="3:8" ht="34.5" customHeight="1">
      <c r="C144" s="261" t="s">
        <v>155</v>
      </c>
      <c r="D144" s="261"/>
      <c r="E144" s="261"/>
      <c r="F144" s="261"/>
      <c r="G144" s="261"/>
      <c r="H144" s="261"/>
    </row>
    <row r="145" spans="3:8" ht="15" customHeight="1">
      <c r="C145" s="132"/>
      <c r="D145" s="132"/>
      <c r="E145" s="132"/>
      <c r="F145" s="132"/>
      <c r="G145" s="132"/>
      <c r="H145" s="132"/>
    </row>
    <row r="147" spans="1:3" s="53" customFormat="1" ht="15" customHeight="1">
      <c r="A147" s="65">
        <v>23</v>
      </c>
      <c r="B147" s="65"/>
      <c r="C147" s="53" t="s">
        <v>156</v>
      </c>
    </row>
    <row r="148" spans="3:8" ht="15" customHeight="1">
      <c r="C148" s="87"/>
      <c r="D148" s="87"/>
      <c r="E148" s="87"/>
      <c r="F148" s="87"/>
      <c r="G148" s="87"/>
      <c r="H148" s="129"/>
    </row>
    <row r="149" spans="3:8" ht="15" customHeight="1">
      <c r="C149" s="258" t="s">
        <v>262</v>
      </c>
      <c r="D149" s="258"/>
      <c r="E149" s="258"/>
      <c r="F149" s="258"/>
      <c r="G149" s="258"/>
      <c r="H149" s="129"/>
    </row>
    <row r="150" spans="3:8" ht="15" customHeight="1">
      <c r="C150" s="258"/>
      <c r="D150" s="258"/>
      <c r="E150" s="258"/>
      <c r="F150" s="258"/>
      <c r="G150" s="258"/>
      <c r="H150" s="129"/>
    </row>
    <row r="151" spans="3:8" ht="9.75" customHeight="1">
      <c r="C151" s="89"/>
      <c r="D151" s="89"/>
      <c r="E151" s="89"/>
      <c r="F151" s="89"/>
      <c r="G151" s="89"/>
      <c r="H151" s="129"/>
    </row>
    <row r="152" spans="2:8" ht="15" customHeight="1">
      <c r="B152" s="61" t="s">
        <v>257</v>
      </c>
      <c r="C152" s="263" t="s">
        <v>263</v>
      </c>
      <c r="D152" s="264"/>
      <c r="E152" s="264"/>
      <c r="F152" s="264"/>
      <c r="G152" s="264"/>
      <c r="H152" s="129"/>
    </row>
    <row r="153" spans="3:8" ht="15" customHeight="1">
      <c r="C153" s="264"/>
      <c r="D153" s="264"/>
      <c r="E153" s="264"/>
      <c r="F153" s="264"/>
      <c r="G153" s="264"/>
      <c r="H153" s="129"/>
    </row>
    <row r="154" spans="3:7" ht="29.25" customHeight="1">
      <c r="C154" s="264"/>
      <c r="D154" s="264"/>
      <c r="E154" s="264"/>
      <c r="F154" s="264"/>
      <c r="G154" s="264"/>
    </row>
    <row r="155" spans="3:7" ht="15" customHeight="1">
      <c r="C155" s="196"/>
      <c r="D155" s="196"/>
      <c r="E155" s="196"/>
      <c r="F155" s="196"/>
      <c r="G155" s="196"/>
    </row>
    <row r="156" spans="2:7" ht="15" customHeight="1">
      <c r="B156" s="61" t="s">
        <v>258</v>
      </c>
      <c r="C156" s="258" t="s">
        <v>259</v>
      </c>
      <c r="D156" s="258"/>
      <c r="E156" s="258"/>
      <c r="F156" s="258"/>
      <c r="G156" s="258"/>
    </row>
    <row r="157" spans="3:7" ht="15" customHeight="1">
      <c r="C157" s="258"/>
      <c r="D157" s="258"/>
      <c r="E157" s="258"/>
      <c r="F157" s="258"/>
      <c r="G157" s="258"/>
    </row>
    <row r="158" spans="3:7" ht="15" customHeight="1">
      <c r="C158" s="258"/>
      <c r="D158" s="258"/>
      <c r="E158" s="258"/>
      <c r="F158" s="258"/>
      <c r="G158" s="258"/>
    </row>
    <row r="159" spans="3:7" ht="15" customHeight="1">
      <c r="C159" s="259"/>
      <c r="D159" s="259"/>
      <c r="E159" s="259"/>
      <c r="F159" s="259"/>
      <c r="G159" s="259"/>
    </row>
    <row r="160" spans="3:7" ht="15" customHeight="1">
      <c r="C160" s="197"/>
      <c r="D160" s="197"/>
      <c r="E160" s="197"/>
      <c r="F160" s="197"/>
      <c r="G160" s="197"/>
    </row>
    <row r="161" spans="3:7" ht="15" customHeight="1">
      <c r="C161" s="197"/>
      <c r="D161" s="197"/>
      <c r="E161" s="197"/>
      <c r="F161" s="197"/>
      <c r="G161" s="197"/>
    </row>
    <row r="162" spans="1:3" s="53" customFormat="1" ht="14.25">
      <c r="A162" s="65">
        <v>24</v>
      </c>
      <c r="B162" s="65"/>
      <c r="C162" s="53" t="s">
        <v>157</v>
      </c>
    </row>
    <row r="164" spans="3:9" ht="29.25" customHeight="1">
      <c r="C164" s="258" t="s">
        <v>252</v>
      </c>
      <c r="D164" s="258"/>
      <c r="E164" s="258"/>
      <c r="F164" s="258"/>
      <c r="G164" s="258"/>
      <c r="H164" s="87"/>
      <c r="I164" s="87"/>
    </row>
    <row r="167" spans="1:3" s="53" customFormat="1" ht="14.25">
      <c r="A167" s="65">
        <v>25</v>
      </c>
      <c r="B167" s="65"/>
      <c r="C167" s="53" t="s">
        <v>158</v>
      </c>
    </row>
    <row r="169" spans="3:7" ht="15">
      <c r="C169" s="55"/>
      <c r="D169" s="281" t="s">
        <v>260</v>
      </c>
      <c r="E169" s="282"/>
      <c r="F169" s="281" t="s">
        <v>159</v>
      </c>
      <c r="G169" s="282"/>
    </row>
    <row r="170" spans="3:7" ht="15">
      <c r="C170" s="56"/>
      <c r="D170" s="265" t="s">
        <v>261</v>
      </c>
      <c r="E170" s="266"/>
      <c r="F170" s="265" t="s">
        <v>264</v>
      </c>
      <c r="G170" s="266"/>
    </row>
    <row r="171" spans="3:7" ht="15">
      <c r="C171" s="58"/>
      <c r="D171" s="66" t="s">
        <v>222</v>
      </c>
      <c r="E171" s="66" t="s">
        <v>267</v>
      </c>
      <c r="F171" s="66" t="s">
        <v>222</v>
      </c>
      <c r="G171" s="66" t="s">
        <v>267</v>
      </c>
    </row>
    <row r="172" spans="3:7" ht="15">
      <c r="C172" s="262" t="s">
        <v>209</v>
      </c>
      <c r="D172" s="267">
        <f>'P&amp;L'!G41</f>
        <v>-709</v>
      </c>
      <c r="E172" s="267">
        <f>'P&amp;L'!I41</f>
        <v>2635</v>
      </c>
      <c r="F172" s="267">
        <f>'P&amp;L'!J41</f>
        <v>-5780</v>
      </c>
      <c r="G172" s="260">
        <f>'P&amp;L'!K41</f>
        <v>9054</v>
      </c>
    </row>
    <row r="173" spans="3:7" ht="30.75" customHeight="1">
      <c r="C173" s="262"/>
      <c r="D173" s="267"/>
      <c r="E173" s="267"/>
      <c r="F173" s="267"/>
      <c r="G173" s="260"/>
    </row>
    <row r="174" spans="3:7" ht="15">
      <c r="C174" s="262" t="s">
        <v>210</v>
      </c>
      <c r="D174" s="260">
        <v>119997</v>
      </c>
      <c r="E174" s="260">
        <v>119997</v>
      </c>
      <c r="F174" s="260">
        <v>119997</v>
      </c>
      <c r="G174" s="260">
        <v>119997</v>
      </c>
    </row>
    <row r="175" spans="3:7" ht="15">
      <c r="C175" s="262"/>
      <c r="D175" s="260"/>
      <c r="E175" s="260"/>
      <c r="F175" s="260"/>
      <c r="G175" s="260"/>
    </row>
    <row r="176" spans="3:7" ht="18.75" customHeight="1">
      <c r="C176" s="58" t="s">
        <v>160</v>
      </c>
      <c r="D176" s="127">
        <f>'P&amp;L'!G48</f>
        <v>-0.5908481045359467</v>
      </c>
      <c r="E176" s="127">
        <f>'P&amp;L'!I48</f>
        <v>2.1958882305390968</v>
      </c>
      <c r="F176" s="127">
        <f>'P&amp;L'!J48</f>
        <v>-4.816787086343825</v>
      </c>
      <c r="G176" s="127">
        <f>'P&amp;L'!K48</f>
        <v>7.545188629715743</v>
      </c>
    </row>
    <row r="178" ht="15">
      <c r="C178" s="54" t="s">
        <v>198</v>
      </c>
    </row>
    <row r="181" spans="1:3" ht="15">
      <c r="A181" s="65">
        <v>26</v>
      </c>
      <c r="B181" s="65"/>
      <c r="C181" s="53" t="s">
        <v>217</v>
      </c>
    </row>
    <row r="182" spans="1:3" ht="15">
      <c r="A182" s="65"/>
      <c r="B182" s="65"/>
      <c r="C182" s="53"/>
    </row>
    <row r="183" spans="3:7" ht="15">
      <c r="C183" s="280" t="s">
        <v>268</v>
      </c>
      <c r="D183" s="280"/>
      <c r="E183" s="280"/>
      <c r="F183" s="280"/>
      <c r="G183" s="280"/>
    </row>
    <row r="184" spans="3:7" ht="15">
      <c r="C184" s="280"/>
      <c r="D184" s="280"/>
      <c r="E184" s="280"/>
      <c r="F184" s="280"/>
      <c r="G184" s="280"/>
    </row>
  </sheetData>
  <sheetProtection/>
  <mergeCells count="49">
    <mergeCell ref="F169:G169"/>
    <mergeCell ref="E174:E175"/>
    <mergeCell ref="C79:H79"/>
    <mergeCell ref="C81:H81"/>
    <mergeCell ref="C83:H83"/>
    <mergeCell ref="E106:E107"/>
    <mergeCell ref="F106:F107"/>
    <mergeCell ref="C88:H88"/>
    <mergeCell ref="C93:H93"/>
    <mergeCell ref="C41:H41"/>
    <mergeCell ref="D46:E46"/>
    <mergeCell ref="F46:G46"/>
    <mergeCell ref="C183:G184"/>
    <mergeCell ref="F170:G170"/>
    <mergeCell ref="F172:F173"/>
    <mergeCell ref="C115:H115"/>
    <mergeCell ref="C126:H127"/>
    <mergeCell ref="C136:H136"/>
    <mergeCell ref="C164:G164"/>
    <mergeCell ref="E109:E110"/>
    <mergeCell ref="F109:F110"/>
    <mergeCell ref="C95:H95"/>
    <mergeCell ref="C97:H97"/>
    <mergeCell ref="C7:H7"/>
    <mergeCell ref="C9:H9"/>
    <mergeCell ref="C14:H14"/>
    <mergeCell ref="C19:H19"/>
    <mergeCell ref="C24:H24"/>
    <mergeCell ref="C34:H34"/>
    <mergeCell ref="F174:F175"/>
    <mergeCell ref="G174:G175"/>
    <mergeCell ref="C174:C175"/>
    <mergeCell ref="D174:D175"/>
    <mergeCell ref="C51:C52"/>
    <mergeCell ref="C59:H59"/>
    <mergeCell ref="C69:H69"/>
    <mergeCell ref="C74:H74"/>
    <mergeCell ref="C64:H64"/>
    <mergeCell ref="C109:C110"/>
    <mergeCell ref="C156:G159"/>
    <mergeCell ref="G172:G173"/>
    <mergeCell ref="C144:H144"/>
    <mergeCell ref="C172:C173"/>
    <mergeCell ref="C149:G150"/>
    <mergeCell ref="C152:G154"/>
    <mergeCell ref="D170:E170"/>
    <mergeCell ref="D172:D173"/>
    <mergeCell ref="E172:E173"/>
    <mergeCell ref="D169:E169"/>
  </mergeCells>
  <printOptions horizontalCentered="1"/>
  <pageMargins left="0.25" right="0.25" top="0.83" bottom="0.75" header="0.5" footer="0.5"/>
  <pageSetup fitToHeight="4" fitToWidth="1" horizontalDpi="300" verticalDpi="300" orientation="portrait" paperSize="9" scale="80" r:id="rId1"/>
  <headerFooter alignWithMargins="0">
    <oddFooter>&amp;L&amp;D&amp;T&amp;F&amp;N</oddFoot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Admin</cp:lastModifiedBy>
  <cp:lastPrinted>2010-02-25T08:16:59Z</cp:lastPrinted>
  <dcterms:created xsi:type="dcterms:W3CDTF">2005-02-28T04:45:55Z</dcterms:created>
  <dcterms:modified xsi:type="dcterms:W3CDTF">2010-02-25T10:08:00Z</dcterms:modified>
  <cp:category/>
  <cp:version/>
  <cp:contentType/>
  <cp:contentStatus/>
</cp:coreProperties>
</file>