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'Sheet1'!$A$1:$K$54</definedName>
    <definedName name="_xlnm.Print_Area" localSheetId="1">'Sheet2'!$A$1:$H$51</definedName>
  </definedNames>
  <calcPr fullCalcOnLoad="1"/>
</workbook>
</file>

<file path=xl/sharedStrings.xml><?xml version="1.0" encoding="utf-8"?>
<sst xmlns="http://schemas.openxmlformats.org/spreadsheetml/2006/main" count="100" uniqueCount="82">
  <si>
    <t>THONG GUAN INDUSTRIES BERHAD</t>
  </si>
  <si>
    <t>UNAUDITED CONSOLIDATED RESULTS FOR THE THREE MONTHS ENDED 31 MARCH 2001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</si>
  <si>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</si>
  <si>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</si>
  <si>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</si>
  <si>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</si>
  <si>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</si>
  <si>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</si>
  <si>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</si>
  <si>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</si>
  <si>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31 Mar. 2001</t>
  </si>
  <si>
    <t>31 Mar. 2000</t>
  </si>
  <si>
    <t>31 Mar. 2001)</t>
  </si>
  <si>
    <t>31 Mar. 2000)</t>
  </si>
  <si>
    <t>RM'000</t>
  </si>
  <si>
    <t>(a)</t>
  </si>
  <si>
    <t>Turnover</t>
  </si>
  <si>
    <t>(b)</t>
  </si>
  <si>
    <t>Investment income</t>
  </si>
  <si>
    <t>(c)</t>
  </si>
  <si>
    <t>Other income (including interest income)</t>
  </si>
  <si>
    <t>Operating profit before interest on borrowings,</t>
  </si>
  <si>
    <t xml:space="preserve">depreciation and amortisation, exceptional items, </t>
  </si>
  <si>
    <t>taxation and minority interests</t>
  </si>
  <si>
    <t>Interest on borrowings</t>
  </si>
  <si>
    <t>Depreciation and amortisation</t>
  </si>
  <si>
    <t>(d)</t>
  </si>
  <si>
    <t xml:space="preserve">Exceptional items </t>
  </si>
  <si>
    <t>(e)</t>
  </si>
  <si>
    <t>Operating profit after interest on borrowings,</t>
  </si>
  <si>
    <t>but before taxation and minority interests</t>
  </si>
  <si>
    <t>(f)</t>
  </si>
  <si>
    <t>Share of results of associated companies</t>
  </si>
  <si>
    <t>(g)</t>
  </si>
  <si>
    <t>Profit before taxation</t>
  </si>
  <si>
    <t>(h)</t>
  </si>
  <si>
    <t>Taxation</t>
  </si>
  <si>
    <t>(i)</t>
  </si>
  <si>
    <t>Profit after taxation but before minority interests</t>
  </si>
  <si>
    <t>(j)</t>
  </si>
  <si>
    <t>Minority interests</t>
  </si>
  <si>
    <t>(k)</t>
  </si>
  <si>
    <t>Profit attributable to stockholders of the Company</t>
  </si>
  <si>
    <t>Earnings per share based on 2(k) above :-</t>
  </si>
  <si>
    <t>Weighted average number of shares in issue ('000)</t>
  </si>
  <si>
    <t>Basic (based on the weighted average number of</t>
  </si>
  <si>
    <t>shares of RM1.00 each) (sen)</t>
  </si>
  <si>
    <t>Fully diluted (based on the weighted average</t>
  </si>
  <si>
    <t>number of shares of RM1.00 each) (sen)</t>
  </si>
  <si>
    <t>(One quarter to</t>
  </si>
  <si>
    <t>CONSOLIDATED BALANCE SHEET</t>
  </si>
  <si>
    <t xml:space="preserve">As at Preceeding </t>
  </si>
  <si>
    <t>Financial</t>
  </si>
  <si>
    <t>As at end of</t>
  </si>
  <si>
    <t>Year End</t>
  </si>
  <si>
    <t>FIXED ASSETS</t>
  </si>
  <si>
    <t>Interest In Subsidiary Companies</t>
  </si>
  <si>
    <t>CURRENT ASSETS</t>
  </si>
  <si>
    <t>Stocks</t>
  </si>
  <si>
    <t>Trade Debtors</t>
  </si>
  <si>
    <t>Other Debtors,Deposits &amp; Prepayments</t>
  </si>
  <si>
    <t>Fixed Deposits With A Licenced Bank</t>
  </si>
  <si>
    <t>Amount Due From Related/Holding Companies</t>
  </si>
  <si>
    <t>Cash And Bank Balances</t>
  </si>
  <si>
    <t>CURRENT LIABILITIES</t>
  </si>
  <si>
    <t>Trade Creditors</t>
  </si>
  <si>
    <t>Other Creditors &amp; Accruals</t>
  </si>
  <si>
    <t>Amount Due To Directors</t>
  </si>
  <si>
    <t>Amount Due To Related/Holding Companies</t>
  </si>
  <si>
    <t>Bank Borrowings</t>
  </si>
  <si>
    <t>Provision For Taxation</t>
  </si>
  <si>
    <t xml:space="preserve">Proposed Dividend </t>
  </si>
  <si>
    <t>NET CURRENT ASSETS/(LIABILITIES)</t>
  </si>
  <si>
    <t>CAPITAL EMPLOYED</t>
  </si>
  <si>
    <t>Share Capital</t>
  </si>
  <si>
    <t>Share Premium Account</t>
  </si>
  <si>
    <t>Revaluation / Capital Reserve</t>
  </si>
  <si>
    <t>Unappropriated Profits</t>
  </si>
  <si>
    <t>Term Loan</t>
  </si>
  <si>
    <t>Deferred Taxation</t>
  </si>
  <si>
    <t>Hire Purchase And Lease Obligations</t>
  </si>
  <si>
    <t>Net tangible assets per stock (sen)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</si>
</sst>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5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2" fillId="0" borderId="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41" fontId="2" fillId="0" borderId="1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5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giconsol~1Q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ALANCE SHEET"/>
      <sheetName val="announcepnl"/>
      <sheetName val="consoBS"/>
      <sheetName val="bb"/>
      <sheetName val="segment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</sheetNames>
    <sheetDataSet>
      <sheetData sheetId="0">
        <row r="9">
          <cell r="O9">
            <v>32310646.6</v>
          </cell>
        </row>
        <row r="15">
          <cell r="O15">
            <v>1104534</v>
          </cell>
        </row>
        <row r="26">
          <cell r="O26">
            <v>387622.98</v>
          </cell>
        </row>
        <row r="27">
          <cell r="O27">
            <v>392079.57</v>
          </cell>
        </row>
        <row r="30">
          <cell r="O30">
            <v>29297.970000000016</v>
          </cell>
        </row>
        <row r="32">
          <cell r="O32">
            <v>3260144.590000003</v>
          </cell>
        </row>
        <row r="35">
          <cell r="O35">
            <v>-324208.66</v>
          </cell>
        </row>
      </sheetData>
      <sheetData sheetId="1">
        <row r="9">
          <cell r="P9">
            <v>62470576.68</v>
          </cell>
        </row>
        <row r="15">
          <cell r="P15">
            <v>30998201.61</v>
          </cell>
        </row>
        <row r="16">
          <cell r="P16">
            <v>27088855.319999997</v>
          </cell>
        </row>
        <row r="17">
          <cell r="P17">
            <v>4778398.87</v>
          </cell>
        </row>
        <row r="18">
          <cell r="P18">
            <v>1695380.78</v>
          </cell>
        </row>
        <row r="19">
          <cell r="P19">
            <v>0</v>
          </cell>
        </row>
        <row r="20">
          <cell r="P20">
            <v>1094125.8399999999</v>
          </cell>
        </row>
        <row r="24">
          <cell r="P24">
            <v>15225070.38</v>
          </cell>
        </row>
        <row r="25">
          <cell r="P25">
            <v>7058345.3500000015</v>
          </cell>
        </row>
        <row r="27">
          <cell r="P27">
            <v>13653115.63</v>
          </cell>
        </row>
        <row r="28">
          <cell r="P28">
            <v>1175849.45</v>
          </cell>
        </row>
        <row r="29">
          <cell r="P29">
            <v>0</v>
          </cell>
        </row>
        <row r="37">
          <cell r="P37">
            <v>27526000</v>
          </cell>
        </row>
        <row r="38">
          <cell r="P38">
            <v>5308812.11</v>
          </cell>
        </row>
        <row r="40">
          <cell r="P40">
            <v>44318883.53</v>
          </cell>
        </row>
        <row r="43">
          <cell r="P43">
            <v>12857592.99</v>
          </cell>
        </row>
        <row r="44">
          <cell r="P44">
            <v>751000</v>
          </cell>
        </row>
        <row r="45">
          <cell r="P45">
            <v>250869.66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F1">
      <selection activeCell="C5" sqref="C5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43.57421875" style="0" customWidth="1"/>
    <col min="4" max="4" width="3.57421875" style="0" customWidth="1"/>
    <col min="5" max="5" width="12.57421875" style="0" customWidth="1"/>
    <col min="6" max="6" width="1.8515625" style="0" customWidth="1"/>
    <col min="7" max="7" width="13.28125" style="0" customWidth="1"/>
    <col min="8" max="8" width="2.140625" style="0" customWidth="1"/>
    <col min="9" max="9" width="14.57421875" style="0" customWidth="1"/>
    <col min="10" max="10" width="1.7109375" style="0" customWidth="1"/>
    <col min="11" max="11" width="14.5742187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3"/>
      <c r="B4" s="3"/>
      <c r="C4" s="3"/>
      <c r="D4" s="3"/>
      <c r="E4" s="4" t="s">
        <v>2</v>
      </c>
      <c r="F4" s="4"/>
      <c r="G4" s="4"/>
      <c r="H4" s="3"/>
      <c r="I4" s="4" t="s">
        <v>3</v>
      </c>
      <c r="J4" s="4"/>
      <c r="K4" s="4"/>
      <c r="L4" s="3"/>
    </row>
    <row r="5" spans="1:12" ht="12.75">
      <c r="A5" s="5"/>
      <c r="B5" s="5"/>
      <c r="C5" s="5"/>
      <c r="D5" s="5"/>
      <c r="E5" s="5"/>
      <c r="F5" s="5"/>
      <c r="G5" s="5" t="s">
        <v>4</v>
      </c>
      <c r="H5" s="5"/>
      <c r="I5" s="5"/>
      <c r="J5" s="5"/>
      <c r="K5" s="5" t="s">
        <v>4</v>
      </c>
      <c r="L5" s="5"/>
    </row>
    <row r="6" spans="1:12" ht="12.75">
      <c r="A6" s="5"/>
      <c r="B6" s="5"/>
      <c r="C6" s="5"/>
      <c r="D6" s="5"/>
      <c r="E6" s="5" t="s">
        <v>5</v>
      </c>
      <c r="F6" s="5"/>
      <c r="G6" s="5" t="s">
        <v>6</v>
      </c>
      <c r="H6" s="5"/>
      <c r="I6" s="5" t="s">
        <v>5</v>
      </c>
      <c r="J6" s="5"/>
      <c r="K6" s="5" t="s">
        <v>6</v>
      </c>
      <c r="L6" s="5"/>
    </row>
    <row r="7" spans="1:12" ht="12.75">
      <c r="A7" s="5"/>
      <c r="B7" s="5"/>
      <c r="C7" s="5"/>
      <c r="D7" s="5"/>
      <c r="E7" s="5" t="s">
        <v>7</v>
      </c>
      <c r="F7" s="5"/>
      <c r="G7" s="5" t="s">
        <v>7</v>
      </c>
      <c r="H7" s="5"/>
      <c r="I7" s="5" t="s">
        <v>8</v>
      </c>
      <c r="J7" s="5"/>
      <c r="K7" s="5" t="s">
        <v>9</v>
      </c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 t="s">
        <v>49</v>
      </c>
      <c r="J8" s="5"/>
      <c r="K8" s="5" t="s">
        <v>49</v>
      </c>
      <c r="L8" s="5"/>
    </row>
    <row r="9" spans="1:12" ht="12.75">
      <c r="A9" s="5"/>
      <c r="B9" s="5"/>
      <c r="C9" s="5"/>
      <c r="D9" s="5"/>
      <c r="E9" s="6" t="s">
        <v>10</v>
      </c>
      <c r="F9" s="5"/>
      <c r="G9" s="6" t="s">
        <v>11</v>
      </c>
      <c r="H9" s="5"/>
      <c r="I9" s="6" t="s">
        <v>12</v>
      </c>
      <c r="J9" s="5"/>
      <c r="K9" s="6" t="s">
        <v>13</v>
      </c>
      <c r="L9" s="5"/>
    </row>
    <row r="10" spans="1:11" ht="15.75">
      <c r="A10" s="3"/>
      <c r="B10" s="3"/>
      <c r="C10" s="3"/>
      <c r="D10" s="3"/>
      <c r="E10" s="7" t="s">
        <v>14</v>
      </c>
      <c r="F10" s="3"/>
      <c r="G10" s="7" t="s">
        <v>14</v>
      </c>
      <c r="H10" s="3"/>
      <c r="I10" s="7" t="s">
        <v>14</v>
      </c>
      <c r="J10" s="3"/>
      <c r="K10" s="7" t="s">
        <v>14</v>
      </c>
    </row>
    <row r="11" spans="1:11" ht="15.75">
      <c r="A11" s="3"/>
      <c r="B11" s="3"/>
      <c r="C11" s="3"/>
      <c r="D11" s="8"/>
      <c r="E11" s="9"/>
      <c r="F11" s="8"/>
      <c r="G11" s="9"/>
      <c r="H11" s="8"/>
      <c r="I11" s="9"/>
      <c r="J11" s="8"/>
      <c r="K11" s="9"/>
    </row>
    <row r="12" spans="1:11" ht="16.5" thickBot="1">
      <c r="A12" s="10">
        <v>1</v>
      </c>
      <c r="B12" s="3" t="s">
        <v>15</v>
      </c>
      <c r="C12" s="3" t="s">
        <v>16</v>
      </c>
      <c r="D12" s="8"/>
      <c r="E12" s="11">
        <f>+I12-0/1000</f>
        <v>32310.6466</v>
      </c>
      <c r="F12" s="8"/>
      <c r="G12" s="11">
        <f>+K12-0/1000</f>
        <v>32285.955</v>
      </c>
      <c r="H12" s="8"/>
      <c r="I12" s="11">
        <f>+'[1]P&amp;L'!O9/1000</f>
        <v>32310.6466</v>
      </c>
      <c r="J12" s="8"/>
      <c r="K12" s="11">
        <f>32285955/1000</f>
        <v>32285.955</v>
      </c>
    </row>
    <row r="13" spans="1:11" ht="16.5" thickTop="1">
      <c r="A13" s="3"/>
      <c r="B13" s="3"/>
      <c r="C13" s="3"/>
      <c r="D13" s="8"/>
      <c r="E13" s="8"/>
      <c r="F13" s="8"/>
      <c r="G13" s="8"/>
      <c r="H13" s="8"/>
      <c r="I13" s="8"/>
      <c r="J13" s="8"/>
      <c r="K13" s="8"/>
    </row>
    <row r="14" spans="1:11" ht="16.5" thickBot="1">
      <c r="A14" s="3"/>
      <c r="B14" s="3" t="s">
        <v>17</v>
      </c>
      <c r="C14" s="3" t="s">
        <v>18</v>
      </c>
      <c r="D14" s="8"/>
      <c r="E14" s="11">
        <v>0</v>
      </c>
      <c r="F14" s="8"/>
      <c r="G14" s="11">
        <v>0</v>
      </c>
      <c r="H14" s="8"/>
      <c r="I14" s="11">
        <v>0</v>
      </c>
      <c r="J14" s="8"/>
      <c r="K14" s="11">
        <v>0</v>
      </c>
    </row>
    <row r="15" spans="1:11" ht="16.5" thickTop="1">
      <c r="A15" s="3"/>
      <c r="B15" s="3"/>
      <c r="C15" s="3"/>
      <c r="D15" s="8"/>
      <c r="E15" s="12"/>
      <c r="F15" s="8"/>
      <c r="G15" s="12"/>
      <c r="H15" s="8"/>
      <c r="I15" s="12"/>
      <c r="J15" s="8"/>
      <c r="K15" s="12"/>
    </row>
    <row r="16" spans="1:11" ht="16.5" thickBot="1">
      <c r="A16" s="3"/>
      <c r="B16" s="3" t="s">
        <v>19</v>
      </c>
      <c r="C16" s="3" t="s">
        <v>20</v>
      </c>
      <c r="D16" s="8"/>
      <c r="E16" s="11">
        <f>+I16-0/1000</f>
        <v>29.297970000000017</v>
      </c>
      <c r="F16" s="8"/>
      <c r="G16" s="11">
        <f>+K16-0/1000</f>
        <v>109.237</v>
      </c>
      <c r="H16" s="8"/>
      <c r="I16" s="11">
        <f>+'[1]P&amp;L'!O30/1000</f>
        <v>29.297970000000017</v>
      </c>
      <c r="J16" s="8"/>
      <c r="K16" s="11">
        <f>109237/1000</f>
        <v>109.237</v>
      </c>
    </row>
    <row r="17" spans="1:11" ht="16.5" thickTop="1">
      <c r="A17" s="3"/>
      <c r="B17" s="3"/>
      <c r="C17" s="3"/>
      <c r="D17" s="8"/>
      <c r="E17" s="8"/>
      <c r="F17" s="8"/>
      <c r="G17" s="8"/>
      <c r="H17" s="8"/>
      <c r="I17" s="8"/>
      <c r="J17" s="8"/>
      <c r="K17" s="8"/>
    </row>
    <row r="18" spans="1:11" ht="15.75">
      <c r="A18" s="3"/>
      <c r="B18" s="3"/>
      <c r="C18" s="3"/>
      <c r="D18" s="8"/>
      <c r="E18" s="8"/>
      <c r="F18" s="8"/>
      <c r="G18" s="8"/>
      <c r="H18" s="8"/>
      <c r="I18" s="8"/>
      <c r="J18" s="8"/>
      <c r="K18" s="8"/>
    </row>
    <row r="19" spans="1:11" ht="15.75">
      <c r="A19" s="10">
        <v>2</v>
      </c>
      <c r="B19" s="3" t="s">
        <v>15</v>
      </c>
      <c r="C19" s="3" t="s">
        <v>21</v>
      </c>
      <c r="D19" s="8"/>
      <c r="E19" s="8">
        <f>+E29-E27-E25-E23</f>
        <v>5144.381140000003</v>
      </c>
      <c r="F19" s="8"/>
      <c r="G19" s="8">
        <f>+G29-G27-G25-G23</f>
        <v>5272.566</v>
      </c>
      <c r="H19" s="8"/>
      <c r="I19" s="8">
        <f>+I29-I27-I25-I23</f>
        <v>5144.381140000003</v>
      </c>
      <c r="J19" s="8"/>
      <c r="K19" s="8">
        <f>+K29-K27-K25-K23</f>
        <v>5272.566</v>
      </c>
    </row>
    <row r="20" spans="1:11" ht="15.75">
      <c r="A20" s="3"/>
      <c r="B20" s="3"/>
      <c r="C20" s="3" t="s">
        <v>22</v>
      </c>
      <c r="D20" s="8"/>
      <c r="E20" s="8"/>
      <c r="F20" s="8"/>
      <c r="G20" s="8"/>
      <c r="H20" s="8"/>
      <c r="I20" s="8"/>
      <c r="J20" s="8"/>
      <c r="K20" s="8"/>
    </row>
    <row r="21" spans="1:11" ht="15.75">
      <c r="A21" s="3"/>
      <c r="B21" s="3"/>
      <c r="C21" s="3" t="s">
        <v>23</v>
      </c>
      <c r="D21" s="8"/>
      <c r="E21" s="8"/>
      <c r="F21" s="8"/>
      <c r="G21" s="8"/>
      <c r="H21" s="8"/>
      <c r="I21" s="8"/>
      <c r="J21" s="8"/>
      <c r="K21" s="8"/>
    </row>
    <row r="22" spans="1:11" ht="15.75">
      <c r="A22" s="3"/>
      <c r="B22" s="3"/>
      <c r="C22" s="3"/>
      <c r="D22" s="8"/>
      <c r="E22" s="8"/>
      <c r="F22" s="8"/>
      <c r="G22" s="8"/>
      <c r="H22" s="8"/>
      <c r="I22" s="8"/>
      <c r="J22" s="8"/>
      <c r="K22" s="8"/>
    </row>
    <row r="23" spans="1:11" ht="15.75">
      <c r="A23" s="3"/>
      <c r="B23" s="3" t="s">
        <v>17</v>
      </c>
      <c r="C23" s="3" t="s">
        <v>24</v>
      </c>
      <c r="D23" s="8"/>
      <c r="E23" s="8">
        <f>+I23-0/1000</f>
        <v>-387.62298</v>
      </c>
      <c r="F23" s="8"/>
      <c r="G23" s="8">
        <f>+K23-0/1000</f>
        <v>-210.052</v>
      </c>
      <c r="H23" s="8"/>
      <c r="I23" s="8">
        <f>-'[1]P&amp;L'!O26/1000</f>
        <v>-387.62298</v>
      </c>
      <c r="J23" s="8"/>
      <c r="K23" s="8">
        <f>-210052/1000</f>
        <v>-210.052</v>
      </c>
    </row>
    <row r="24" spans="1:11" ht="15.75">
      <c r="A24" s="3"/>
      <c r="B24" s="3"/>
      <c r="C24" s="3"/>
      <c r="D24" s="8"/>
      <c r="E24" s="8"/>
      <c r="F24" s="8"/>
      <c r="G24" s="8"/>
      <c r="H24" s="8"/>
      <c r="I24" s="8"/>
      <c r="J24" s="8"/>
      <c r="K24" s="8"/>
    </row>
    <row r="25" spans="1:11" ht="15.75">
      <c r="A25" s="3"/>
      <c r="B25" s="3" t="s">
        <v>19</v>
      </c>
      <c r="C25" s="3" t="s">
        <v>25</v>
      </c>
      <c r="D25" s="8"/>
      <c r="E25" s="13">
        <f>+I25-0/1000</f>
        <v>-1496.61357</v>
      </c>
      <c r="F25" s="8"/>
      <c r="G25" s="14">
        <f>+K25-0/1000</f>
        <v>-1244.109</v>
      </c>
      <c r="H25" s="8"/>
      <c r="I25" s="13">
        <f>-('[1]P&amp;L'!O15+'[1]P&amp;L'!O27)/1000</f>
        <v>-1496.61357</v>
      </c>
      <c r="J25" s="8"/>
      <c r="K25" s="8">
        <f>-(852080+392029)/1000</f>
        <v>-1244.109</v>
      </c>
    </row>
    <row r="26" spans="1:11" ht="15.75">
      <c r="A26" s="3"/>
      <c r="B26" s="3"/>
      <c r="C26" s="3"/>
      <c r="D26" s="8"/>
      <c r="E26" s="8"/>
      <c r="F26" s="8"/>
      <c r="G26" s="8"/>
      <c r="H26" s="8"/>
      <c r="I26" s="8"/>
      <c r="J26" s="8"/>
      <c r="K26" s="8"/>
    </row>
    <row r="27" spans="1:11" ht="15.75">
      <c r="A27" s="3"/>
      <c r="B27" s="3" t="s">
        <v>26</v>
      </c>
      <c r="C27" s="3" t="s">
        <v>27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8">
        <v>0</v>
      </c>
    </row>
    <row r="28" spans="1:11" ht="15.75">
      <c r="A28" s="3"/>
      <c r="B28" s="3"/>
      <c r="C28" s="3"/>
      <c r="D28" s="8"/>
      <c r="E28" s="15"/>
      <c r="F28" s="8"/>
      <c r="G28" s="15"/>
      <c r="H28" s="8"/>
      <c r="I28" s="15"/>
      <c r="J28" s="8"/>
      <c r="K28" s="15"/>
    </row>
    <row r="29" spans="1:11" ht="15.75">
      <c r="A29" s="3"/>
      <c r="B29" s="3" t="s">
        <v>28</v>
      </c>
      <c r="C29" s="3" t="s">
        <v>29</v>
      </c>
      <c r="D29" s="8"/>
      <c r="E29" s="8">
        <f>+I29-0/1000</f>
        <v>3260.144590000003</v>
      </c>
      <c r="F29" s="8"/>
      <c r="G29" s="8">
        <f>+K29-0/1000</f>
        <v>3818.405</v>
      </c>
      <c r="H29" s="8"/>
      <c r="I29" s="8">
        <f>+'[1]P&amp;L'!O32/1000</f>
        <v>3260.144590000003</v>
      </c>
      <c r="J29" s="8"/>
      <c r="K29" s="8">
        <f>3818405/1000</f>
        <v>3818.405</v>
      </c>
    </row>
    <row r="30" spans="1:11" ht="15.75">
      <c r="A30" s="3"/>
      <c r="B30" s="3"/>
      <c r="C30" s="3" t="s">
        <v>22</v>
      </c>
      <c r="D30" s="8"/>
      <c r="E30" s="8"/>
      <c r="F30" s="8"/>
      <c r="G30" s="8"/>
      <c r="H30" s="8"/>
      <c r="I30" s="8"/>
      <c r="J30" s="8"/>
      <c r="K30" s="8"/>
    </row>
    <row r="31" spans="1:11" ht="15.75">
      <c r="A31" s="3"/>
      <c r="B31" s="3"/>
      <c r="C31" s="3" t="s">
        <v>30</v>
      </c>
      <c r="D31" s="8"/>
      <c r="E31" s="8"/>
      <c r="F31" s="8"/>
      <c r="G31" s="8"/>
      <c r="H31" s="8"/>
      <c r="I31" s="8"/>
      <c r="J31" s="8"/>
      <c r="K31" s="8"/>
    </row>
    <row r="32" spans="1:11" ht="15.75">
      <c r="A32" s="3"/>
      <c r="B32" s="3"/>
      <c r="C32" s="3"/>
      <c r="D32" s="8"/>
      <c r="E32" s="8"/>
      <c r="F32" s="8"/>
      <c r="G32" s="8"/>
      <c r="H32" s="8"/>
      <c r="I32" s="8"/>
      <c r="J32" s="8"/>
      <c r="K32" s="8"/>
    </row>
    <row r="33" spans="1:11" ht="15.75">
      <c r="A33" s="3"/>
      <c r="B33" s="3" t="s">
        <v>31</v>
      </c>
      <c r="C33" s="3" t="s">
        <v>32</v>
      </c>
      <c r="D33" s="8"/>
      <c r="E33" s="8">
        <v>0</v>
      </c>
      <c r="F33" s="8"/>
      <c r="G33" s="8">
        <v>0</v>
      </c>
      <c r="H33" s="8"/>
      <c r="I33" s="8">
        <v>0</v>
      </c>
      <c r="J33" s="8"/>
      <c r="K33" s="8">
        <v>0</v>
      </c>
    </row>
    <row r="34" spans="1:11" ht="15.75">
      <c r="A34" s="3"/>
      <c r="B34" s="3"/>
      <c r="C34" s="3"/>
      <c r="D34" s="8"/>
      <c r="E34" s="15"/>
      <c r="F34" s="8"/>
      <c r="G34" s="15"/>
      <c r="H34" s="8"/>
      <c r="I34" s="15"/>
      <c r="J34" s="8"/>
      <c r="K34" s="15"/>
    </row>
    <row r="35" spans="1:11" ht="15.75">
      <c r="A35" s="3"/>
      <c r="B35" s="3" t="s">
        <v>33</v>
      </c>
      <c r="C35" s="3" t="s">
        <v>34</v>
      </c>
      <c r="D35" s="8"/>
      <c r="E35" s="8">
        <f>+E29-E33</f>
        <v>3260.144590000003</v>
      </c>
      <c r="F35" s="8"/>
      <c r="G35" s="8">
        <f>+G29-G33</f>
        <v>3818.405</v>
      </c>
      <c r="H35" s="8"/>
      <c r="I35" s="8">
        <f>+I29-I33</f>
        <v>3260.144590000003</v>
      </c>
      <c r="J35" s="8"/>
      <c r="K35" s="8">
        <f>+K29-K33</f>
        <v>3818.405</v>
      </c>
    </row>
    <row r="36" spans="1:11" ht="15.75">
      <c r="A36" s="3"/>
      <c r="B36" s="3"/>
      <c r="C36" s="3"/>
      <c r="D36" s="8"/>
      <c r="E36" s="8"/>
      <c r="F36" s="8"/>
      <c r="G36" s="8"/>
      <c r="H36" s="8"/>
      <c r="I36" s="8"/>
      <c r="J36" s="8"/>
      <c r="K36" s="8"/>
    </row>
    <row r="37" spans="1:11" ht="15.75">
      <c r="A37" s="3"/>
      <c r="B37" s="3" t="s">
        <v>35</v>
      </c>
      <c r="C37" s="3" t="s">
        <v>36</v>
      </c>
      <c r="D37" s="8"/>
      <c r="E37" s="8">
        <f>+I37+0/1000</f>
        <v>-324.20865999999995</v>
      </c>
      <c r="F37" s="8"/>
      <c r="G37" s="8">
        <f>+K37+0/1000</f>
        <v>-302.378</v>
      </c>
      <c r="H37" s="8"/>
      <c r="I37" s="8">
        <f>+'[1]P&amp;L'!O35/1000</f>
        <v>-324.20865999999995</v>
      </c>
      <c r="J37" s="8"/>
      <c r="K37" s="8">
        <f>-302378/1000</f>
        <v>-302.378</v>
      </c>
    </row>
    <row r="38" spans="1:11" ht="15.75">
      <c r="A38" s="3"/>
      <c r="B38" s="3"/>
      <c r="C38" s="3"/>
      <c r="D38" s="8"/>
      <c r="E38" s="15"/>
      <c r="F38" s="8"/>
      <c r="G38" s="15"/>
      <c r="H38" s="8"/>
      <c r="I38" s="15"/>
      <c r="J38" s="8"/>
      <c r="K38" s="15"/>
    </row>
    <row r="39" spans="1:11" ht="15.75">
      <c r="A39" s="3"/>
      <c r="B39" s="3" t="s">
        <v>37</v>
      </c>
      <c r="C39" s="3" t="s">
        <v>38</v>
      </c>
      <c r="D39" s="8"/>
      <c r="E39" s="8">
        <f>+E35+E37</f>
        <v>2935.9359300000033</v>
      </c>
      <c r="F39" s="8"/>
      <c r="G39" s="8">
        <f>+G35+G37</f>
        <v>3516.027</v>
      </c>
      <c r="H39" s="8"/>
      <c r="I39" s="8">
        <f>+I35+I37</f>
        <v>2935.9359300000033</v>
      </c>
      <c r="J39" s="8"/>
      <c r="K39" s="8">
        <f>+K35+K37</f>
        <v>3516.027</v>
      </c>
    </row>
    <row r="40" spans="1:11" ht="15.75">
      <c r="A40" s="3"/>
      <c r="B40" s="3"/>
      <c r="C40" s="3"/>
      <c r="D40" s="8"/>
      <c r="E40" s="8"/>
      <c r="F40" s="8"/>
      <c r="G40" s="8"/>
      <c r="H40" s="8"/>
      <c r="I40" s="8"/>
      <c r="J40" s="8"/>
      <c r="K40" s="8"/>
    </row>
    <row r="41" spans="1:11" ht="15.75">
      <c r="A41" s="3"/>
      <c r="B41" s="3" t="s">
        <v>39</v>
      </c>
      <c r="C41" s="3" t="s">
        <v>40</v>
      </c>
      <c r="D41" s="8"/>
      <c r="E41" s="8">
        <v>0</v>
      </c>
      <c r="F41" s="8"/>
      <c r="G41" s="8">
        <v>0</v>
      </c>
      <c r="H41" s="8"/>
      <c r="I41" s="8">
        <v>0</v>
      </c>
      <c r="J41" s="8"/>
      <c r="K41" s="8">
        <v>0</v>
      </c>
    </row>
    <row r="42" spans="1:11" ht="15.75">
      <c r="A42" s="3"/>
      <c r="B42" s="3"/>
      <c r="C42" s="3"/>
      <c r="D42" s="8"/>
      <c r="E42" s="15"/>
      <c r="F42" s="8"/>
      <c r="G42" s="15"/>
      <c r="H42" s="8"/>
      <c r="I42" s="15"/>
      <c r="J42" s="8"/>
      <c r="K42" s="15"/>
    </row>
    <row r="43" spans="1:11" ht="16.5" thickBot="1">
      <c r="A43" s="3"/>
      <c r="B43" s="3" t="s">
        <v>41</v>
      </c>
      <c r="C43" s="3" t="s">
        <v>42</v>
      </c>
      <c r="D43" s="8"/>
      <c r="E43" s="16">
        <f>+E39-E41</f>
        <v>2935.9359300000033</v>
      </c>
      <c r="F43" s="8"/>
      <c r="G43" s="16">
        <f>+G39-G41</f>
        <v>3516.027</v>
      </c>
      <c r="H43" s="8"/>
      <c r="I43" s="16">
        <f>+I39-I41</f>
        <v>2935.9359300000033</v>
      </c>
      <c r="J43" s="8"/>
      <c r="K43" s="16">
        <f>+K39-K41</f>
        <v>3516.027</v>
      </c>
    </row>
    <row r="44" spans="1:11" ht="16.5" thickTop="1">
      <c r="A44" s="3"/>
      <c r="B44" s="3"/>
      <c r="C44" s="3"/>
      <c r="D44" s="8"/>
      <c r="E44" s="8"/>
      <c r="F44" s="8"/>
      <c r="G44" s="8"/>
      <c r="H44" s="8"/>
      <c r="I44" s="8"/>
      <c r="J44" s="8"/>
      <c r="K44" s="8"/>
    </row>
    <row r="45" spans="1:11" ht="15.75">
      <c r="A45" s="10">
        <v>3</v>
      </c>
      <c r="B45" s="3" t="s">
        <v>43</v>
      </c>
      <c r="C45" s="3"/>
      <c r="D45" s="8"/>
      <c r="E45" s="17"/>
      <c r="F45" s="12"/>
      <c r="G45" s="17"/>
      <c r="H45" s="12"/>
      <c r="I45" s="17"/>
      <c r="J45" s="12"/>
      <c r="K45" s="17"/>
    </row>
    <row r="46" spans="1:11" ht="15.75">
      <c r="A46" s="3"/>
      <c r="B46" s="3"/>
      <c r="C46" s="3"/>
      <c r="D46" s="8"/>
      <c r="E46" s="12"/>
      <c r="F46" s="12"/>
      <c r="G46" s="12"/>
      <c r="H46" s="8"/>
      <c r="I46" s="12"/>
      <c r="J46" s="12"/>
      <c r="K46" s="12"/>
    </row>
    <row r="47" spans="1:11" ht="15.75">
      <c r="A47" s="3"/>
      <c r="B47" s="3" t="s">
        <v>15</v>
      </c>
      <c r="C47" s="3" t="s">
        <v>44</v>
      </c>
      <c r="D47" s="8"/>
      <c r="E47" s="12">
        <v>27517</v>
      </c>
      <c r="F47" s="12"/>
      <c r="G47" s="12">
        <v>27000</v>
      </c>
      <c r="H47" s="8"/>
      <c r="I47" s="12">
        <v>27517</v>
      </c>
      <c r="J47" s="12"/>
      <c r="K47" s="12">
        <v>27000</v>
      </c>
    </row>
    <row r="48" spans="1:11" ht="15.75">
      <c r="A48" s="3"/>
      <c r="B48" s="3"/>
      <c r="C48" s="3" t="s">
        <v>45</v>
      </c>
      <c r="D48" s="8"/>
      <c r="E48" s="18"/>
      <c r="F48" s="12"/>
      <c r="G48" s="18"/>
      <c r="H48" s="8"/>
      <c r="I48" s="18"/>
      <c r="J48" s="12"/>
      <c r="K48" s="18"/>
    </row>
    <row r="49" spans="1:11" ht="16.5" thickBot="1">
      <c r="A49" s="3"/>
      <c r="B49" s="3"/>
      <c r="C49" s="3" t="s">
        <v>46</v>
      </c>
      <c r="D49" s="8"/>
      <c r="E49" s="19">
        <f>E43/E47*100</f>
        <v>10.669534942035844</v>
      </c>
      <c r="F49" s="12"/>
      <c r="G49" s="19">
        <f>G43/G47*100</f>
        <v>13.022322222222222</v>
      </c>
      <c r="H49" s="8"/>
      <c r="I49" s="19">
        <f>I43/I47*100</f>
        <v>10.669534942035844</v>
      </c>
      <c r="J49" s="12"/>
      <c r="K49" s="19">
        <f>K43/K47*100</f>
        <v>13.022322222222222</v>
      </c>
    </row>
    <row r="50" spans="1:11" ht="16.5" thickTop="1">
      <c r="A50" s="3"/>
      <c r="B50" s="3"/>
      <c r="C50" s="3"/>
      <c r="D50" s="8"/>
      <c r="E50" s="8"/>
      <c r="F50" s="8"/>
      <c r="G50" s="8"/>
      <c r="H50" s="8"/>
      <c r="I50" s="8"/>
      <c r="J50" s="8"/>
      <c r="K50" s="8"/>
    </row>
    <row r="51" spans="1:11" ht="15.75">
      <c r="A51" s="3"/>
      <c r="B51" s="3" t="s">
        <v>17</v>
      </c>
      <c r="C51" s="3" t="s">
        <v>44</v>
      </c>
      <c r="D51" s="8"/>
      <c r="E51" s="8">
        <v>27708</v>
      </c>
      <c r="F51" s="8"/>
      <c r="G51" s="8">
        <v>0</v>
      </c>
      <c r="H51" s="8"/>
      <c r="I51" s="8">
        <v>27708</v>
      </c>
      <c r="J51" s="8"/>
      <c r="K51" s="8">
        <v>0</v>
      </c>
    </row>
    <row r="52" spans="1:11" ht="15.75">
      <c r="A52" s="3"/>
      <c r="B52" s="3"/>
      <c r="C52" s="3" t="s">
        <v>47</v>
      </c>
      <c r="D52" s="8"/>
      <c r="E52" s="8"/>
      <c r="F52" s="8"/>
      <c r="G52" s="8"/>
      <c r="H52" s="8"/>
      <c r="I52" s="8"/>
      <c r="J52" s="8"/>
      <c r="K52" s="8"/>
    </row>
    <row r="53" spans="1:11" ht="16.5" thickBot="1">
      <c r="A53" s="3"/>
      <c r="B53" s="3"/>
      <c r="C53" s="3" t="s">
        <v>48</v>
      </c>
      <c r="D53" s="8"/>
      <c r="E53" s="19">
        <f>E43/E51*100</f>
        <v>10.59598646600261</v>
      </c>
      <c r="F53" s="8"/>
      <c r="G53" s="11">
        <v>0</v>
      </c>
      <c r="H53" s="8"/>
      <c r="I53" s="19">
        <f>I43/I51*100</f>
        <v>10.59598646600261</v>
      </c>
      <c r="J53" s="8"/>
      <c r="K53" s="11">
        <v>0</v>
      </c>
    </row>
    <row r="54" spans="1:11" ht="16.5" thickTop="1">
      <c r="A54" s="3"/>
      <c r="B54" s="3"/>
      <c r="C54" s="3"/>
      <c r="D54" s="8"/>
      <c r="E54" s="8"/>
      <c r="F54" s="8"/>
      <c r="G54" s="8"/>
      <c r="H54" s="8"/>
      <c r="I54" s="8"/>
      <c r="J54" s="8"/>
      <c r="K54" s="8"/>
    </row>
    <row r="55" spans="1:11" ht="15.75">
      <c r="A55" s="3"/>
      <c r="B55" s="3"/>
      <c r="C55" s="3"/>
      <c r="D55" s="8"/>
      <c r="E55" s="8"/>
      <c r="F55" s="8"/>
      <c r="G55" s="8"/>
      <c r="H55" s="8"/>
      <c r="I55" s="8"/>
      <c r="J55" s="8"/>
      <c r="K55" s="8"/>
    </row>
    <row r="56" spans="1:11" ht="15.75">
      <c r="A56" s="3"/>
      <c r="B56" s="3"/>
      <c r="C56" s="3"/>
      <c r="D56" s="8"/>
      <c r="E56" s="8"/>
      <c r="F56" s="8"/>
      <c r="G56" s="8"/>
      <c r="H56" s="8"/>
      <c r="I56" s="8"/>
      <c r="J56" s="8"/>
      <c r="K56" s="8"/>
    </row>
  </sheetData>
  <printOptions/>
  <pageMargins left="0.25" right="0.25" top="0.75" bottom="0.75" header="0.5" footer="0.5"/>
  <pageSetup fitToHeight="6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B43" sqref="B43"/>
    </sheetView>
  </sheetViews>
  <sheetFormatPr defaultColWidth="9.140625" defaultRowHeight="12.75"/>
  <cols>
    <col min="1" max="1" width="3.7109375" style="0" customWidth="1"/>
    <col min="2" max="2" width="44.57421875" style="0" customWidth="1"/>
    <col min="3" max="3" width="5.421875" style="0" customWidth="1"/>
    <col min="4" max="4" width="15.28125" style="0" customWidth="1"/>
    <col min="5" max="6" width="2.7109375" style="0" customWidth="1"/>
    <col min="7" max="7" width="16.28125" style="0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5.75">
      <c r="A2" s="1" t="s">
        <v>50</v>
      </c>
      <c r="B2" s="2"/>
      <c r="C2" s="2"/>
      <c r="D2" s="2"/>
      <c r="E2" s="2"/>
      <c r="F2" s="2"/>
      <c r="G2" s="2"/>
    </row>
    <row r="3" spans="1:7" ht="12.75">
      <c r="A3" s="5"/>
      <c r="B3" s="5"/>
      <c r="C3" s="5"/>
      <c r="D3" s="5"/>
      <c r="E3" s="5"/>
      <c r="F3" s="5"/>
      <c r="G3" s="5" t="s">
        <v>51</v>
      </c>
    </row>
    <row r="4" spans="1:7" ht="12.75">
      <c r="A4" s="5"/>
      <c r="B4" s="5"/>
      <c r="C4" s="5"/>
      <c r="D4" s="5"/>
      <c r="E4" s="5"/>
      <c r="F4" s="5"/>
      <c r="G4" s="5" t="s">
        <v>52</v>
      </c>
    </row>
    <row r="5" spans="1:7" ht="12.75">
      <c r="A5" s="5"/>
      <c r="B5" s="5"/>
      <c r="C5" s="5"/>
      <c r="D5" s="5" t="s">
        <v>53</v>
      </c>
      <c r="E5" s="5"/>
      <c r="F5" s="5"/>
      <c r="G5" s="5" t="s">
        <v>54</v>
      </c>
    </row>
    <row r="6" spans="1:7" ht="12.75">
      <c r="A6" s="5"/>
      <c r="B6" s="5"/>
      <c r="C6" s="5"/>
      <c r="D6" s="20">
        <v>36981</v>
      </c>
      <c r="E6" s="5"/>
      <c r="F6" s="5"/>
      <c r="G6" s="20">
        <v>36891</v>
      </c>
    </row>
    <row r="7" spans="1:7" ht="15.75">
      <c r="A7" s="5"/>
      <c r="B7" s="5"/>
      <c r="C7" s="5"/>
      <c r="D7" s="21" t="s">
        <v>14</v>
      </c>
      <c r="E7" s="22"/>
      <c r="F7" s="22"/>
      <c r="G7" s="21" t="s">
        <v>14</v>
      </c>
    </row>
    <row r="8" spans="1:7" ht="15.75">
      <c r="A8" s="5"/>
      <c r="B8" s="5"/>
      <c r="C8" s="5"/>
      <c r="D8" s="21"/>
      <c r="E8" s="22"/>
      <c r="F8" s="22"/>
      <c r="G8" s="21"/>
    </row>
    <row r="9" spans="1:7" ht="15.75">
      <c r="A9" s="23" t="s">
        <v>55</v>
      </c>
      <c r="B9" s="22"/>
      <c r="C9" s="12"/>
      <c r="D9" s="12">
        <f>+'[1]BALANCE SHEET'!P9/1000</f>
        <v>62470.57668</v>
      </c>
      <c r="E9" s="12"/>
      <c r="F9" s="12"/>
      <c r="G9" s="12">
        <f>56684148/1000</f>
        <v>56684.148</v>
      </c>
    </row>
    <row r="10" spans="1:7" ht="15.75" hidden="1">
      <c r="A10" s="23"/>
      <c r="B10" s="22"/>
      <c r="C10" s="12"/>
      <c r="D10" s="12"/>
      <c r="E10" s="12"/>
      <c r="F10" s="12"/>
      <c r="G10" s="12"/>
    </row>
    <row r="11" spans="1:7" ht="15.75" hidden="1">
      <c r="A11" s="23" t="s">
        <v>56</v>
      </c>
      <c r="B11" s="22"/>
      <c r="C11" s="12"/>
      <c r="D11" s="12"/>
      <c r="E11" s="12"/>
      <c r="F11" s="12"/>
      <c r="G11" s="12"/>
    </row>
    <row r="12" spans="1:7" ht="15.75" hidden="1">
      <c r="A12" s="23"/>
      <c r="B12" s="22"/>
      <c r="C12" s="12"/>
      <c r="D12" s="12"/>
      <c r="E12" s="12"/>
      <c r="F12" s="12"/>
      <c r="G12" s="12"/>
    </row>
    <row r="13" spans="1:7" ht="15.75">
      <c r="A13" s="3"/>
      <c r="B13" s="22"/>
      <c r="C13" s="12"/>
      <c r="D13" s="12"/>
      <c r="E13" s="12"/>
      <c r="F13" s="12"/>
      <c r="G13" s="12"/>
    </row>
    <row r="14" spans="1:7" ht="15.75">
      <c r="A14" s="23" t="s">
        <v>57</v>
      </c>
      <c r="B14" s="22"/>
      <c r="C14" s="12"/>
      <c r="D14" s="12"/>
      <c r="E14" s="12"/>
      <c r="F14" s="12"/>
      <c r="G14" s="12"/>
    </row>
    <row r="15" spans="1:7" ht="15.75">
      <c r="A15" s="3"/>
      <c r="B15" s="3" t="s">
        <v>58</v>
      </c>
      <c r="C15" s="12"/>
      <c r="D15" s="24">
        <f>+'[1]BALANCE SHEET'!P15/1000</f>
        <v>30998.20161</v>
      </c>
      <c r="E15" s="12"/>
      <c r="F15" s="12"/>
      <c r="G15" s="24">
        <f>30000970/1000</f>
        <v>30000.97</v>
      </c>
    </row>
    <row r="16" spans="1:7" ht="15.75">
      <c r="A16" s="3"/>
      <c r="B16" s="3" t="s">
        <v>59</v>
      </c>
      <c r="C16" s="12"/>
      <c r="D16" s="25">
        <f>+'[1]BALANCE SHEET'!P16/1000</f>
        <v>27088.855319999995</v>
      </c>
      <c r="E16" s="12"/>
      <c r="F16" s="12"/>
      <c r="G16" s="25">
        <f>24475473/1000</f>
        <v>24475.473</v>
      </c>
    </row>
    <row r="17" spans="1:7" ht="15.75">
      <c r="A17" s="3"/>
      <c r="B17" s="3" t="s">
        <v>60</v>
      </c>
      <c r="C17" s="12"/>
      <c r="D17" s="25">
        <f>+'[1]BALANCE SHEET'!P17/1000</f>
        <v>4778.39887</v>
      </c>
      <c r="E17" s="12"/>
      <c r="F17" s="12"/>
      <c r="G17" s="25">
        <f>(6357684+87910)/1000</f>
        <v>6445.594</v>
      </c>
    </row>
    <row r="18" spans="1:7" ht="15.75">
      <c r="A18" s="3"/>
      <c r="B18" s="3" t="s">
        <v>61</v>
      </c>
      <c r="C18" s="12"/>
      <c r="D18" s="25">
        <f>+'[1]BALANCE SHEET'!P18/1000</f>
        <v>1695.38078</v>
      </c>
      <c r="E18" s="12"/>
      <c r="F18" s="12"/>
      <c r="G18" s="25">
        <v>1000</v>
      </c>
    </row>
    <row r="19" spans="1:7" ht="15.75">
      <c r="A19" s="3"/>
      <c r="B19" s="3" t="s">
        <v>62</v>
      </c>
      <c r="C19" s="12"/>
      <c r="D19" s="25">
        <f>+'[1]BALANCE SHEET'!P19/1000</f>
        <v>0</v>
      </c>
      <c r="E19" s="12"/>
      <c r="F19" s="12"/>
      <c r="G19" s="25">
        <v>0</v>
      </c>
    </row>
    <row r="20" spans="1:7" ht="15.75">
      <c r="A20" s="3"/>
      <c r="B20" s="3" t="s">
        <v>63</v>
      </c>
      <c r="C20" s="12"/>
      <c r="D20" s="26">
        <f>+'[1]BALANCE SHEET'!P20/1000</f>
        <v>1094.12584</v>
      </c>
      <c r="E20" s="12"/>
      <c r="F20" s="12"/>
      <c r="G20" s="26">
        <f>2391055/1000</f>
        <v>2391.055</v>
      </c>
    </row>
    <row r="21" spans="1:7" ht="15.75">
      <c r="A21" s="23"/>
      <c r="B21" s="22"/>
      <c r="C21" s="12"/>
      <c r="D21" s="26">
        <f>SUM(D15:D20)</f>
        <v>65654.96241999998</v>
      </c>
      <c r="E21" s="12"/>
      <c r="F21" s="12"/>
      <c r="G21" s="26">
        <f>SUM(G15:G20)</f>
        <v>64313.092</v>
      </c>
    </row>
    <row r="22" spans="1:7" ht="15.75">
      <c r="A22" s="3"/>
      <c r="B22" s="22"/>
      <c r="C22" s="12"/>
      <c r="D22" s="12"/>
      <c r="E22" s="12"/>
      <c r="F22" s="12"/>
      <c r="G22" s="12"/>
    </row>
    <row r="23" spans="1:7" ht="15.75">
      <c r="A23" s="23" t="s">
        <v>64</v>
      </c>
      <c r="B23" s="22"/>
      <c r="C23" s="12"/>
      <c r="D23" s="12"/>
      <c r="E23" s="12"/>
      <c r="F23" s="12"/>
      <c r="G23" s="12"/>
    </row>
    <row r="24" spans="1:7" ht="15.75">
      <c r="A24" s="3"/>
      <c r="B24" s="3" t="s">
        <v>65</v>
      </c>
      <c r="C24" s="12"/>
      <c r="D24" s="24">
        <f>+'[1]BALANCE SHEET'!P24/1000</f>
        <v>15225.070380000001</v>
      </c>
      <c r="E24" s="12"/>
      <c r="F24" s="12"/>
      <c r="G24" s="24">
        <f>14200505/1000</f>
        <v>14200.505</v>
      </c>
    </row>
    <row r="25" spans="1:7" ht="15.75">
      <c r="A25" s="3"/>
      <c r="B25" s="3" t="s">
        <v>66</v>
      </c>
      <c r="C25" s="12"/>
      <c r="D25" s="25">
        <f>+'[1]BALANCE SHEET'!P25/1000</f>
        <v>7058.345350000001</v>
      </c>
      <c r="E25" s="12"/>
      <c r="F25" s="12"/>
      <c r="G25" s="25">
        <f>(7331250+23350)/1000-0.03</f>
        <v>7354.570000000001</v>
      </c>
    </row>
    <row r="26" spans="1:7" ht="15.75" hidden="1">
      <c r="A26" s="3"/>
      <c r="B26" s="3" t="s">
        <v>67</v>
      </c>
      <c r="C26" s="12"/>
      <c r="D26" s="25"/>
      <c r="E26" s="12"/>
      <c r="F26" s="12"/>
      <c r="G26" s="25"/>
    </row>
    <row r="27" spans="1:7" ht="15.75" hidden="1">
      <c r="A27" s="3"/>
      <c r="B27" s="3" t="s">
        <v>68</v>
      </c>
      <c r="C27" s="12"/>
      <c r="D27" s="25"/>
      <c r="E27" s="12"/>
      <c r="F27" s="12"/>
      <c r="G27" s="25"/>
    </row>
    <row r="28" spans="1:7" ht="15.75">
      <c r="A28" s="3"/>
      <c r="B28" s="3" t="s">
        <v>69</v>
      </c>
      <c r="C28" s="12"/>
      <c r="D28" s="25">
        <f>+'[1]BALANCE SHEET'!P27/1000</f>
        <v>13653.11563</v>
      </c>
      <c r="E28" s="12"/>
      <c r="F28" s="12"/>
      <c r="G28" s="25">
        <f>13348669/1000</f>
        <v>13348.669</v>
      </c>
    </row>
    <row r="29" spans="1:7" ht="15.75">
      <c r="A29" s="3"/>
      <c r="B29" s="3" t="s">
        <v>70</v>
      </c>
      <c r="C29" s="12"/>
      <c r="D29" s="25">
        <f>+'[1]BALANCE SHEET'!P28/1000</f>
        <v>1175.84945</v>
      </c>
      <c r="E29" s="12"/>
      <c r="F29" s="12"/>
      <c r="G29" s="25">
        <f>1164000/1000</f>
        <v>1164</v>
      </c>
    </row>
    <row r="30" spans="1:7" ht="15.75">
      <c r="A30" s="3"/>
      <c r="B30" s="3" t="s">
        <v>71</v>
      </c>
      <c r="C30" s="12"/>
      <c r="D30" s="26">
        <f>+'[1]BALANCE SHEET'!P29/1000</f>
        <v>0</v>
      </c>
      <c r="E30" s="12"/>
      <c r="F30" s="12"/>
      <c r="G30" s="26">
        <v>0</v>
      </c>
    </row>
    <row r="31" spans="1:7" ht="15.75">
      <c r="A31" s="3"/>
      <c r="B31" s="22"/>
      <c r="C31" s="12"/>
      <c r="D31" s="26">
        <f>SUM(D24:D30)</f>
        <v>37112.38081</v>
      </c>
      <c r="E31" s="12"/>
      <c r="F31" s="12"/>
      <c r="G31" s="26">
        <f>SUM(G24:G30)</f>
        <v>36067.744</v>
      </c>
    </row>
    <row r="32" spans="1:7" ht="15.75">
      <c r="A32" s="3"/>
      <c r="B32" s="22"/>
      <c r="C32" s="12"/>
      <c r="D32" s="12"/>
      <c r="E32" s="12"/>
      <c r="F32" s="12"/>
      <c r="G32" s="12"/>
    </row>
    <row r="33" spans="1:7" ht="15.75">
      <c r="A33" s="23" t="s">
        <v>72</v>
      </c>
      <c r="B33" s="22"/>
      <c r="C33" s="12"/>
      <c r="D33" s="12">
        <f>+D21-D31</f>
        <v>28542.58160999998</v>
      </c>
      <c r="E33" s="12"/>
      <c r="F33" s="12"/>
      <c r="G33" s="12">
        <f>+G21-G31</f>
        <v>28245.347999999998</v>
      </c>
    </row>
    <row r="34" spans="1:7" ht="15.75">
      <c r="A34" s="23"/>
      <c r="B34" s="22"/>
      <c r="C34" s="12"/>
      <c r="D34" s="12"/>
      <c r="E34" s="12"/>
      <c r="F34" s="12"/>
      <c r="G34" s="12"/>
    </row>
    <row r="35" spans="1:7" ht="16.5" thickBot="1">
      <c r="A35" s="23"/>
      <c r="B35" s="22"/>
      <c r="C35" s="12"/>
      <c r="D35" s="27">
        <f>+D9+D33</f>
        <v>91013.15828999998</v>
      </c>
      <c r="E35" s="12"/>
      <c r="F35" s="12"/>
      <c r="G35" s="27">
        <f>+G9+G33</f>
        <v>84929.496</v>
      </c>
    </row>
    <row r="36" spans="1:7" ht="16.5" thickTop="1">
      <c r="A36" s="3"/>
      <c r="B36" s="22"/>
      <c r="C36" s="12"/>
      <c r="D36" s="12"/>
      <c r="E36" s="12"/>
      <c r="F36" s="12"/>
      <c r="G36" s="12"/>
    </row>
    <row r="37" spans="1:7" ht="15.75">
      <c r="A37" s="23" t="s">
        <v>73</v>
      </c>
      <c r="B37" s="22"/>
      <c r="C37" s="12"/>
      <c r="D37" s="12"/>
      <c r="E37" s="12"/>
      <c r="F37" s="12"/>
      <c r="G37" s="12"/>
    </row>
    <row r="38" spans="1:7" ht="15.75">
      <c r="A38" s="3"/>
      <c r="B38" s="3" t="s">
        <v>74</v>
      </c>
      <c r="C38" s="12"/>
      <c r="D38" s="12">
        <f>+'[1]BALANCE SHEET'!P37/1000</f>
        <v>27526</v>
      </c>
      <c r="E38" s="12"/>
      <c r="F38" s="12"/>
      <c r="G38" s="12">
        <f>27498000/1000</f>
        <v>27498</v>
      </c>
    </row>
    <row r="39" spans="1:7" ht="15.75">
      <c r="A39" s="3"/>
      <c r="B39" s="3" t="s">
        <v>75</v>
      </c>
      <c r="C39" s="12"/>
      <c r="D39" s="12">
        <f>+'[1]BALANCE SHEET'!P38/1000</f>
        <v>5308.812110000001</v>
      </c>
      <c r="E39" s="12"/>
      <c r="F39" s="12"/>
      <c r="G39" s="12">
        <f>5276892/1000</f>
        <v>5276.892</v>
      </c>
    </row>
    <row r="40" spans="1:7" ht="15.75">
      <c r="A40" s="3"/>
      <c r="B40" s="3" t="s">
        <v>76</v>
      </c>
      <c r="C40" s="12"/>
      <c r="D40" s="12"/>
      <c r="E40" s="12"/>
      <c r="F40" s="12"/>
      <c r="G40" s="12"/>
    </row>
    <row r="41" spans="1:7" ht="15.75">
      <c r="A41" s="3"/>
      <c r="B41" s="3" t="s">
        <v>77</v>
      </c>
      <c r="C41" s="12"/>
      <c r="D41" s="15">
        <f>+'[1]BALANCE SHEET'!P40/1000</f>
        <v>44318.88353</v>
      </c>
      <c r="E41" s="12"/>
      <c r="F41" s="12"/>
      <c r="G41" s="15">
        <f>41386817/1000</f>
        <v>41386.817</v>
      </c>
    </row>
    <row r="42" spans="1:7" ht="15.75">
      <c r="A42" s="3"/>
      <c r="B42" s="22"/>
      <c r="C42" s="12"/>
      <c r="D42" s="12">
        <f>SUM(D38:D41)</f>
        <v>77153.69563999999</v>
      </c>
      <c r="E42" s="12"/>
      <c r="F42" s="12"/>
      <c r="G42" s="12">
        <f>SUM(G38:G41)</f>
        <v>74161.709</v>
      </c>
    </row>
    <row r="43" spans="1:7" ht="15.75">
      <c r="A43" s="3"/>
      <c r="B43" s="22"/>
      <c r="C43" s="12"/>
      <c r="D43" s="12"/>
      <c r="E43" s="12"/>
      <c r="F43" s="12"/>
      <c r="G43" s="12"/>
    </row>
    <row r="44" spans="1:7" ht="15.75">
      <c r="A44" s="3"/>
      <c r="B44" s="3" t="s">
        <v>78</v>
      </c>
      <c r="C44" s="12"/>
      <c r="D44" s="12">
        <f>+'[1]BALANCE SHEET'!P43/1000</f>
        <v>12857.592990000001</v>
      </c>
      <c r="E44" s="12"/>
      <c r="F44" s="12"/>
      <c r="G44" s="12">
        <f>10016757/1000</f>
        <v>10016.757</v>
      </c>
    </row>
    <row r="45" spans="1:7" ht="15.75">
      <c r="A45" s="3"/>
      <c r="B45" s="3" t="s">
        <v>79</v>
      </c>
      <c r="C45" s="12"/>
      <c r="D45" s="12">
        <f>+'[1]BALANCE SHEET'!P44/1000</f>
        <v>751</v>
      </c>
      <c r="E45" s="12"/>
      <c r="F45" s="12"/>
      <c r="G45" s="12">
        <f>751000/1000</f>
        <v>751</v>
      </c>
    </row>
    <row r="46" spans="1:7" ht="15.75">
      <c r="A46" s="3"/>
      <c r="B46" s="3" t="s">
        <v>80</v>
      </c>
      <c r="C46" s="12"/>
      <c r="D46" s="12">
        <f>+'[1]BALANCE SHEET'!P45/1000</f>
        <v>250.86966</v>
      </c>
      <c r="E46" s="12"/>
      <c r="F46" s="12"/>
      <c r="G46" s="12">
        <v>0</v>
      </c>
    </row>
    <row r="47" spans="1:7" ht="16.5" thickBot="1">
      <c r="A47" s="3"/>
      <c r="B47" s="22"/>
      <c r="C47" s="12"/>
      <c r="D47" s="27">
        <f>+D42+D44+D45+D46</f>
        <v>91013.15828999999</v>
      </c>
      <c r="E47" s="12"/>
      <c r="F47" s="12"/>
      <c r="G47" s="27">
        <f>+G42+G44+G45+G46</f>
        <v>84929.466</v>
      </c>
    </row>
    <row r="48" spans="1:7" ht="16.5" thickTop="1">
      <c r="A48" s="3"/>
      <c r="B48" s="22"/>
      <c r="C48" s="12"/>
      <c r="D48" s="12"/>
      <c r="E48" s="12"/>
      <c r="F48" s="12"/>
      <c r="G48" s="12"/>
    </row>
    <row r="49" spans="1:7" ht="16.5" thickBot="1">
      <c r="A49" s="3"/>
      <c r="B49" s="22" t="s">
        <v>81</v>
      </c>
      <c r="C49" s="12"/>
      <c r="D49" s="19">
        <f>+D42/D38*100</f>
        <v>280.29388810579087</v>
      </c>
      <c r="E49" s="12"/>
      <c r="F49" s="12"/>
      <c r="G49" s="19">
        <f>+G42/G38*100</f>
        <v>269.69855625863704</v>
      </c>
    </row>
    <row r="50" spans="1:7" ht="16.5" thickTop="1">
      <c r="A50" s="3"/>
      <c r="B50" s="22"/>
      <c r="C50" s="12"/>
      <c r="D50" s="12"/>
      <c r="E50" s="12"/>
      <c r="F50" s="12"/>
      <c r="G50" s="12"/>
    </row>
  </sheetData>
  <printOptions/>
  <pageMargins left="0.75" right="0.75" top="1" bottom="1" header="0.5" footer="0.5"/>
  <pageSetup fitToHeight="2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&amp; C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&amp; C PENANG</dc:creator>
  <cp:keywords/>
  <dc:description/>
  <cp:lastModifiedBy>aa</cp:lastModifiedBy>
  <cp:lastPrinted>2001-05-25T01:25:40Z</cp:lastPrinted>
  <dcterms:created xsi:type="dcterms:W3CDTF">2001-05-24T09:34:12Z</dcterms:created>
  <dcterms:modified xsi:type="dcterms:W3CDTF">2001-05-25T01:38:01Z</dcterms:modified>
  <cp:category/>
  <cp:version/>
  <cp:contentType/>
  <cp:contentStatus/>
</cp:coreProperties>
</file>