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6"/>
  </bookViews>
  <sheets>
    <sheet name="A1" sheetId="1" r:id="rId1"/>
    <sheet name="IS" sheetId="2" r:id="rId2"/>
    <sheet name="SCE" sheetId="3" r:id="rId3"/>
    <sheet name="CFS" sheetId="4" r:id="rId4"/>
    <sheet name="BS" sheetId="5" r:id="rId5"/>
    <sheet name="B9 Borrowings" sheetId="6" r:id="rId6"/>
    <sheet name="Segmental" sheetId="7" r:id="rId7"/>
  </sheets>
  <externalReferences>
    <externalReference r:id="rId10"/>
  </externalReferences>
  <definedNames>
    <definedName name="CONSOL_PL">#REF!</definedName>
    <definedName name="HL_PL">#REF!</definedName>
    <definedName name="KHL_PL">#REF!</definedName>
    <definedName name="_xlnm.Print_Area" localSheetId="0">'A1'!$A$1:$J$52</definedName>
    <definedName name="_xlnm.Print_Area" localSheetId="6">'Segmental'!$A$1:$U$40</definedName>
    <definedName name="STC_PL">#REF!</definedName>
    <definedName name="STCT_PL">#REF!</definedName>
  </definedNames>
  <calcPr fullCalcOnLoad="1"/>
</workbook>
</file>

<file path=xl/comments2.xml><?xml version="1.0" encoding="utf-8"?>
<comments xmlns="http://schemas.openxmlformats.org/spreadsheetml/2006/main">
  <authors>
    <author>khchong</author>
  </authors>
  <commentList>
    <comment ref="C8" authorId="0">
      <text>
        <r>
          <rPr>
            <b/>
            <sz val="8"/>
            <rFont val="Tahoma"/>
            <family val="0"/>
          </rPr>
          <t>khchong:</t>
        </r>
        <r>
          <rPr>
            <sz val="8"/>
            <rFont val="Tahoma"/>
            <family val="0"/>
          </rPr>
          <t xml:space="preserve">
FRS134
Para 23(b)
income statements for the current interim period and cumulatively for the current financial year to date, with comparative income statements for the comparable interim period (current and year to date) of the immediately preceding financial year.</t>
        </r>
      </text>
    </comment>
    <comment ref="L6" authorId="0">
      <text>
        <r>
          <rPr>
            <b/>
            <sz val="8"/>
            <rFont val="Tahoma"/>
            <family val="0"/>
          </rPr>
          <t>khchong:</t>
        </r>
        <r>
          <rPr>
            <sz val="8"/>
            <rFont val="Tahoma"/>
            <family val="0"/>
          </rPr>
          <t xml:space="preserve">
Cumulative quarter will be same with Individual Quarter for Q1.</t>
        </r>
      </text>
    </comment>
    <comment ref="G8" authorId="0">
      <text>
        <r>
          <rPr>
            <b/>
            <sz val="8"/>
            <rFont val="Tahoma"/>
            <family val="0"/>
          </rPr>
          <t>khchong:</t>
        </r>
        <r>
          <rPr>
            <sz val="8"/>
            <rFont val="Tahoma"/>
            <family val="0"/>
          </rPr>
          <t xml:space="preserve">
Preceding Quarter to be updated manually for every quarter.</t>
        </r>
      </text>
    </comment>
  </commentList>
</comments>
</file>

<file path=xl/comments3.xml><?xml version="1.0" encoding="utf-8"?>
<comments xmlns="http://schemas.openxmlformats.org/spreadsheetml/2006/main">
  <authors>
    <author>khchong</author>
  </authors>
  <commentList>
    <comment ref="K6" authorId="0">
      <text>
        <r>
          <rPr>
            <b/>
            <sz val="8"/>
            <rFont val="Tahoma"/>
            <family val="0"/>
          </rPr>
          <t>khchong:</t>
        </r>
        <r>
          <rPr>
            <sz val="8"/>
            <rFont val="Tahoma"/>
            <family val="0"/>
          </rPr>
          <t xml:space="preserve">
FRS134
Para 23 (c)
statement showing changes in equity cumulatively for the current financial year to date, with a comparative statement for the comparable year-to-date period of the immediately preceding financial year.</t>
        </r>
      </text>
    </comment>
  </commentList>
</comments>
</file>

<file path=xl/comments4.xml><?xml version="1.0" encoding="utf-8"?>
<comments xmlns="http://schemas.openxmlformats.org/spreadsheetml/2006/main">
  <authors>
    <author>khchong</author>
  </authors>
  <commentList>
    <comment ref="B5" authorId="0">
      <text>
        <r>
          <rPr>
            <b/>
            <sz val="8"/>
            <rFont val="Tahoma"/>
            <family val="0"/>
          </rPr>
          <t>khchong:</t>
        </r>
        <r>
          <rPr>
            <sz val="8"/>
            <rFont val="Tahoma"/>
            <family val="0"/>
          </rPr>
          <t xml:space="preserve">
FRS134
Para 23(d)
Cash flow statement cumulatively for the current financial year to date, with a comparative statement for the comparable year-to-date period of the immediately preceding financial year.</t>
        </r>
      </text>
    </comment>
  </commentList>
</comments>
</file>

<file path=xl/comments5.xml><?xml version="1.0" encoding="utf-8"?>
<comments xmlns="http://schemas.openxmlformats.org/spreadsheetml/2006/main">
  <authors>
    <author>khchong</author>
  </authors>
  <commentList>
    <comment ref="K4" authorId="0">
      <text>
        <r>
          <rPr>
            <b/>
            <sz val="8"/>
            <rFont val="Tahoma"/>
            <family val="0"/>
          </rPr>
          <t>khchong:</t>
        </r>
        <r>
          <rPr>
            <sz val="8"/>
            <rFont val="Tahoma"/>
            <family val="0"/>
          </rPr>
          <t xml:space="preserve">
FRS134
Para 23(a)
balance sheet as of the end of the current interim period and a comparative balance sheet as of the end of the immediately preceding financial year.</t>
        </r>
      </text>
    </comment>
  </commentList>
</comments>
</file>

<file path=xl/comments6.xml><?xml version="1.0" encoding="utf-8"?>
<comments xmlns="http://schemas.openxmlformats.org/spreadsheetml/2006/main">
  <authors>
    <author>khchong</author>
  </authors>
  <commentList>
    <comment ref="G7" authorId="0">
      <text>
        <r>
          <rPr>
            <b/>
            <sz val="8"/>
            <rFont val="Tahoma"/>
            <family val="0"/>
          </rPr>
          <t>khchong:</t>
        </r>
        <r>
          <rPr>
            <sz val="8"/>
            <rFont val="Tahoma"/>
            <family val="0"/>
          </rPr>
          <t xml:space="preserve">
Corporate guarantee given for banking facilities e.g. term loan or bank guarantee etc.</t>
        </r>
      </text>
    </comment>
  </commentList>
</comments>
</file>

<file path=xl/comments7.xml><?xml version="1.0" encoding="utf-8"?>
<comments xmlns="http://schemas.openxmlformats.org/spreadsheetml/2006/main">
  <authors>
    <author>khchong</author>
  </authors>
  <commentList>
    <comment ref="J6" authorId="0">
      <text>
        <r>
          <rPr>
            <b/>
            <sz val="8"/>
            <rFont val="Tahoma"/>
            <family val="0"/>
          </rPr>
          <t>khchong:</t>
        </r>
        <r>
          <rPr>
            <sz val="8"/>
            <rFont val="Tahoma"/>
            <family val="0"/>
          </rPr>
          <t xml:space="preserve">
RENTAL INCOME FROM H&amp;L HIGH-TECH SDN BHD</t>
        </r>
      </text>
    </comment>
    <comment ref="F6" authorId="0">
      <text>
        <r>
          <rPr>
            <b/>
            <sz val="8"/>
            <rFont val="Tahoma"/>
            <family val="0"/>
          </rPr>
          <t>khchong:</t>
        </r>
        <r>
          <rPr>
            <sz val="8"/>
            <rFont val="Tahoma"/>
            <family val="0"/>
          </rPr>
          <t xml:space="preserve">
RENTAL INCOME FROM PROPERTY INVESTMENT</t>
        </r>
      </text>
    </comment>
  </commentList>
</comments>
</file>

<file path=xl/sharedStrings.xml><?xml version="1.0" encoding="utf-8"?>
<sst xmlns="http://schemas.openxmlformats.org/spreadsheetml/2006/main" count="373" uniqueCount="282">
  <si>
    <t>NET PROFIT / (LOSS) BEFORE TAXATION</t>
  </si>
  <si>
    <t>ADJUSTMENTS:-</t>
  </si>
  <si>
    <t>NET CASH GENERATED FROM OPERATING ACTIVITIES</t>
  </si>
  <si>
    <t>NET CASH (USED IN) / GENERATED FROM INVESTING ACTIVITIES</t>
  </si>
  <si>
    <t>PURCHASE OF TREASURY SHARES</t>
  </si>
  <si>
    <t>NET INCREASE IN CASH AND CASH EQUIVALENTS</t>
  </si>
  <si>
    <t>Contingent Liabilities</t>
  </si>
  <si>
    <t>Y/N</t>
  </si>
  <si>
    <t>Y</t>
  </si>
  <si>
    <t>TOTAL CONTINGENT LIABILITIES</t>
  </si>
  <si>
    <t>CASH AND CASH EQUIVALENTS AT BEGINNING OF PERIOD</t>
  </si>
  <si>
    <t>CASH AND CASH EQUIVALENTS AT END OF PERIOD</t>
  </si>
  <si>
    <t>KUMPULAN H&amp;L HIGH-TECH BERHAD (317805-V)</t>
  </si>
  <si>
    <t>PART A1: QUARTERLY REPORT</t>
  </si>
  <si>
    <t>* Quarterly report for the financial period ended</t>
  </si>
  <si>
    <t>* Quarter</t>
  </si>
  <si>
    <t xml:space="preserve"> 2 Qtr                 (  )</t>
  </si>
  <si>
    <t xml:space="preserve"> 3 Qtr     (   )</t>
  </si>
  <si>
    <t>* Financial Year End</t>
  </si>
  <si>
    <t>* The figures                                                                            (   ) have been audited             ( x ) have not been audited.</t>
  </si>
  <si>
    <t>Please attach the full Quarterly Report Here:</t>
  </si>
  <si>
    <t>Remarks:</t>
  </si>
  <si>
    <t>PART A2: SUMMARY OF KEY FINANCIAL INFORMATION</t>
  </si>
  <si>
    <t>Summary of key Financial Information</t>
  </si>
  <si>
    <t xml:space="preserve">            INDIVIDUAL QUARTER</t>
  </si>
  <si>
    <t xml:space="preserve">        CUMULATIVE QUARTER</t>
  </si>
  <si>
    <t xml:space="preserve">CURRENT </t>
  </si>
  <si>
    <t xml:space="preserve">PRECEDING </t>
  </si>
  <si>
    <t>YEAR</t>
  </si>
  <si>
    <t>QUARTER</t>
  </si>
  <si>
    <t>CORRES-</t>
  </si>
  <si>
    <t>TO DATE</t>
  </si>
  <si>
    <t>PONDING</t>
  </si>
  <si>
    <t>PERIOD</t>
  </si>
  <si>
    <t>RM' 000</t>
  </si>
  <si>
    <t>Revenue</t>
  </si>
  <si>
    <t>Profit/(loss) before tax</t>
  </si>
  <si>
    <t>Net Profit/(loss) for the period</t>
  </si>
  <si>
    <t>Profit/(loss) after tax and minority interest</t>
  </si>
  <si>
    <t xml:space="preserve">Basic earnings/(loss) per share </t>
  </si>
  <si>
    <t>(sen)</t>
  </si>
  <si>
    <t xml:space="preserve">Proposed/Declared Dividend </t>
  </si>
  <si>
    <t xml:space="preserve">per share </t>
  </si>
  <si>
    <t>- cash (sen)</t>
  </si>
  <si>
    <t xml:space="preserve"> </t>
  </si>
  <si>
    <t xml:space="preserve">  AS AT END OF CURRENT QUARTER</t>
  </si>
  <si>
    <t xml:space="preserve"> AS AT PRECEDING FINANCIAL </t>
  </si>
  <si>
    <t xml:space="preserve">                  YEAR END</t>
  </si>
  <si>
    <t>Net assets per share attributable to</t>
  </si>
  <si>
    <t>Ordinary equity holders of the parent (RM)</t>
  </si>
  <si>
    <t xml:space="preserve">CONDENSED CONSOLIDATED BALANCE SHEET </t>
  </si>
  <si>
    <t>(Unaudited)</t>
  </si>
  <si>
    <t>(Audited)</t>
  </si>
  <si>
    <t>Note</t>
  </si>
  <si>
    <t>ASSETS</t>
  </si>
  <si>
    <t>NON-CURRENT ASSETS</t>
  </si>
  <si>
    <t>Property, Plant &amp; Equipment</t>
  </si>
  <si>
    <t>Land Held for Development</t>
  </si>
  <si>
    <t>Investment Properties</t>
  </si>
  <si>
    <t>Prepaid Lease Payments</t>
  </si>
  <si>
    <t>Long Term Investments</t>
  </si>
  <si>
    <t>Goodwill on Consolidation</t>
  </si>
  <si>
    <t>Intangible Assets</t>
  </si>
  <si>
    <t>Non-Current Assets Held for Sales</t>
  </si>
  <si>
    <t>CURRENT ASSETS</t>
  </si>
  <si>
    <t xml:space="preserve">             INVENTORIES</t>
  </si>
  <si>
    <t>Inventories</t>
  </si>
  <si>
    <t xml:space="preserve">             TRADE RECEIVEABLES</t>
  </si>
  <si>
    <t>Trade Receivables</t>
  </si>
  <si>
    <t xml:space="preserve">             SHORT TERM INVESTMENTS</t>
  </si>
  <si>
    <t>Short Tem Investment</t>
  </si>
  <si>
    <t xml:space="preserve">             TAX RECOVERABLE</t>
  </si>
  <si>
    <t xml:space="preserve">             CASH &amp; CASH EQUIVALENT</t>
  </si>
  <si>
    <t>Tax Recoverable</t>
  </si>
  <si>
    <t>Cash &amp; Cash Equivalent</t>
  </si>
  <si>
    <t>TOTAL ASSETS</t>
  </si>
  <si>
    <t>EQUITY AND LIABILITIES</t>
  </si>
  <si>
    <t>EQUITY ATTRIBUTABLE TO EQUITY HOLDERS OF THE PARENT</t>
  </si>
  <si>
    <t xml:space="preserve">              SHORT TERM BORROWINGS</t>
  </si>
  <si>
    <t>Share Capital</t>
  </si>
  <si>
    <t>Treasury Share, At Cost</t>
  </si>
  <si>
    <t xml:space="preserve">              OTHER PAYABLES, DEPOSITS &amp; ACCRUALS</t>
  </si>
  <si>
    <t>Revaluation Reserves</t>
  </si>
  <si>
    <t xml:space="preserve">              AMOUNT DUE TO ASSOCIATED COMPANY</t>
  </si>
  <si>
    <t>Currency Translation Reserve</t>
  </si>
  <si>
    <t xml:space="preserve">              PROVISION FOR TAXATION</t>
  </si>
  <si>
    <t>Retained Earnings</t>
  </si>
  <si>
    <t>MINORITY INTEREST</t>
  </si>
  <si>
    <t>TOTAL EQUITY</t>
  </si>
  <si>
    <t>NON-CURRENT LIABILITIES</t>
  </si>
  <si>
    <t>Long Term Borrowings</t>
  </si>
  <si>
    <t>B9</t>
  </si>
  <si>
    <t>Deferred Income</t>
  </si>
  <si>
    <t xml:space="preserve">               SHARE PREMIUM</t>
  </si>
  <si>
    <t>Deferred Tax</t>
  </si>
  <si>
    <t>CURRENT LIABILITIES</t>
  </si>
  <si>
    <t>Short Term Borrowings</t>
  </si>
  <si>
    <t>Trade Payables</t>
  </si>
  <si>
    <t>Other Payables, Deposits &amp; Accruals</t>
  </si>
  <si>
    <t>Provision For Taxation</t>
  </si>
  <si>
    <t>TOTAL EQUITY AND LIABILITIES</t>
  </si>
  <si>
    <t>Number of H&amp;L Shares issued</t>
  </si>
  <si>
    <t>Held as treasury shares</t>
  </si>
  <si>
    <t>NET ASSETS PER SHARE( RM)</t>
  </si>
  <si>
    <t>CONDENSED CONSOLIDATED INCOME STATEMENT</t>
  </si>
  <si>
    <t>FOR THE QUARTER ENDED 31 JANUARY 2010 ( UNAUDITED )</t>
  </si>
  <si>
    <t>FOR MANAGEMENT ONLY</t>
  </si>
  <si>
    <t>INDIVIDUAL PERIOD</t>
  </si>
  <si>
    <t>CUMULATIVE PERIOD</t>
  </si>
  <si>
    <t>INDIVIDUAL</t>
  </si>
  <si>
    <t>CUMULATIVE</t>
  </si>
  <si>
    <t>3 MONTHS ENDED</t>
  </si>
  <si>
    <t>ENDED</t>
  </si>
  <si>
    <t>CURRENT QUARTER</t>
  </si>
  <si>
    <t>CUMULATIVE QUARTER</t>
  </si>
  <si>
    <t>CHANGES</t>
  </si>
  <si>
    <t>%</t>
  </si>
  <si>
    <t>B1</t>
  </si>
  <si>
    <t>Operating Expenses</t>
  </si>
  <si>
    <t>Other Income</t>
  </si>
  <si>
    <t>Investing Income</t>
  </si>
  <si>
    <t>Finance Cost</t>
  </si>
  <si>
    <t>Profit/(Loss) before Taxation</t>
  </si>
  <si>
    <t>B2</t>
  </si>
  <si>
    <t>Taxation</t>
  </si>
  <si>
    <t>B5</t>
  </si>
  <si>
    <t>Profit/(Loss) for the Period</t>
  </si>
  <si>
    <t>Attributable to:</t>
  </si>
  <si>
    <t>Minority Interest</t>
  </si>
  <si>
    <t>B13</t>
  </si>
  <si>
    <t>to equity holders of the Company:</t>
  </si>
  <si>
    <t>-Basic EPS (sen)</t>
  </si>
  <si>
    <t>-Diluted EPS (sen)</t>
  </si>
  <si>
    <t>N/A</t>
  </si>
  <si>
    <t>CONDENSED CONSOLIDATED STATEMENT OF CHANGES IN EQUITY (unaudited)</t>
  </si>
  <si>
    <t>Total Equity</t>
  </si>
  <si>
    <t>&lt;--------Non distributable------------&gt;</t>
  </si>
  <si>
    <t>&lt;---Distributable----&gt;</t>
  </si>
  <si>
    <t>Share</t>
  </si>
  <si>
    <t xml:space="preserve">Revaluation </t>
  </si>
  <si>
    <t xml:space="preserve">Exchange </t>
  </si>
  <si>
    <t>Retained</t>
  </si>
  <si>
    <t>Treasury</t>
  </si>
  <si>
    <t>Capital</t>
  </si>
  <si>
    <t>Premium</t>
  </si>
  <si>
    <t>Reserve</t>
  </si>
  <si>
    <t xml:space="preserve">translation </t>
  </si>
  <si>
    <t>Earnings</t>
  </si>
  <si>
    <t>Total</t>
  </si>
  <si>
    <t>reserve</t>
  </si>
  <si>
    <t>(RM 000 )</t>
  </si>
  <si>
    <t>3 months ended</t>
  </si>
  <si>
    <t>Currency translation differences</t>
  </si>
  <si>
    <t>Purchase of treasure shares</t>
  </si>
  <si>
    <t>The Condensed Consolidated Statements of Changes in Equity should be read in conjunction with the Annual Financial</t>
  </si>
  <si>
    <t>CONDENSED CONSOLIDATED CASH FLOW STATEMENT</t>
  </si>
  <si>
    <t>3 MONTHS</t>
  </si>
  <si>
    <t>CASH FLOW FROM OPERATING ACTIVITIES</t>
  </si>
  <si>
    <t>NON CASH ITEMS</t>
  </si>
  <si>
    <t>NON OPERATING ITEMS (INVESTING/FINANCING)</t>
  </si>
  <si>
    <t>OPERATING PROFIT BEFORE WORKING CAPITAL CHANGES</t>
  </si>
  <si>
    <t>CHANGES IN WORKING CAPITAL</t>
  </si>
  <si>
    <t>INVENTORIES</t>
  </si>
  <si>
    <t>RECEIVABLES</t>
  </si>
  <si>
    <t>PAYABLES</t>
  </si>
  <si>
    <t>CASH GENERATED FROM OPERATIONS</t>
  </si>
  <si>
    <t>INTEREST PAID</t>
  </si>
  <si>
    <t>INTEREST RECEIVED</t>
  </si>
  <si>
    <t>TAX PAID</t>
  </si>
  <si>
    <t>CASH FLOW FROM INVESTING ACTIVITIES</t>
  </si>
  <si>
    <t>EQUITY INVESTMENT</t>
  </si>
  <si>
    <t>PURCHASE OF PROPERTY, PLANT AND EQUIPMENT</t>
  </si>
  <si>
    <t>OTHER INVESTMENT</t>
  </si>
  <si>
    <t>CASH FLOW FROM FINANCING ACTIVITIES</t>
  </si>
  <si>
    <t>REPAYMENT OF BORROWINGS</t>
  </si>
  <si>
    <t>NET CASH USED IN FINANCING ACTIVITIES</t>
  </si>
  <si>
    <t>CURRENCY TRANSLATION DIFFERENCE</t>
  </si>
  <si>
    <t>Notes to Interim Financial Report</t>
  </si>
  <si>
    <t>As At</t>
  </si>
  <si>
    <t>Note B9 Group Borrowings</t>
  </si>
  <si>
    <t>Secured</t>
  </si>
  <si>
    <t>Unsecured</t>
  </si>
  <si>
    <t>RM</t>
  </si>
  <si>
    <t>Repayable within next 12 months</t>
  </si>
  <si>
    <t>Bank overdraft</t>
  </si>
  <si>
    <t>Hire Purchase</t>
  </si>
  <si>
    <t>Term Loan</t>
  </si>
  <si>
    <t>Repayable after next 12 months</t>
  </si>
  <si>
    <t>KUMPULAN H &amp; L HIGH-TECH BERHAD (317805 - V)</t>
  </si>
  <si>
    <t>SEGMENTAL INFORMATION</t>
  </si>
  <si>
    <t>MANUFACTURING &amp; TRADING</t>
  </si>
  <si>
    <t>Manu &amp; Trading</t>
  </si>
  <si>
    <t>PROPERTY INVESTMENT</t>
  </si>
  <si>
    <t>Prop Investment</t>
  </si>
  <si>
    <t>Others</t>
  </si>
  <si>
    <t>TOTAL</t>
  </si>
  <si>
    <t>HL HT</t>
  </si>
  <si>
    <t>HL</t>
  </si>
  <si>
    <t>PSTC</t>
  </si>
  <si>
    <t>ADJ</t>
  </si>
  <si>
    <t>STC TECH</t>
  </si>
  <si>
    <t>HL DECO</t>
  </si>
  <si>
    <t>HL PROP</t>
  </si>
  <si>
    <t>KHL</t>
  </si>
  <si>
    <t>HLM</t>
  </si>
  <si>
    <t>HL PD</t>
  </si>
  <si>
    <t>ADJUSTMENTS</t>
  </si>
  <si>
    <t>GROUP</t>
  </si>
  <si>
    <t>External sales</t>
  </si>
  <si>
    <t>Inter-segment sales</t>
  </si>
  <si>
    <t>SEGMENTAL REVENUE</t>
  </si>
  <si>
    <t>Profit/l(loss) before tax (B4 finance cost) b4 elimination</t>
  </si>
  <si>
    <t>Elimination</t>
  </si>
  <si>
    <t>Segment results</t>
  </si>
  <si>
    <t>- Revenue</t>
  </si>
  <si>
    <t>- Other income</t>
  </si>
  <si>
    <t>Inter-segment purchases</t>
  </si>
  <si>
    <t>Inter co purchase of PPE</t>
  </si>
  <si>
    <t>CYA 4, 5, 6 &amp; 7</t>
  </si>
  <si>
    <t>Profit/l(loss) before tax (B4 finance cost) after elimination</t>
  </si>
  <si>
    <t>Finance cost</t>
  </si>
  <si>
    <t>Profit/l(loss) before tax</t>
  </si>
  <si>
    <t>Tax expense</t>
  </si>
  <si>
    <t>Profit after tax</t>
  </si>
  <si>
    <t>Minority interest</t>
  </si>
  <si>
    <t>Net profit for the financial year</t>
  </si>
  <si>
    <t>Other information</t>
  </si>
  <si>
    <t>Total assets</t>
  </si>
  <si>
    <t>Elimination &amp; unallocated</t>
  </si>
  <si>
    <t>Amount due by subsidiary companies</t>
  </si>
  <si>
    <t>Amount due from related companies</t>
  </si>
  <si>
    <t>INVESTMENT IN SUBSIDIARY COMPANIES</t>
  </si>
  <si>
    <t>FIXED ASSETS</t>
  </si>
  <si>
    <t>Total assets (after elimination)</t>
  </si>
  <si>
    <t>Unallocated assets - tax recoverable</t>
  </si>
  <si>
    <t>Segment assets (before unallocated assets)</t>
  </si>
  <si>
    <t>Unallocated assets</t>
  </si>
  <si>
    <t>Segment assets</t>
  </si>
  <si>
    <t>Segment liabilities</t>
  </si>
  <si>
    <t>Amount due to holding company</t>
  </si>
  <si>
    <t>Amount due to related company</t>
  </si>
  <si>
    <t>Segment liabilities (after elimination)</t>
  </si>
  <si>
    <t>Unallocated liabilities</t>
  </si>
  <si>
    <t>Provision for Taxation</t>
  </si>
  <si>
    <t>Segment liabilities (after elimination and unallocated liabilities)</t>
  </si>
  <si>
    <t>Capital expenditure</t>
  </si>
  <si>
    <t>CYA 11</t>
  </si>
  <si>
    <t>Depreciation and amortisation</t>
  </si>
  <si>
    <t>Depreciation of investment properties</t>
  </si>
  <si>
    <t>Amotisation of prepaid leasepayment</t>
  </si>
  <si>
    <t>Depreciation of property, plant and equipment</t>
  </si>
  <si>
    <t>CYA</t>
  </si>
  <si>
    <t>Other significant non-cash expenses</t>
  </si>
  <si>
    <t>Allowance for doubtful debts</t>
  </si>
  <si>
    <t>Allowance for slow moving inventories</t>
  </si>
  <si>
    <t>Allowance for dimunition in value of investment</t>
  </si>
  <si>
    <t>Amortisation of prepaid land lease payments</t>
  </si>
  <si>
    <t>Inventories written off</t>
  </si>
  <si>
    <t>Property, plant and equipment written off</t>
  </si>
  <si>
    <t>Impairment loss no longer required</t>
  </si>
  <si>
    <t>diff</t>
  </si>
  <si>
    <t>For Financial Year Ending 31 October 2010</t>
  </si>
  <si>
    <t>Other Receivables, Deposit &amp; Prepayments</t>
  </si>
  <si>
    <t>Earnings per share attributable</t>
  </si>
  <si>
    <t>Equity holders of the Company</t>
  </si>
  <si>
    <t xml:space="preserve">The Condensed Consolidated Income Statement should be read in conjunction with the </t>
  </si>
  <si>
    <t>&lt;------------------Attributable to Equity Holders of the Company--------------------&gt;</t>
  </si>
  <si>
    <t>Profits for the period</t>
  </si>
  <si>
    <t>Loss for the period</t>
  </si>
  <si>
    <t>BANK GUARANTEE USD130,000, EXPIRY MARCH 2010.</t>
  </si>
  <si>
    <t>( X ) 1 Qtr        (  )</t>
  </si>
  <si>
    <t>Changes</t>
  </si>
  <si>
    <t>Since end of</t>
  </si>
  <si>
    <t>Last Financial</t>
  </si>
  <si>
    <t>Year</t>
  </si>
  <si>
    <t>COMPARE TO PRECEDING QUARTER</t>
  </si>
  <si>
    <t xml:space="preserve">Annual financial Report for the year ended 31 October 2009 and the accompanying </t>
  </si>
  <si>
    <t>explanatory notes attached to the interim financial statement.</t>
  </si>
  <si>
    <t xml:space="preserve">The Condensed Consolidated Cash Flow Statement should be read in conjunction with the </t>
  </si>
  <si>
    <t xml:space="preserve">The Condensed Consolidated Balance Sheet should be read in conjunction with the </t>
  </si>
  <si>
    <t>Report for the year ended  31 October 2009 and the accompanying explanatory notes attached to the interim financial statement.</t>
  </si>
  <si>
    <t xml:space="preserve">    4 Qtr      (   ) Other</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</si>
</sst>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_-;\-* #,##0.00_-;_-* &quot;-&quot;??_-;_-@_-"/>
    <numFmt numFmtId="171" formatCode="_(* #,##0_);_(* \(#,##0\);_(* &quot;-&quot;??_);_(@_)"/>
    <numFmt numFmtId="172" formatCode="_(* #,##0.0000_);_(* \(#,##0.0000\);_(* &quot;-&quot;??_);_(@_)"/>
    <numFmt numFmtId="173" formatCode="0.0000"/>
    <numFmt numFmtId="174" formatCode="_(* #,##0.0000_);_(* \(#,##0.0000\);_(* &quot;-&quot;????_);_(@_)"/>
    <numFmt numFmtId="175" formatCode="_(* #,##0.00000000_);_(* \(#,##0.00000000\);_(* &quot;-&quot;??_);_(@_)"/>
    <numFmt numFmtId="176" formatCode="[$-409]h:mm\ \ص/\م;@"/>
    <numFmt numFmtId="177" formatCode="[$-409]dd\-mmm\-yy;@"/>
    <numFmt numFmtId="178" formatCode="0.00000"/>
    <numFmt numFmtId="179" formatCode="_(* &quot;-&quot;_);_(@_)"/>
    <numFmt numFmtId="180" formatCode="_(* &quot;&quot;_);_(@_)"/>
    <numFmt numFmtId="181" formatCode="_(* #,##0.00_;_(* \(###0.00\);_(* &quot;-&quot;??_);_(@_)"/>
    <numFmt numFmtId="182" formatCode="0.0"/>
    <numFmt numFmtId="183" formatCode="_(* #,##0.0_);_(* \(#,##0.0\);_(* &quot;-&quot;??_);_(@_)"/>
    <numFmt numFmtId="184" formatCode="_(* #,###\-_);_(* \(#,##0\);_(* &quot;-&quot;_);_(@_)"/>
    <numFmt numFmtId="185" formatCode="_(* ##,#_(* &quot;-&quot;??_);_(@_)"/>
    <numFmt numFmtId="186" formatCode="0.0000000"/>
    <numFmt numFmtId="187" formatCode="0.000000"/>
    <numFmt numFmtId="188" formatCode="_(* #,##0.00000_);_(* \(#,##0.00000\);_(* &quot;-&quot;?????_);_(@_)"/>
    <numFmt numFmtId="189" formatCode="_(* #,##0.000_);_(* \(#,##0.000\);_(* &quot;-&quot;??_);_(@_)"/>
    <numFmt numFmtId="190" formatCode="0.00000000"/>
    <numFmt numFmtId="191" formatCode="0.000"/>
    <numFmt numFmtId="192" formatCode="_(* #,##0.000_);_(* \(#,##0.000\);_(* &quot;-&quot;???_);_(@_)"/>
    <numFmt numFmtId="193" formatCode="#,##0.0_);[Red]\(#,##0.0\)"/>
    <numFmt numFmtId="194" formatCode="_(* #,##0.0_);_(* \(#,##0.0\);_(* &quot;-&quot;?_);_(@_)"/>
    <numFmt numFmtId="195" formatCode="#,##0.0"/>
    <numFmt numFmtId="196" formatCode="#,##0.0_);\(#,##0.0\)"/>
    <numFmt numFmtId="197" formatCode="#\-##\-###"/>
    <numFmt numFmtId="198" formatCode="0.00_);\(0.00\)"/>
    <numFmt numFmtId="199" formatCode="dd\.mmm\.yyyy\ h:mm"/>
    <numFmt numFmtId="200" formatCode="0.0%"/>
    <numFmt numFmtId="201" formatCode="_-* #,##0_-;\-* #,##0_-;_-* &quot;-&quot;_-;_-@_-"/>
    <numFmt numFmtId="202" formatCode="dd/mmmm/yy"/>
    <numFmt numFmtId="203" formatCode="dd/mmmm/yyyy"/>
    <numFmt numFmtId="204" formatCode="dd/mmm/yyyy"/>
    <numFmt numFmtId="205" formatCode="dd\ mmmm\ yyyy"/>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8"/>
      <name val="Arial"/>
      <family val="0"/>
    </font>
    <font>
      <sz val="8"/>
      <name val="Arial"/>
      <family val="0"/>
    </font>
    <font>
      <sz val="11"/>
      <name val="Arial"/>
      <family val="2"/>
    </font>
    <font>
      <b/>
      <sz val="11"/>
      <name val="Arial"/>
      <family val="2"/>
    </font>
    <font>
      <b/>
      <u val="single"/>
      <sz val="10"/>
      <name val="Arial"/>
      <family val="2"/>
    </font>
    <font>
      <u val="single"/>
      <sz val="10"/>
      <name val="Arial"/>
      <family val="2"/>
    </font>
    <font>
      <b/>
      <sz val="8"/>
      <name val="Tahoma"/>
      <family val="0"/>
    </font>
    <font>
      <sz val="8"/>
      <name val="Tahoma"/>
      <family val="0"/>
    </font>
    <font>
      <b/>
      <sz val="10"/>
      <name val="Times New Roman"/>
      <family val="1"/>
    </font>
    <font>
      <sz val="10"/>
      <name val="Times New Roman"/>
      <family val="1"/>
    </font>
    <font>
      <b/>
      <sz val="9"/>
      <name val="Arial"/>
      <family val="2"/>
    </font>
    <font>
      <b/>
      <sz val="11"/>
      <name val="Times New Roman"/>
      <family val="1"/>
    </font>
    <font>
      <b/>
      <sz val="8"/>
      <name val="Arial"/>
      <family val="2"/>
    </font>
    <font>
      <sz val="10"/>
      <color indexed="12"/>
      <name val="Times New Roman"/>
      <family val="1"/>
    </font>
    <font>
      <b/>
      <sz val="10"/>
      <color indexed="12"/>
      <name val="Times New Roman"/>
      <family val="1"/>
    </font>
    <font>
      <sz val="10"/>
      <color indexed="10"/>
      <name val="Times New Roman"/>
      <family val="1"/>
    </font>
    <font>
      <b/>
      <i/>
      <sz val="10"/>
      <name val="Times New Roman"/>
      <family val="1"/>
    </font>
    <font>
      <i/>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double"/>
    </border>
    <border>
      <left>
        <color indexed="63"/>
      </left>
      <right>
        <color indexed="63"/>
      </right>
      <top style="thin"/>
      <bottom style="double"/>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54">
    <xf numFmtId="0" fontId="0" fillId="0" borderId="0" xfId="0" applyAlignment="1">
      <alignment/>
    </xf>
    <xf numFmtId="0" fontId="20" fillId="0" borderId="0" xfId="0" applyFont="1" applyBorder="1" applyAlignment="1">
      <alignment/>
    </xf>
    <xf numFmtId="0" fontId="20" fillId="0" borderId="0" xfId="0" applyFont="1" applyAlignment="1">
      <alignment/>
    </xf>
    <xf numFmtId="15" fontId="20" fillId="0" borderId="10" xfId="0" applyNumberFormat="1" applyFont="1" applyBorder="1" applyAlignment="1" quotePrefix="1">
      <alignment/>
    </xf>
    <xf numFmtId="15" fontId="20" fillId="0" borderId="0" xfId="0" applyNumberFormat="1" applyFont="1" applyAlignment="1">
      <alignment horizontal="left"/>
    </xf>
    <xf numFmtId="15" fontId="20" fillId="0" borderId="0" xfId="0" applyNumberFormat="1" applyFont="1" applyAlignment="1">
      <alignment horizontal="center"/>
    </xf>
    <xf numFmtId="0" fontId="0" fillId="0" borderId="11" xfId="0" applyBorder="1" applyAlignment="1">
      <alignment/>
    </xf>
    <xf numFmtId="0" fontId="0" fillId="0" borderId="12" xfId="0" applyBorder="1" applyAlignment="1">
      <alignment/>
    </xf>
    <xf numFmtId="0" fontId="20" fillId="0" borderId="10" xfId="0" applyFont="1" applyBorder="1" applyAlignment="1">
      <alignment/>
    </xf>
    <xf numFmtId="0" fontId="0" fillId="0" borderId="13" xfId="0" applyBorder="1" applyAlignment="1">
      <alignment/>
    </xf>
    <xf numFmtId="0" fontId="0" fillId="0" borderId="0" xfId="0" applyBorder="1" applyAlignment="1">
      <alignment/>
    </xf>
    <xf numFmtId="0" fontId="20" fillId="0" borderId="14" xfId="0" applyFont="1" applyBorder="1" applyAlignment="1">
      <alignment/>
    </xf>
    <xf numFmtId="15" fontId="20" fillId="0" borderId="14" xfId="0" applyNumberFormat="1" applyFont="1" applyBorder="1" applyAlignment="1">
      <alignment horizontal="left"/>
    </xf>
    <xf numFmtId="0" fontId="0" fillId="0" borderId="15" xfId="0" applyBorder="1" applyAlignment="1">
      <alignment/>
    </xf>
    <xf numFmtId="0" fontId="0" fillId="0" borderId="16" xfId="0" applyBorder="1" applyAlignment="1">
      <alignment/>
    </xf>
    <xf numFmtId="0" fontId="20" fillId="0" borderId="17" xfId="0" applyFont="1" applyBorder="1" applyAlignment="1">
      <alignment/>
    </xf>
    <xf numFmtId="0" fontId="0" fillId="0" borderId="18" xfId="0" applyBorder="1" applyAlignment="1">
      <alignment/>
    </xf>
    <xf numFmtId="171" fontId="0" fillId="0" borderId="14" xfId="42" applyNumberFormat="1" applyBorder="1" applyAlignment="1">
      <alignment/>
    </xf>
    <xf numFmtId="0" fontId="0" fillId="0" borderId="19" xfId="0" applyBorder="1" applyAlignment="1">
      <alignment/>
    </xf>
    <xf numFmtId="171" fontId="0" fillId="0" borderId="17" xfId="42" applyNumberFormat="1" applyBorder="1" applyAlignment="1">
      <alignment/>
    </xf>
    <xf numFmtId="0" fontId="0" fillId="0" borderId="20" xfId="0" applyBorder="1" applyAlignment="1">
      <alignment/>
    </xf>
    <xf numFmtId="0" fontId="0" fillId="0" borderId="14" xfId="0" applyBorder="1" applyAlignment="1">
      <alignment/>
    </xf>
    <xf numFmtId="43" fontId="0" fillId="0" borderId="17" xfId="42" applyBorder="1" applyAlignment="1">
      <alignment/>
    </xf>
    <xf numFmtId="0" fontId="20" fillId="0" borderId="21" xfId="0" applyFont="1" applyBorder="1" applyAlignment="1">
      <alignment/>
    </xf>
    <xf numFmtId="43" fontId="21" fillId="0" borderId="20" xfId="42" applyFont="1" applyBorder="1" applyAlignment="1">
      <alignment/>
    </xf>
    <xf numFmtId="43" fontId="21" fillId="0" borderId="14" xfId="42" applyFont="1" applyBorder="1" applyAlignment="1">
      <alignment/>
    </xf>
    <xf numFmtId="43" fontId="0" fillId="0" borderId="14" xfId="42" applyBorder="1" applyAlignment="1">
      <alignment/>
    </xf>
    <xf numFmtId="0" fontId="20" fillId="0" borderId="14" xfId="0" applyFont="1" applyBorder="1" applyAlignment="1" quotePrefix="1">
      <alignment/>
    </xf>
    <xf numFmtId="0" fontId="20" fillId="0" borderId="20" xfId="0" applyFont="1" applyBorder="1" applyAlignment="1">
      <alignment/>
    </xf>
    <xf numFmtId="43" fontId="20" fillId="0" borderId="20" xfId="42" applyFont="1" applyFill="1" applyBorder="1" applyAlignment="1">
      <alignment/>
    </xf>
    <xf numFmtId="43" fontId="0" fillId="0" borderId="0" xfId="42" applyFill="1" applyBorder="1" applyAlignment="1">
      <alignment/>
    </xf>
    <xf numFmtId="0" fontId="0" fillId="0" borderId="0" xfId="0" applyBorder="1" applyAlignment="1">
      <alignment horizontal="center"/>
    </xf>
    <xf numFmtId="0" fontId="0" fillId="0" borderId="0" xfId="0" applyFill="1" applyAlignment="1">
      <alignment horizontal="center"/>
    </xf>
    <xf numFmtId="0" fontId="0" fillId="0" borderId="0" xfId="0" applyAlignment="1">
      <alignment horizontal="center"/>
    </xf>
    <xf numFmtId="15" fontId="0" fillId="0" borderId="0" xfId="0" applyNumberFormat="1" applyFont="1" applyAlignment="1">
      <alignment horizontal="center"/>
    </xf>
    <xf numFmtId="0" fontId="20" fillId="0" borderId="0" xfId="0" applyFont="1" applyAlignment="1">
      <alignment horizontal="center"/>
    </xf>
    <xf numFmtId="41" fontId="0" fillId="0" borderId="0" xfId="0" applyNumberFormat="1" applyFont="1" applyFill="1" applyBorder="1" applyAlignment="1">
      <alignment/>
    </xf>
    <xf numFmtId="171" fontId="0" fillId="0" borderId="0" xfId="42" applyNumberFormat="1" applyAlignment="1">
      <alignment/>
    </xf>
    <xf numFmtId="41" fontId="0" fillId="0" borderId="0" xfId="0" applyNumberFormat="1" applyFont="1" applyFill="1" applyBorder="1" applyAlignment="1">
      <alignment horizontal="right"/>
    </xf>
    <xf numFmtId="41" fontId="0" fillId="0" borderId="22" xfId="0" applyNumberFormat="1" applyFont="1" applyFill="1" applyBorder="1" applyAlignment="1">
      <alignment/>
    </xf>
    <xf numFmtId="41" fontId="0" fillId="0" borderId="16" xfId="0" applyNumberFormat="1" applyFont="1" applyFill="1" applyBorder="1" applyAlignment="1">
      <alignment/>
    </xf>
    <xf numFmtId="41" fontId="0" fillId="0" borderId="23" xfId="0" applyNumberFormat="1" applyFont="1" applyFill="1" applyBorder="1" applyAlignment="1">
      <alignment/>
    </xf>
    <xf numFmtId="41" fontId="20" fillId="0" borderId="24" xfId="0" applyNumberFormat="1" applyFont="1" applyFill="1" applyBorder="1" applyAlignment="1">
      <alignment/>
    </xf>
    <xf numFmtId="41" fontId="20" fillId="0" borderId="0" xfId="0" applyNumberFormat="1" applyFont="1" applyFill="1" applyBorder="1" applyAlignment="1">
      <alignment/>
    </xf>
    <xf numFmtId="0" fontId="0" fillId="0" borderId="0" xfId="0" applyFont="1" applyAlignment="1">
      <alignment/>
    </xf>
    <xf numFmtId="171" fontId="0" fillId="0" borderId="0" xfId="42" applyNumberFormat="1" applyFont="1" applyFill="1" applyAlignment="1">
      <alignment/>
    </xf>
    <xf numFmtId="171" fontId="20" fillId="0" borderId="25" xfId="42" applyNumberFormat="1" applyFont="1" applyFill="1" applyBorder="1" applyAlignment="1">
      <alignment/>
    </xf>
    <xf numFmtId="171" fontId="20" fillId="0" borderId="0" xfId="42" applyNumberFormat="1" applyFont="1" applyFill="1" applyAlignment="1">
      <alignment/>
    </xf>
    <xf numFmtId="171" fontId="0" fillId="22" borderId="0" xfId="42" applyNumberFormat="1" applyFont="1" applyFill="1" applyAlignment="1">
      <alignment/>
    </xf>
    <xf numFmtId="0" fontId="0" fillId="3" borderId="0" xfId="0" applyFill="1" applyAlignment="1">
      <alignment/>
    </xf>
    <xf numFmtId="171" fontId="0" fillId="3" borderId="0" xfId="42" applyNumberFormat="1" applyFont="1" applyFill="1" applyAlignment="1">
      <alignment/>
    </xf>
    <xf numFmtId="171" fontId="0" fillId="3" borderId="22" xfId="42" applyNumberFormat="1" applyFont="1" applyFill="1" applyBorder="1" applyAlignment="1">
      <alignment/>
    </xf>
    <xf numFmtId="43" fontId="0" fillId="0" borderId="0" xfId="42" applyFont="1" applyFill="1" applyBorder="1" applyAlignment="1">
      <alignment/>
    </xf>
    <xf numFmtId="43" fontId="0" fillId="0" borderId="0" xfId="42" applyNumberFormat="1" applyFont="1" applyFill="1" applyAlignment="1">
      <alignment/>
    </xf>
    <xf numFmtId="43" fontId="0" fillId="0" borderId="0" xfId="42" applyNumberFormat="1" applyAlignment="1">
      <alignment/>
    </xf>
    <xf numFmtId="0" fontId="0" fillId="0" borderId="26" xfId="0" applyBorder="1" applyAlignment="1">
      <alignment/>
    </xf>
    <xf numFmtId="204" fontId="20" fillId="0" borderId="14" xfId="0" applyNumberFormat="1" applyFont="1" applyBorder="1" applyAlignment="1">
      <alignment horizontal="center"/>
    </xf>
    <xf numFmtId="204" fontId="20" fillId="0" borderId="0" xfId="0" applyNumberFormat="1" applyFont="1" applyBorder="1" applyAlignment="1">
      <alignment horizontal="center"/>
    </xf>
    <xf numFmtId="204" fontId="20" fillId="0" borderId="26" xfId="0" applyNumberFormat="1" applyFont="1" applyBorder="1" applyAlignment="1">
      <alignment horizontal="center"/>
    </xf>
    <xf numFmtId="204" fontId="20" fillId="0" borderId="27" xfId="0" applyNumberFormat="1" applyFont="1" applyBorder="1" applyAlignment="1">
      <alignment horizontal="center"/>
    </xf>
    <xf numFmtId="0" fontId="0" fillId="0" borderId="17" xfId="0" applyBorder="1" applyAlignment="1">
      <alignment horizontal="center"/>
    </xf>
    <xf numFmtId="0" fontId="0" fillId="0" borderId="28" xfId="0" applyBorder="1" applyAlignment="1">
      <alignment horizontal="center"/>
    </xf>
    <xf numFmtId="0" fontId="0" fillId="0" borderId="24" xfId="0" applyBorder="1" applyAlignment="1">
      <alignment horizontal="center"/>
    </xf>
    <xf numFmtId="0" fontId="0" fillId="0" borderId="29" xfId="0" applyFill="1" applyBorder="1" applyAlignment="1">
      <alignment horizontal="center"/>
    </xf>
    <xf numFmtId="0" fontId="0" fillId="0" borderId="24" xfId="0" applyFill="1" applyBorder="1" applyAlignment="1">
      <alignment horizontal="center"/>
    </xf>
    <xf numFmtId="171" fontId="20" fillId="22" borderId="14" xfId="42" applyNumberFormat="1" applyFont="1" applyFill="1" applyBorder="1" applyAlignment="1">
      <alignment/>
    </xf>
    <xf numFmtId="171" fontId="20" fillId="0" borderId="14" xfId="42" applyNumberFormat="1" applyFont="1" applyBorder="1" applyAlignment="1">
      <alignment/>
    </xf>
    <xf numFmtId="200" fontId="20" fillId="0" borderId="14" xfId="42" applyNumberFormat="1" applyFont="1" applyBorder="1" applyAlignment="1">
      <alignment/>
    </xf>
    <xf numFmtId="3" fontId="20" fillId="0" borderId="0" xfId="42" applyNumberFormat="1" applyFont="1" applyBorder="1" applyAlignment="1">
      <alignment/>
    </xf>
    <xf numFmtId="200" fontId="0" fillId="0" borderId="0" xfId="42" applyNumberFormat="1" applyBorder="1" applyAlignment="1">
      <alignment/>
    </xf>
    <xf numFmtId="200" fontId="0" fillId="0" borderId="14" xfId="42" applyNumberFormat="1" applyBorder="1" applyAlignment="1">
      <alignment/>
    </xf>
    <xf numFmtId="171" fontId="0" fillId="22" borderId="14" xfId="42" applyNumberFormat="1" applyFill="1" applyBorder="1" applyAlignment="1">
      <alignment/>
    </xf>
    <xf numFmtId="3" fontId="0" fillId="0" borderId="0" xfId="42" applyNumberFormat="1" applyFont="1" applyBorder="1" applyAlignment="1">
      <alignment/>
    </xf>
    <xf numFmtId="171" fontId="20" fillId="20" borderId="21" xfId="42" applyNumberFormat="1" applyFont="1" applyFill="1" applyBorder="1" applyAlignment="1">
      <alignment/>
    </xf>
    <xf numFmtId="171" fontId="0" fillId="0" borderId="30" xfId="42" applyNumberFormat="1" applyBorder="1" applyAlignment="1">
      <alignment/>
    </xf>
    <xf numFmtId="171" fontId="0" fillId="20" borderId="30" xfId="42" applyNumberFormat="1" applyFill="1" applyBorder="1" applyAlignment="1">
      <alignment/>
    </xf>
    <xf numFmtId="0" fontId="0" fillId="0" borderId="14" xfId="0" applyFill="1" applyBorder="1" applyAlignment="1">
      <alignment/>
    </xf>
    <xf numFmtId="43" fontId="0" fillId="0" borderId="14" xfId="42" applyFill="1" applyBorder="1" applyAlignment="1">
      <alignment/>
    </xf>
    <xf numFmtId="0" fontId="0" fillId="0" borderId="0" xfId="0" applyFill="1" applyAlignment="1">
      <alignment/>
    </xf>
    <xf numFmtId="43" fontId="0" fillId="0" borderId="17" xfId="42" applyFont="1" applyFill="1" applyBorder="1" applyAlignment="1">
      <alignment horizontal="center"/>
    </xf>
    <xf numFmtId="0" fontId="23" fillId="0" borderId="0" xfId="0" applyFont="1" applyFill="1" applyAlignment="1">
      <alignment horizontal="center"/>
    </xf>
    <xf numFmtId="0" fontId="23" fillId="0" borderId="0" xfId="0" applyFont="1" applyFill="1" applyAlignment="1">
      <alignment/>
    </xf>
    <xf numFmtId="0" fontId="24" fillId="0" borderId="0" xfId="0" applyFont="1" applyFill="1" applyAlignment="1">
      <alignment/>
    </xf>
    <xf numFmtId="0" fontId="24" fillId="0" borderId="0" xfId="0" applyFont="1" applyFill="1" applyBorder="1" applyAlignment="1">
      <alignment/>
    </xf>
    <xf numFmtId="0" fontId="23"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horizontal="center"/>
    </xf>
    <xf numFmtId="0" fontId="24" fillId="0" borderId="0" xfId="0" applyFont="1" applyFill="1" applyAlignment="1">
      <alignment horizontal="right"/>
    </xf>
    <xf numFmtId="171" fontId="24" fillId="0" borderId="0" xfId="42" applyNumberFormat="1" applyFont="1" applyFill="1" applyAlignment="1">
      <alignment/>
    </xf>
    <xf numFmtId="0" fontId="24" fillId="0" borderId="0" xfId="0" applyFont="1" applyFill="1" applyAlignment="1">
      <alignment/>
    </xf>
    <xf numFmtId="0" fontId="24" fillId="0" borderId="16" xfId="0" applyFont="1" applyFill="1" applyBorder="1" applyAlignment="1">
      <alignment horizontal="right"/>
    </xf>
    <xf numFmtId="0" fontId="23" fillId="0" borderId="0" xfId="0" applyFont="1" applyFill="1" applyAlignment="1">
      <alignment horizontal="right"/>
    </xf>
    <xf numFmtId="0" fontId="0" fillId="0" borderId="0" xfId="0" applyFill="1" applyAlignment="1">
      <alignment horizontal="right"/>
    </xf>
    <xf numFmtId="0" fontId="24" fillId="0" borderId="0" xfId="0" applyFont="1" applyFill="1" applyBorder="1" applyAlignment="1">
      <alignment horizontal="right"/>
    </xf>
    <xf numFmtId="201" fontId="23" fillId="0" borderId="0" xfId="0" applyNumberFormat="1" applyFont="1" applyFill="1" applyAlignment="1">
      <alignment horizontal="right"/>
    </xf>
    <xf numFmtId="201" fontId="24" fillId="0" borderId="0" xfId="0" applyNumberFormat="1" applyFont="1" applyFill="1" applyAlignment="1">
      <alignment horizontal="right"/>
    </xf>
    <xf numFmtId="171" fontId="23" fillId="22" borderId="0" xfId="42" applyNumberFormat="1" applyFont="1" applyFill="1" applyBorder="1" applyAlignment="1">
      <alignment/>
    </xf>
    <xf numFmtId="171" fontId="23" fillId="0" borderId="0" xfId="42" applyNumberFormat="1" applyFont="1" applyFill="1" applyAlignment="1">
      <alignment/>
    </xf>
    <xf numFmtId="171" fontId="23" fillId="0" borderId="0" xfId="42" applyNumberFormat="1" applyFont="1" applyFill="1" applyBorder="1" applyAlignment="1">
      <alignment/>
    </xf>
    <xf numFmtId="171" fontId="24" fillId="0" borderId="0" xfId="42" applyNumberFormat="1" applyFont="1" applyFill="1" applyBorder="1" applyAlignment="1">
      <alignment/>
    </xf>
    <xf numFmtId="0" fontId="23" fillId="0" borderId="0" xfId="0" applyFont="1" applyFill="1" applyBorder="1" applyAlignment="1">
      <alignment horizontal="center"/>
    </xf>
    <xf numFmtId="171" fontId="23" fillId="0" borderId="23" xfId="42" applyNumberFormat="1" applyFont="1" applyFill="1" applyBorder="1" applyAlignment="1">
      <alignment/>
    </xf>
    <xf numFmtId="171" fontId="24" fillId="0" borderId="23" xfId="42" applyNumberFormat="1" applyFont="1" applyFill="1" applyBorder="1" applyAlignment="1">
      <alignment/>
    </xf>
    <xf numFmtId="0" fontId="23" fillId="0" borderId="0" xfId="0" applyFont="1" applyFill="1" applyBorder="1" applyAlignment="1">
      <alignment/>
    </xf>
    <xf numFmtId="171" fontId="23" fillId="0" borderId="0" xfId="42" applyNumberFormat="1" applyFont="1" applyFill="1" applyAlignment="1">
      <alignment horizontal="right"/>
    </xf>
    <xf numFmtId="171" fontId="24" fillId="0" borderId="0" xfId="42" applyNumberFormat="1" applyFont="1" applyFill="1" applyAlignment="1">
      <alignment horizontal="right"/>
    </xf>
    <xf numFmtId="171" fontId="24" fillId="0" borderId="0" xfId="42" applyNumberFormat="1" applyFont="1" applyFill="1" applyBorder="1" applyAlignment="1">
      <alignment horizontal="right"/>
    </xf>
    <xf numFmtId="171" fontId="23" fillId="0" borderId="0" xfId="42" applyNumberFormat="1" applyFont="1" applyFill="1" applyBorder="1" applyAlignment="1">
      <alignment horizontal="center"/>
    </xf>
    <xf numFmtId="201" fontId="23" fillId="0" borderId="0" xfId="0" applyNumberFormat="1" applyFont="1" applyFill="1" applyAlignment="1">
      <alignment/>
    </xf>
    <xf numFmtId="37" fontId="23" fillId="0" borderId="0" xfId="42" applyNumberFormat="1" applyFont="1" applyFill="1" applyBorder="1" applyAlignment="1">
      <alignment/>
    </xf>
    <xf numFmtId="37" fontId="23" fillId="0" borderId="0" xfId="0" applyNumberFormat="1" applyFont="1" applyFill="1" applyBorder="1" applyAlignment="1">
      <alignment/>
    </xf>
    <xf numFmtId="37" fontId="24" fillId="0" borderId="0" xfId="0" applyNumberFormat="1" applyFont="1" applyFill="1" applyBorder="1" applyAlignment="1">
      <alignment/>
    </xf>
    <xf numFmtId="0" fontId="0" fillId="0" borderId="0" xfId="0" applyFont="1" applyFill="1" applyAlignment="1">
      <alignment/>
    </xf>
    <xf numFmtId="0" fontId="20" fillId="0" borderId="16" xfId="0" applyFont="1" applyBorder="1" applyAlignment="1">
      <alignment/>
    </xf>
    <xf numFmtId="0" fontId="20" fillId="0" borderId="0" xfId="0" applyFont="1" applyFill="1" applyAlignment="1">
      <alignment horizontal="center"/>
    </xf>
    <xf numFmtId="204" fontId="20" fillId="0" borderId="0" xfId="0" applyNumberFormat="1" applyFont="1" applyFill="1" applyBorder="1" applyAlignment="1" quotePrefix="1">
      <alignment horizontal="center"/>
    </xf>
    <xf numFmtId="0" fontId="25" fillId="0" borderId="0" xfId="0" applyFont="1" applyAlignment="1">
      <alignment/>
    </xf>
    <xf numFmtId="171" fontId="20" fillId="0" borderId="0" xfId="42" applyNumberFormat="1" applyFont="1" applyAlignment="1">
      <alignment/>
    </xf>
    <xf numFmtId="171" fontId="0" fillId="0" borderId="0" xfId="42" applyNumberFormat="1" applyFont="1" applyFill="1" applyAlignment="1">
      <alignment/>
    </xf>
    <xf numFmtId="171" fontId="0" fillId="0" borderId="0" xfId="42" applyNumberFormat="1" applyFont="1" applyAlignment="1">
      <alignment/>
    </xf>
    <xf numFmtId="171" fontId="0" fillId="0" borderId="16" xfId="42" applyNumberFormat="1" applyFont="1" applyFill="1" applyBorder="1" applyAlignment="1">
      <alignment/>
    </xf>
    <xf numFmtId="171" fontId="0" fillId="0" borderId="16" xfId="42" applyNumberFormat="1" applyFont="1" applyBorder="1" applyAlignment="1">
      <alignment/>
    </xf>
    <xf numFmtId="0" fontId="26" fillId="0" borderId="0" xfId="0" applyFont="1" applyAlignment="1">
      <alignment/>
    </xf>
    <xf numFmtId="171" fontId="20" fillId="0" borderId="12" xfId="42" applyNumberFormat="1" applyFont="1" applyFill="1" applyBorder="1" applyAlignment="1">
      <alignment/>
    </xf>
    <xf numFmtId="171" fontId="20" fillId="0" borderId="23" xfId="42" applyNumberFormat="1" applyFont="1" applyFill="1" applyBorder="1" applyAlignment="1">
      <alignment/>
    </xf>
    <xf numFmtId="171" fontId="20" fillId="0" borderId="23" xfId="42" applyNumberFormat="1" applyFont="1" applyBorder="1" applyAlignment="1">
      <alignment/>
    </xf>
    <xf numFmtId="171" fontId="0" fillId="22" borderId="0" xfId="0" applyNumberFormat="1" applyFont="1" applyFill="1" applyAlignment="1">
      <alignment/>
    </xf>
    <xf numFmtId="171" fontId="0" fillId="0" borderId="0" xfId="0" applyNumberFormat="1" applyFont="1" applyAlignment="1">
      <alignment/>
    </xf>
    <xf numFmtId="204" fontId="0" fillId="0" borderId="0" xfId="0" applyNumberFormat="1" applyAlignment="1">
      <alignment/>
    </xf>
    <xf numFmtId="171" fontId="0" fillId="0" borderId="0" xfId="42" applyNumberFormat="1" applyFont="1" applyAlignment="1">
      <alignment/>
    </xf>
    <xf numFmtId="171" fontId="0" fillId="0" borderId="31" xfId="42" applyNumberFormat="1" applyBorder="1" applyAlignment="1">
      <alignment/>
    </xf>
    <xf numFmtId="49" fontId="29" fillId="0" borderId="0" xfId="0" applyNumberFormat="1" applyFont="1" applyFill="1" applyAlignment="1">
      <alignment/>
    </xf>
    <xf numFmtId="0" fontId="30" fillId="0" borderId="0" xfId="0" applyFont="1" applyFill="1" applyAlignment="1">
      <alignment/>
    </xf>
    <xf numFmtId="0" fontId="30" fillId="0" borderId="0" xfId="0" applyFont="1" applyFill="1" applyBorder="1" applyAlignment="1">
      <alignment/>
    </xf>
    <xf numFmtId="0" fontId="29" fillId="0" borderId="0" xfId="0" applyFont="1" applyFill="1" applyBorder="1" applyAlignment="1">
      <alignment/>
    </xf>
    <xf numFmtId="0" fontId="29" fillId="0" borderId="0" xfId="0" applyFont="1" applyFill="1" applyAlignment="1">
      <alignment/>
    </xf>
    <xf numFmtId="0" fontId="30" fillId="0" borderId="0" xfId="0" applyFont="1" applyAlignment="1">
      <alignment/>
    </xf>
    <xf numFmtId="49" fontId="29" fillId="0" borderId="0" xfId="0" applyNumberFormat="1" applyFont="1" applyAlignment="1">
      <alignment/>
    </xf>
    <xf numFmtId="0" fontId="31" fillId="0" borderId="0" xfId="0" applyFont="1" applyFill="1" applyAlignment="1">
      <alignment horizontal="left"/>
    </xf>
    <xf numFmtId="0" fontId="29" fillId="0" borderId="0" xfId="0" applyFont="1" applyFill="1" applyAlignment="1">
      <alignment horizontal="left"/>
    </xf>
    <xf numFmtId="0" fontId="29" fillId="24" borderId="32" xfId="0" applyFont="1" applyFill="1" applyBorder="1" applyAlignment="1">
      <alignment horizontal="center"/>
    </xf>
    <xf numFmtId="0" fontId="29" fillId="10" borderId="32" xfId="0" applyFont="1" applyFill="1" applyBorder="1" applyAlignment="1">
      <alignment horizontal="center"/>
    </xf>
    <xf numFmtId="0" fontId="29" fillId="5" borderId="32" xfId="0" applyFont="1" applyFill="1" applyBorder="1" applyAlignment="1">
      <alignment horizontal="center"/>
    </xf>
    <xf numFmtId="0" fontId="29" fillId="20" borderId="33" xfId="0" applyFont="1" applyFill="1" applyBorder="1" applyAlignment="1">
      <alignment horizontal="center"/>
    </xf>
    <xf numFmtId="0" fontId="29" fillId="20" borderId="34" xfId="0" applyFont="1" applyFill="1" applyBorder="1" applyAlignment="1">
      <alignment/>
    </xf>
    <xf numFmtId="0" fontId="29" fillId="20" borderId="32" xfId="0" applyFont="1" applyFill="1" applyBorder="1" applyAlignment="1">
      <alignment/>
    </xf>
    <xf numFmtId="171" fontId="32" fillId="24" borderId="28" xfId="42" applyNumberFormat="1" applyFont="1" applyFill="1" applyBorder="1" applyAlignment="1">
      <alignment horizontal="center"/>
    </xf>
    <xf numFmtId="171" fontId="32" fillId="24" borderId="24" xfId="42" applyNumberFormat="1" applyFont="1" applyFill="1" applyBorder="1" applyAlignment="1">
      <alignment horizontal="center"/>
    </xf>
    <xf numFmtId="171" fontId="32" fillId="24" borderId="29" xfId="42" applyNumberFormat="1" applyFont="1" applyFill="1" applyBorder="1" applyAlignment="1">
      <alignment horizontal="center"/>
    </xf>
    <xf numFmtId="171" fontId="32" fillId="10" borderId="28" xfId="42" applyNumberFormat="1" applyFont="1" applyFill="1" applyBorder="1" applyAlignment="1">
      <alignment horizontal="center"/>
    </xf>
    <xf numFmtId="171" fontId="32" fillId="10" borderId="24" xfId="42" applyNumberFormat="1" applyFont="1" applyFill="1" applyBorder="1" applyAlignment="1">
      <alignment horizontal="center"/>
    </xf>
    <xf numFmtId="171" fontId="32" fillId="10" borderId="29" xfId="42" applyNumberFormat="1" applyFont="1" applyFill="1" applyBorder="1" applyAlignment="1">
      <alignment horizontal="center"/>
    </xf>
    <xf numFmtId="171" fontId="32" fillId="5" borderId="28" xfId="42" applyNumberFormat="1" applyFont="1" applyFill="1" applyBorder="1" applyAlignment="1">
      <alignment horizontal="center"/>
    </xf>
    <xf numFmtId="171" fontId="32" fillId="5" borderId="24" xfId="42" applyNumberFormat="1" applyFont="1" applyFill="1" applyBorder="1" applyAlignment="1">
      <alignment horizontal="center"/>
    </xf>
    <xf numFmtId="171" fontId="32" fillId="5" borderId="29" xfId="42" applyNumberFormat="1" applyFont="1" applyFill="1" applyBorder="1" applyAlignment="1">
      <alignment horizontal="center"/>
    </xf>
    <xf numFmtId="171" fontId="32" fillId="20" borderId="28" xfId="42" applyNumberFormat="1" applyFont="1" applyFill="1" applyBorder="1" applyAlignment="1">
      <alignment horizontal="center"/>
    </xf>
    <xf numFmtId="0" fontId="20" fillId="20" borderId="29" xfId="0" applyFont="1" applyFill="1" applyBorder="1" applyAlignment="1">
      <alignment horizontal="center"/>
    </xf>
    <xf numFmtId="0" fontId="29" fillId="0" borderId="0" xfId="0" applyFont="1" applyFill="1" applyAlignment="1">
      <alignment horizontal="center"/>
    </xf>
    <xf numFmtId="0" fontId="29" fillId="0" borderId="0" xfId="0" applyFont="1" applyFill="1" applyBorder="1" applyAlignment="1">
      <alignment horizontal="center"/>
    </xf>
    <xf numFmtId="0" fontId="22" fillId="0" borderId="0" xfId="0" applyFont="1" applyFill="1" applyAlignment="1">
      <alignment horizontal="center"/>
    </xf>
    <xf numFmtId="171" fontId="30" fillId="0" borderId="0" xfId="0" applyNumberFormat="1" applyFont="1" applyFill="1" applyAlignment="1">
      <alignment/>
    </xf>
    <xf numFmtId="171" fontId="30" fillId="0" borderId="0" xfId="42" applyNumberFormat="1" applyFont="1" applyFill="1" applyAlignment="1">
      <alignment/>
    </xf>
    <xf numFmtId="171" fontId="29" fillId="20" borderId="0" xfId="42" applyNumberFormat="1" applyFont="1" applyFill="1" applyAlignment="1">
      <alignment/>
    </xf>
    <xf numFmtId="171" fontId="29" fillId="0" borderId="0" xfId="0" applyNumberFormat="1" applyFont="1" applyFill="1" applyAlignment="1">
      <alignment/>
    </xf>
    <xf numFmtId="171" fontId="29" fillId="0" borderId="0" xfId="42" applyNumberFormat="1" applyFont="1" applyFill="1" applyAlignment="1">
      <alignment/>
    </xf>
    <xf numFmtId="0" fontId="34" fillId="0" borderId="0" xfId="0" applyFont="1" applyAlignment="1">
      <alignment/>
    </xf>
    <xf numFmtId="0" fontId="34" fillId="0" borderId="0" xfId="0" applyFont="1" applyFill="1" applyAlignment="1">
      <alignment/>
    </xf>
    <xf numFmtId="171" fontId="34" fillId="0" borderId="0" xfId="42" applyNumberFormat="1" applyFont="1" applyFill="1" applyBorder="1" applyAlignment="1">
      <alignment/>
    </xf>
    <xf numFmtId="171" fontId="35" fillId="20" borderId="0" xfId="42" applyNumberFormat="1" applyFont="1" applyFill="1" applyBorder="1" applyAlignment="1">
      <alignment/>
    </xf>
    <xf numFmtId="171" fontId="35" fillId="0" borderId="0" xfId="42" applyNumberFormat="1" applyFont="1" applyFill="1" applyBorder="1" applyAlignment="1">
      <alignment/>
    </xf>
    <xf numFmtId="171" fontId="34" fillId="0" borderId="0" xfId="42" applyNumberFormat="1" applyFont="1" applyFill="1" applyAlignment="1">
      <alignment/>
    </xf>
    <xf numFmtId="171" fontId="30" fillId="0" borderId="0" xfId="42" applyNumberFormat="1" applyFont="1" applyFill="1" applyBorder="1" applyAlignment="1">
      <alignment/>
    </xf>
    <xf numFmtId="171" fontId="29" fillId="0" borderId="0" xfId="42" applyNumberFormat="1" applyFont="1" applyFill="1" applyBorder="1" applyAlignment="1">
      <alignment/>
    </xf>
    <xf numFmtId="171" fontId="29" fillId="20" borderId="0" xfId="42" applyNumberFormat="1" applyFont="1" applyFill="1" applyBorder="1" applyAlignment="1">
      <alignment/>
    </xf>
    <xf numFmtId="171" fontId="29" fillId="0" borderId="0" xfId="0" applyNumberFormat="1" applyFont="1" applyFill="1" applyBorder="1" applyAlignment="1">
      <alignment/>
    </xf>
    <xf numFmtId="0" fontId="29" fillId="0" borderId="0" xfId="0" applyFont="1" applyAlignment="1">
      <alignment/>
    </xf>
    <xf numFmtId="171" fontId="29" fillId="20" borderId="31" xfId="42" applyNumberFormat="1" applyFont="1" applyFill="1" applyBorder="1" applyAlignment="1">
      <alignment/>
    </xf>
    <xf numFmtId="171" fontId="29" fillId="0" borderId="31" xfId="42" applyNumberFormat="1" applyFont="1" applyFill="1" applyBorder="1" applyAlignment="1">
      <alignment/>
    </xf>
    <xf numFmtId="171" fontId="36" fillId="0" borderId="0" xfId="42" applyNumberFormat="1" applyFont="1" applyFill="1" applyAlignment="1">
      <alignment/>
    </xf>
    <xf numFmtId="171" fontId="36" fillId="24" borderId="0" xfId="42" applyNumberFormat="1" applyFont="1" applyFill="1" applyAlignment="1">
      <alignment/>
    </xf>
    <xf numFmtId="171" fontId="37" fillId="0" borderId="0" xfId="42" applyNumberFormat="1" applyFont="1" applyFill="1" applyAlignment="1">
      <alignment/>
    </xf>
    <xf numFmtId="0" fontId="37" fillId="0" borderId="0" xfId="0" applyFont="1" applyFill="1" applyAlignment="1">
      <alignment/>
    </xf>
    <xf numFmtId="171" fontId="38" fillId="0" borderId="0" xfId="42" applyNumberFormat="1" applyFont="1" applyFill="1" applyAlignment="1">
      <alignment/>
    </xf>
    <xf numFmtId="0" fontId="38" fillId="0" borderId="0" xfId="0" applyFont="1" applyFill="1" applyAlignment="1">
      <alignment/>
    </xf>
    <xf numFmtId="0" fontId="38" fillId="0" borderId="0" xfId="0" applyFont="1" applyAlignment="1">
      <alignment/>
    </xf>
    <xf numFmtId="0" fontId="30" fillId="0" borderId="0" xfId="0" applyFont="1" applyAlignment="1" quotePrefix="1">
      <alignment/>
    </xf>
    <xf numFmtId="171" fontId="29" fillId="20" borderId="16" xfId="42" applyNumberFormat="1" applyFont="1" applyFill="1" applyBorder="1" applyAlignment="1">
      <alignment/>
    </xf>
    <xf numFmtId="171" fontId="29" fillId="0" borderId="16" xfId="0" applyNumberFormat="1" applyFont="1" applyFill="1" applyBorder="1" applyAlignment="1">
      <alignment/>
    </xf>
    <xf numFmtId="171" fontId="29" fillId="0" borderId="16" xfId="42" applyNumberFormat="1" applyFont="1" applyFill="1" applyBorder="1" applyAlignment="1">
      <alignment/>
    </xf>
    <xf numFmtId="0" fontId="29" fillId="8" borderId="0" xfId="0" applyFont="1" applyFill="1" applyAlignment="1">
      <alignment/>
    </xf>
    <xf numFmtId="0" fontId="29" fillId="0" borderId="0" xfId="0" applyFont="1" applyBorder="1" applyAlignment="1">
      <alignment/>
    </xf>
    <xf numFmtId="43" fontId="29" fillId="0" borderId="0" xfId="0" applyNumberFormat="1" applyFont="1" applyFill="1" applyBorder="1" applyAlignment="1">
      <alignment/>
    </xf>
    <xf numFmtId="0" fontId="30" fillId="0" borderId="0" xfId="0" applyFont="1" applyBorder="1" applyAlignment="1">
      <alignment/>
    </xf>
    <xf numFmtId="43" fontId="30" fillId="0" borderId="0" xfId="0" applyNumberFormat="1" applyFont="1" applyFill="1" applyBorder="1" applyAlignment="1">
      <alignment/>
    </xf>
    <xf numFmtId="43" fontId="30" fillId="0" borderId="0" xfId="0" applyNumberFormat="1" applyFont="1" applyFill="1" applyAlignment="1">
      <alignment/>
    </xf>
    <xf numFmtId="0" fontId="29" fillId="0" borderId="16" xfId="0" applyFont="1" applyFill="1" applyBorder="1" applyAlignment="1">
      <alignment/>
    </xf>
    <xf numFmtId="171" fontId="38" fillId="0" borderId="31" xfId="42" applyNumberFormat="1" applyFont="1" applyFill="1" applyBorder="1" applyAlignment="1">
      <alignment/>
    </xf>
    <xf numFmtId="171" fontId="38" fillId="20" borderId="31" xfId="42" applyNumberFormat="1" applyFont="1" applyFill="1" applyBorder="1" applyAlignment="1">
      <alignment/>
    </xf>
    <xf numFmtId="171" fontId="30" fillId="0" borderId="31" xfId="42" applyNumberFormat="1" applyFont="1" applyFill="1" applyBorder="1" applyAlignment="1">
      <alignment/>
    </xf>
    <xf numFmtId="0" fontId="37" fillId="0" borderId="0" xfId="0" applyFont="1" applyAlignment="1">
      <alignment/>
    </xf>
    <xf numFmtId="43" fontId="30" fillId="0" borderId="16" xfId="0" applyNumberFormat="1" applyFont="1" applyFill="1" applyBorder="1" applyAlignment="1">
      <alignment/>
    </xf>
    <xf numFmtId="43" fontId="29" fillId="20" borderId="0" xfId="0" applyNumberFormat="1" applyFont="1" applyFill="1" applyAlignment="1">
      <alignment/>
    </xf>
    <xf numFmtId="43" fontId="30" fillId="20" borderId="0" xfId="0" applyNumberFormat="1" applyFont="1" applyFill="1" applyAlignment="1">
      <alignment/>
    </xf>
    <xf numFmtId="43" fontId="29" fillId="0" borderId="0" xfId="0" applyNumberFormat="1" applyFont="1" applyFill="1" applyAlignment="1">
      <alignment/>
    </xf>
    <xf numFmtId="43" fontId="29" fillId="20" borderId="31" xfId="0" applyNumberFormat="1" applyFont="1" applyFill="1" applyBorder="1" applyAlignment="1">
      <alignment/>
    </xf>
    <xf numFmtId="43" fontId="30" fillId="20" borderId="31" xfId="0" applyNumberFormat="1" applyFont="1" applyFill="1" applyBorder="1" applyAlignment="1">
      <alignment/>
    </xf>
    <xf numFmtId="43" fontId="29" fillId="0" borderId="31" xfId="0" applyNumberFormat="1" applyFont="1" applyFill="1" applyBorder="1" applyAlignment="1">
      <alignment/>
    </xf>
    <xf numFmtId="43" fontId="30" fillId="0" borderId="0" xfId="0" applyNumberFormat="1" applyFont="1" applyAlignment="1" quotePrefix="1">
      <alignment/>
    </xf>
    <xf numFmtId="43" fontId="30" fillId="0" borderId="0" xfId="0" applyNumberFormat="1" applyFont="1" applyAlignment="1">
      <alignment/>
    </xf>
    <xf numFmtId="0" fontId="36" fillId="0" borderId="0" xfId="0" applyFont="1" applyFill="1" applyAlignment="1">
      <alignment/>
    </xf>
    <xf numFmtId="43" fontId="36" fillId="0" borderId="0" xfId="42" applyFont="1" applyFill="1" applyAlignment="1">
      <alignment/>
    </xf>
    <xf numFmtId="43" fontId="0" fillId="0" borderId="0" xfId="42" applyAlignment="1">
      <alignment/>
    </xf>
    <xf numFmtId="171" fontId="0" fillId="0" borderId="0" xfId="42" applyNumberFormat="1" applyAlignment="1">
      <alignment/>
    </xf>
    <xf numFmtId="171" fontId="0" fillId="4" borderId="31" xfId="42" applyNumberFormat="1" applyFill="1" applyBorder="1" applyAlignment="1">
      <alignment/>
    </xf>
    <xf numFmtId="171" fontId="0" fillId="4" borderId="31" xfId="42" applyNumberFormat="1" applyFill="1" applyBorder="1" applyAlignment="1">
      <alignment/>
    </xf>
    <xf numFmtId="171" fontId="0" fillId="22" borderId="0" xfId="42" applyNumberFormat="1" applyFill="1" applyAlignment="1">
      <alignment/>
    </xf>
    <xf numFmtId="15" fontId="20" fillId="0" borderId="0" xfId="0" applyNumberFormat="1" applyFont="1" applyBorder="1" applyAlignment="1">
      <alignment/>
    </xf>
    <xf numFmtId="204" fontId="20" fillId="22" borderId="0" xfId="0" applyNumberFormat="1" applyFont="1" applyFill="1" applyBorder="1" applyAlignment="1">
      <alignment horizontal="center"/>
    </xf>
    <xf numFmtId="41" fontId="0" fillId="0" borderId="0" xfId="0" applyNumberFormat="1" applyAlignment="1">
      <alignment/>
    </xf>
    <xf numFmtId="41" fontId="0" fillId="0" borderId="12" xfId="0" applyNumberFormat="1" applyFont="1" applyFill="1" applyBorder="1" applyAlignment="1">
      <alignment/>
    </xf>
    <xf numFmtId="205" fontId="24" fillId="0" borderId="0" xfId="0" applyNumberFormat="1" applyFont="1" applyFill="1" applyAlignment="1">
      <alignment horizontal="left"/>
    </xf>
    <xf numFmtId="0" fontId="20" fillId="3" borderId="33" xfId="0" applyFont="1" applyFill="1" applyBorder="1" applyAlignment="1">
      <alignment horizontal="center"/>
    </xf>
    <xf numFmtId="0" fontId="20" fillId="3" borderId="34" xfId="0" applyFont="1" applyFill="1" applyBorder="1" applyAlignment="1">
      <alignment horizontal="center"/>
    </xf>
    <xf numFmtId="0" fontId="20" fillId="3" borderId="25" xfId="0" applyFont="1" applyFill="1" applyBorder="1" applyAlignment="1">
      <alignment horizontal="center"/>
    </xf>
    <xf numFmtId="0" fontId="20" fillId="3" borderId="35" xfId="0" applyFont="1" applyFill="1" applyBorder="1" applyAlignment="1">
      <alignment horizontal="center"/>
    </xf>
    <xf numFmtId="0" fontId="0" fillId="8" borderId="33" xfId="0" applyFill="1" applyBorder="1" applyAlignment="1">
      <alignment horizontal="center"/>
    </xf>
    <xf numFmtId="0" fontId="0" fillId="8" borderId="32" xfId="0" applyFill="1" applyBorder="1" applyAlignment="1">
      <alignment horizontal="center"/>
    </xf>
    <xf numFmtId="0" fontId="0" fillId="8" borderId="27" xfId="0" applyFill="1" applyBorder="1" applyAlignment="1">
      <alignment horizontal="center"/>
    </xf>
    <xf numFmtId="0" fontId="0" fillId="8" borderId="26" xfId="0" applyFill="1" applyBorder="1" applyAlignment="1">
      <alignment horizontal="center"/>
    </xf>
    <xf numFmtId="0" fontId="20" fillId="4" borderId="34" xfId="0" applyFont="1" applyFill="1" applyBorder="1" applyAlignment="1">
      <alignment horizontal="center"/>
    </xf>
    <xf numFmtId="0" fontId="0" fillId="4" borderId="0" xfId="0" applyFill="1" applyBorder="1" applyAlignment="1">
      <alignment horizontal="center"/>
    </xf>
    <xf numFmtId="0" fontId="0" fillId="22" borderId="11" xfId="0" applyFill="1" applyBorder="1" applyAlignment="1">
      <alignment horizontal="center" vertical="top"/>
    </xf>
    <xf numFmtId="0" fontId="0" fillId="22" borderId="12" xfId="0" applyFill="1" applyBorder="1" applyAlignment="1">
      <alignment horizontal="center" vertical="top"/>
    </xf>
    <xf numFmtId="0" fontId="0" fillId="22" borderId="18" xfId="0" applyFill="1" applyBorder="1" applyAlignment="1">
      <alignment horizontal="center" vertical="top"/>
    </xf>
    <xf numFmtId="0" fontId="0" fillId="22" borderId="15" xfId="0" applyFill="1" applyBorder="1" applyAlignment="1">
      <alignment horizontal="center" vertical="top"/>
    </xf>
    <xf numFmtId="0" fontId="0" fillId="22" borderId="16" xfId="0" applyFill="1" applyBorder="1" applyAlignment="1">
      <alignment horizontal="center" vertical="top"/>
    </xf>
    <xf numFmtId="0" fontId="0" fillId="22" borderId="19" xfId="0" applyFill="1" applyBorder="1" applyAlignment="1">
      <alignment horizontal="center" vertical="top"/>
    </xf>
    <xf numFmtId="0" fontId="20" fillId="0" borderId="11" xfId="0" applyFont="1" applyBorder="1" applyAlignment="1">
      <alignment horizontal="center"/>
    </xf>
    <xf numFmtId="0" fontId="20" fillId="0" borderId="18" xfId="0" applyFont="1" applyBorder="1" applyAlignment="1">
      <alignment horizontal="center"/>
    </xf>
    <xf numFmtId="0" fontId="20" fillId="0" borderId="15" xfId="0" applyFont="1" applyBorder="1" applyAlignment="1">
      <alignment horizontal="center"/>
    </xf>
    <xf numFmtId="0" fontId="20" fillId="0" borderId="19" xfId="0" applyFont="1" applyBorder="1" applyAlignment="1">
      <alignment horizontal="center"/>
    </xf>
    <xf numFmtId="0" fontId="24" fillId="0" borderId="0" xfId="0" applyFont="1" applyFill="1" applyAlignment="1">
      <alignment horizontal="center"/>
    </xf>
    <xf numFmtId="0" fontId="24" fillId="0" borderId="0" xfId="0" applyFont="1" applyFill="1" applyAlignment="1">
      <alignment horizontal="center" vertical="top" wrapText="1"/>
    </xf>
    <xf numFmtId="0" fontId="24" fillId="0" borderId="0" xfId="0" applyFont="1" applyFill="1" applyBorder="1" applyAlignment="1">
      <alignment horizontal="center"/>
    </xf>
    <xf numFmtId="0" fontId="0" fillId="0" borderId="0" xfId="0" applyAlignment="1">
      <alignment horizontal="center"/>
    </xf>
    <xf numFmtId="0" fontId="29" fillId="24" borderId="36" xfId="0" applyFont="1" applyFill="1" applyBorder="1" applyAlignment="1">
      <alignment horizontal="center"/>
    </xf>
    <xf numFmtId="0" fontId="29" fillId="24" borderId="25" xfId="0" applyFont="1" applyFill="1" applyBorder="1" applyAlignment="1">
      <alignment horizontal="center"/>
    </xf>
    <xf numFmtId="0" fontId="29" fillId="24" borderId="35" xfId="0" applyFont="1" applyFill="1" applyBorder="1" applyAlignment="1">
      <alignment horizontal="center"/>
    </xf>
    <xf numFmtId="0" fontId="29" fillId="5" borderId="33" xfId="0" applyFont="1" applyFill="1" applyBorder="1" applyAlignment="1">
      <alignment horizontal="center"/>
    </xf>
    <xf numFmtId="0" fontId="29" fillId="5" borderId="34" xfId="0" applyFont="1" applyFill="1" applyBorder="1" applyAlignment="1">
      <alignment horizontal="center"/>
    </xf>
    <xf numFmtId="0" fontId="33" fillId="20" borderId="24" xfId="0" applyFont="1" applyFill="1" applyBorder="1" applyAlignment="1">
      <alignment horizontal="center"/>
    </xf>
    <xf numFmtId="0" fontId="29" fillId="10" borderId="36" xfId="0" applyFont="1" applyFill="1" applyBorder="1" applyAlignment="1">
      <alignment horizontal="center"/>
    </xf>
    <xf numFmtId="0" fontId="29" fillId="10" borderId="25" xfId="0" applyFont="1" applyFill="1" applyBorder="1" applyAlignment="1">
      <alignment horizontal="center"/>
    </xf>
    <xf numFmtId="0" fontId="29" fillId="10" borderId="3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H&amp;L%20Financial%20report-group\2010\January%202010\FinState%20032010-section%2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JE"/>
      <sheetName val="CJE"/>
      <sheetName val="MI"/>
      <sheetName val="INTERCO"/>
      <sheetName val="INTERCO-BALS"/>
      <sheetName val="Segmental"/>
      <sheetName val="A1"/>
      <sheetName val="BS"/>
      <sheetName val="IS"/>
      <sheetName val="SCE"/>
      <sheetName val="CFS"/>
      <sheetName val="B9"/>
      <sheetName val="C1"/>
      <sheetName val="C2"/>
      <sheetName val="C4"/>
      <sheetName val="C5"/>
      <sheetName val="GROUP CFS"/>
      <sheetName val="CONSOL BS"/>
      <sheetName val="CONSOL  PL"/>
      <sheetName val="GRP MFG AC "/>
      <sheetName val="CONSOL OE"/>
      <sheetName val="CONSOL Mkt"/>
      <sheetName val="KHL BS"/>
      <sheetName val="KHL BS Notes "/>
      <sheetName val="KHL Detail PL"/>
      <sheetName val="KHL OE"/>
      <sheetName val="HL BS"/>
      <sheetName val="HL BS Notes "/>
      <sheetName val="HL Detail PL"/>
      <sheetName val="HL MFG AC"/>
      <sheetName val="HL Notes MFG"/>
      <sheetName val="HL OE"/>
      <sheetName val="HL OE Notes"/>
      <sheetName val="HLMLD BS"/>
      <sheetName val="HLMLD BS Notes"/>
      <sheetName val="HLMLD Detail PL"/>
      <sheetName val="HLMLD MFG"/>
      <sheetName val="HLMld Notes MFG"/>
      <sheetName val="HLMLD OE"/>
      <sheetName val="HLMLD MKT"/>
      <sheetName val="STC BS"/>
      <sheetName val="STC Notes"/>
      <sheetName val="STC Detail PL "/>
      <sheetName val="STC MFG AC"/>
      <sheetName val="STC OE "/>
      <sheetName val="STC MKT"/>
      <sheetName val="STC T BS"/>
      <sheetName val="STC T Notes"/>
      <sheetName val="STC TECH Detail PL "/>
      <sheetName val="STC T MFG AC"/>
      <sheetName val="STC TECH OE"/>
      <sheetName val="STC TECH MKT"/>
      <sheetName val="Deco BS"/>
      <sheetName val="Deco BS Notes"/>
      <sheetName val="Deco Detail PL"/>
      <sheetName val="Deco MFG"/>
      <sheetName val="Deco OE"/>
      <sheetName val="HLP BS"/>
      <sheetName val="HLP BS Notes"/>
      <sheetName val="HLP Detail PL "/>
      <sheetName val="HLP OE"/>
      <sheetName val="HLPD BS"/>
      <sheetName val="HLPD Notes"/>
      <sheetName val="HLPD Detail PL"/>
      <sheetName val="HLPD OE"/>
      <sheetName val="HLM BS"/>
      <sheetName val="HLM Notes"/>
      <sheetName val="HLM Detail PL"/>
      <sheetName val="HLM OE"/>
      <sheetName val="KHL TB"/>
      <sheetName val="HL TB"/>
      <sheetName val="HLP TB"/>
      <sheetName val="HLH TB"/>
      <sheetName val="CostOfI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H72"/>
  <sheetViews>
    <sheetView view="pageBreakPreview" zoomScale="60" workbookViewId="0" topLeftCell="A1">
      <pane ySplit="4" topLeftCell="BM5" activePane="bottomLeft" state="frozen"/>
      <selection pane="topLeft" activeCell="A4" sqref="A4"/>
      <selection pane="bottomLeft" activeCell="A5" sqref="A5"/>
    </sheetView>
  </sheetViews>
  <sheetFormatPr defaultColWidth="9.140625" defaultRowHeight="12.75"/>
  <cols>
    <col min="1" max="1" width="4.28125" style="0" customWidth="1"/>
    <col min="2" max="2" width="3.28125" style="0" customWidth="1"/>
    <col min="3" max="3" width="38.7109375" style="0" customWidth="1"/>
    <col min="4" max="7" width="15.140625" style="0" customWidth="1"/>
  </cols>
  <sheetData>
    <row r="1" spans="1:6" ht="12.75">
      <c r="A1" s="1" t="s">
        <v>12</v>
      </c>
      <c r="B1" s="2"/>
      <c r="C1" s="2"/>
      <c r="D1" s="2"/>
      <c r="E1" s="2"/>
      <c r="F1" s="2"/>
    </row>
    <row r="2" spans="1:6" ht="12.75">
      <c r="A2" s="2" t="s">
        <v>13</v>
      </c>
      <c r="B2" s="2"/>
      <c r="C2" s="2"/>
      <c r="D2" s="2"/>
      <c r="E2" s="2"/>
      <c r="F2" s="2"/>
    </row>
    <row r="3" spans="1:6" ht="12.75">
      <c r="A3" s="2"/>
      <c r="B3" s="2"/>
      <c r="C3" s="2"/>
      <c r="D3" s="2"/>
      <c r="E3" s="2"/>
      <c r="F3" s="2"/>
    </row>
    <row r="4" spans="1:6" ht="12.75">
      <c r="A4" s="2" t="s">
        <v>14</v>
      </c>
      <c r="B4" s="2"/>
      <c r="C4" s="2"/>
      <c r="D4" s="2"/>
      <c r="E4" s="2"/>
      <c r="F4" s="3">
        <v>40209</v>
      </c>
    </row>
    <row r="7" spans="1:7" ht="12.75">
      <c r="A7" s="2" t="s">
        <v>15</v>
      </c>
      <c r="B7" s="2"/>
      <c r="C7" s="2"/>
      <c r="D7" t="s">
        <v>270</v>
      </c>
      <c r="E7" t="s">
        <v>16</v>
      </c>
      <c r="F7" t="s">
        <v>17</v>
      </c>
      <c r="G7" t="s">
        <v>281</v>
      </c>
    </row>
    <row r="8" spans="1:3" ht="12.75">
      <c r="A8" s="2"/>
      <c r="B8" s="2"/>
      <c r="C8" s="2"/>
    </row>
    <row r="9" spans="1:4" ht="12.75">
      <c r="A9" s="2" t="s">
        <v>18</v>
      </c>
      <c r="B9" s="2"/>
      <c r="C9" s="2"/>
      <c r="D9" s="4">
        <v>40482</v>
      </c>
    </row>
    <row r="10" spans="1:3" ht="12.75">
      <c r="A10" s="2"/>
      <c r="B10" s="2"/>
      <c r="C10" s="2"/>
    </row>
    <row r="11" spans="1:3" ht="12.75">
      <c r="A11" s="2" t="s">
        <v>19</v>
      </c>
      <c r="B11" s="2"/>
      <c r="C11" s="2"/>
    </row>
    <row r="12" spans="1:3" ht="12.75">
      <c r="A12" s="2"/>
      <c r="B12" s="2"/>
      <c r="C12" s="2"/>
    </row>
    <row r="13" spans="1:3" ht="12.75">
      <c r="A13" s="2" t="s">
        <v>20</v>
      </c>
      <c r="B13" s="2"/>
      <c r="C13" s="2"/>
    </row>
    <row r="14" spans="1:3" ht="12.75">
      <c r="A14" s="2"/>
      <c r="B14" s="2"/>
      <c r="C14" s="2"/>
    </row>
    <row r="15" spans="1:3" ht="12.75">
      <c r="A15" s="2" t="s">
        <v>21</v>
      </c>
      <c r="B15" s="2"/>
      <c r="C15" s="2"/>
    </row>
    <row r="16" spans="1:3" ht="12.75">
      <c r="A16" s="2"/>
      <c r="B16" s="2"/>
      <c r="C16" s="2"/>
    </row>
    <row r="17" spans="1:3" ht="12.75">
      <c r="A17" s="2"/>
      <c r="B17" s="2"/>
      <c r="C17" s="2"/>
    </row>
    <row r="18" spans="1:3" ht="12.75">
      <c r="A18" s="2" t="s">
        <v>22</v>
      </c>
      <c r="B18" s="2"/>
      <c r="C18" s="2"/>
    </row>
    <row r="20" ht="12.75">
      <c r="D20" t="s">
        <v>23</v>
      </c>
    </row>
    <row r="21" ht="12.75">
      <c r="D21" s="5">
        <f>F4</f>
        <v>40209</v>
      </c>
    </row>
    <row r="23" spans="1:7" ht="12.75">
      <c r="A23" s="6"/>
      <c r="B23" s="7"/>
      <c r="C23" s="7"/>
      <c r="D23" s="8" t="s">
        <v>24</v>
      </c>
      <c r="E23" s="8"/>
      <c r="F23" s="8" t="s">
        <v>25</v>
      </c>
      <c r="G23" s="8"/>
    </row>
    <row r="24" spans="1:7" ht="12.75">
      <c r="A24" s="9"/>
      <c r="B24" s="10"/>
      <c r="C24" s="10"/>
      <c r="D24" s="11" t="s">
        <v>26</v>
      </c>
      <c r="E24" s="11" t="s">
        <v>27</v>
      </c>
      <c r="F24" s="11" t="s">
        <v>26</v>
      </c>
      <c r="G24" s="11" t="s">
        <v>27</v>
      </c>
    </row>
    <row r="25" spans="1:7" ht="12.75">
      <c r="A25" s="9"/>
      <c r="B25" s="10"/>
      <c r="C25" s="10"/>
      <c r="D25" s="11" t="s">
        <v>28</v>
      </c>
      <c r="E25" s="11" t="s">
        <v>28</v>
      </c>
      <c r="F25" s="11" t="s">
        <v>28</v>
      </c>
      <c r="G25" s="11" t="s">
        <v>28</v>
      </c>
    </row>
    <row r="26" spans="1:7" ht="12.75">
      <c r="A26" s="9"/>
      <c r="B26" s="10"/>
      <c r="C26" s="10"/>
      <c r="D26" s="11" t="s">
        <v>29</v>
      </c>
      <c r="E26" s="11" t="s">
        <v>30</v>
      </c>
      <c r="F26" s="11" t="s">
        <v>31</v>
      </c>
      <c r="G26" s="11" t="s">
        <v>30</v>
      </c>
    </row>
    <row r="27" spans="1:7" ht="12.75">
      <c r="A27" s="9"/>
      <c r="B27" s="10"/>
      <c r="C27" s="10"/>
      <c r="D27" s="11"/>
      <c r="E27" s="11" t="s">
        <v>32</v>
      </c>
      <c r="F27" s="11"/>
      <c r="G27" s="11" t="s">
        <v>32</v>
      </c>
    </row>
    <row r="28" spans="1:7" ht="12.75">
      <c r="A28" s="9"/>
      <c r="B28" s="10"/>
      <c r="C28" s="10"/>
      <c r="D28" s="11"/>
      <c r="E28" s="11" t="s">
        <v>29</v>
      </c>
      <c r="F28" s="11"/>
      <c r="G28" s="11" t="s">
        <v>33</v>
      </c>
    </row>
    <row r="29" spans="1:7" ht="12.75">
      <c r="A29" s="9"/>
      <c r="B29" s="10"/>
      <c r="C29" s="10"/>
      <c r="D29" s="12">
        <f>'IS'!C8</f>
        <v>40209</v>
      </c>
      <c r="E29" s="12">
        <f>'IS'!D8</f>
        <v>39844</v>
      </c>
      <c r="F29" s="12">
        <f>D29</f>
        <v>40209</v>
      </c>
      <c r="G29" s="12">
        <f>E29</f>
        <v>39844</v>
      </c>
    </row>
    <row r="30" spans="1:7" ht="12.75">
      <c r="A30" s="13"/>
      <c r="B30" s="14"/>
      <c r="C30" s="14"/>
      <c r="D30" s="15" t="s">
        <v>34</v>
      </c>
      <c r="E30" s="15" t="s">
        <v>34</v>
      </c>
      <c r="F30" s="15" t="s">
        <v>34</v>
      </c>
      <c r="G30" s="15" t="s">
        <v>34</v>
      </c>
    </row>
    <row r="31" spans="1:7" ht="12.75">
      <c r="A31" s="6">
        <v>1</v>
      </c>
      <c r="B31" s="16"/>
      <c r="C31" s="10" t="s">
        <v>35</v>
      </c>
      <c r="D31" s="17">
        <f>'IS'!C11</f>
        <v>4971</v>
      </c>
      <c r="E31" s="17">
        <f>'IS'!D11</f>
        <v>3877</v>
      </c>
      <c r="F31" s="17">
        <f>'IS'!E11</f>
        <v>4971</v>
      </c>
      <c r="G31" s="17">
        <f>'IS'!F11</f>
        <v>3877</v>
      </c>
    </row>
    <row r="32" spans="1:7" ht="12.75">
      <c r="A32" s="13"/>
      <c r="B32" s="18"/>
      <c r="C32" s="14"/>
      <c r="D32" s="19"/>
      <c r="E32" s="19"/>
      <c r="F32" s="19"/>
      <c r="G32" s="19"/>
    </row>
    <row r="33" spans="1:7" ht="12.75">
      <c r="A33" s="9">
        <v>2</v>
      </c>
      <c r="B33" s="20"/>
      <c r="C33" s="10" t="s">
        <v>36</v>
      </c>
      <c r="D33" s="17">
        <f>'IS'!C20</f>
        <v>149</v>
      </c>
      <c r="E33" s="17">
        <f>'IS'!D20</f>
        <v>-610</v>
      </c>
      <c r="F33" s="17">
        <f>'IS'!E20</f>
        <v>149</v>
      </c>
      <c r="G33" s="17">
        <f>'IS'!F20</f>
        <v>-610</v>
      </c>
    </row>
    <row r="34" spans="1:7" ht="12.75">
      <c r="A34" s="13"/>
      <c r="B34" s="18"/>
      <c r="C34" s="14"/>
      <c r="D34" s="19"/>
      <c r="E34" s="19"/>
      <c r="F34" s="19"/>
      <c r="G34" s="19"/>
    </row>
    <row r="35" spans="1:7" ht="12.75">
      <c r="A35" s="9">
        <v>3</v>
      </c>
      <c r="B35" s="20"/>
      <c r="C35" s="10" t="s">
        <v>37</v>
      </c>
      <c r="D35" s="17">
        <f>'IS'!C24</f>
        <v>105</v>
      </c>
      <c r="E35" s="17">
        <f>'IS'!D24</f>
        <v>-645</v>
      </c>
      <c r="F35" s="17">
        <f>'IS'!E24</f>
        <v>105</v>
      </c>
      <c r="G35" s="17">
        <f>'IS'!F24</f>
        <v>-645</v>
      </c>
    </row>
    <row r="36" spans="1:7" ht="12.75">
      <c r="A36" s="13"/>
      <c r="B36" s="18"/>
      <c r="C36" s="14"/>
      <c r="D36" s="19"/>
      <c r="E36" s="19"/>
      <c r="F36" s="19"/>
      <c r="G36" s="19"/>
    </row>
    <row r="37" spans="1:7" ht="12.75">
      <c r="A37" s="9">
        <v>4</v>
      </c>
      <c r="B37" s="20"/>
      <c r="C37" s="10" t="s">
        <v>38</v>
      </c>
      <c r="D37" s="17">
        <f>'IS'!C27</f>
        <v>115</v>
      </c>
      <c r="E37" s="17">
        <f>'IS'!D27</f>
        <v>-623</v>
      </c>
      <c r="F37" s="17">
        <f>'IS'!E27</f>
        <v>115</v>
      </c>
      <c r="G37" s="17">
        <f>'IS'!F27</f>
        <v>-623</v>
      </c>
    </row>
    <row r="38" spans="1:7" ht="12.75">
      <c r="A38" s="13"/>
      <c r="B38" s="18"/>
      <c r="C38" s="14"/>
      <c r="D38" s="19"/>
      <c r="E38" s="19"/>
      <c r="F38" s="19"/>
      <c r="G38" s="19"/>
    </row>
    <row r="39" spans="1:7" ht="12.75">
      <c r="A39" s="9">
        <v>5</v>
      </c>
      <c r="B39" s="20"/>
      <c r="C39" s="10" t="s">
        <v>39</v>
      </c>
      <c r="D39" s="21"/>
      <c r="E39" s="21"/>
      <c r="F39" s="21"/>
      <c r="G39" s="21"/>
    </row>
    <row r="40" spans="1:7" ht="12.75">
      <c r="A40" s="13"/>
      <c r="B40" s="18"/>
      <c r="C40" s="10" t="s">
        <v>40</v>
      </c>
      <c r="D40" s="22">
        <f>'IS'!C34</f>
        <v>0.3054568538873701</v>
      </c>
      <c r="E40" s="22">
        <f>'IS'!D34</f>
        <v>-1.7</v>
      </c>
      <c r="F40" s="22">
        <f>'IS'!E34</f>
        <v>0.3054568538873701</v>
      </c>
      <c r="G40" s="22">
        <f>'IS'!F34</f>
        <v>-1.7</v>
      </c>
    </row>
    <row r="41" spans="1:7" ht="12.75">
      <c r="A41" s="9">
        <v>6</v>
      </c>
      <c r="B41" s="10"/>
      <c r="C41" s="23" t="s">
        <v>41</v>
      </c>
      <c r="D41" s="24"/>
      <c r="E41" s="25">
        <v>0</v>
      </c>
      <c r="F41" s="26">
        <v>0</v>
      </c>
      <c r="G41" s="26">
        <v>0</v>
      </c>
    </row>
    <row r="42" spans="1:7" ht="12.75">
      <c r="A42" s="9"/>
      <c r="B42" s="10"/>
      <c r="C42" s="11" t="s">
        <v>42</v>
      </c>
      <c r="D42" s="24"/>
      <c r="E42" s="25"/>
      <c r="F42" s="26"/>
      <c r="G42" s="26"/>
    </row>
    <row r="43" spans="1:7" ht="12.75">
      <c r="A43" s="9"/>
      <c r="B43" s="10"/>
      <c r="C43" s="27" t="s">
        <v>43</v>
      </c>
      <c r="D43" s="24">
        <v>0</v>
      </c>
      <c r="E43" s="25">
        <v>0</v>
      </c>
      <c r="F43" s="24">
        <v>0</v>
      </c>
      <c r="G43" s="26">
        <v>0</v>
      </c>
    </row>
    <row r="44" spans="1:7" ht="12.75">
      <c r="A44" s="13"/>
      <c r="B44" s="14"/>
      <c r="C44" s="14"/>
      <c r="D44" s="14"/>
      <c r="E44" s="14"/>
      <c r="F44" s="14"/>
      <c r="G44" s="18"/>
    </row>
    <row r="45" spans="1:3" ht="12.75">
      <c r="A45" t="s">
        <v>44</v>
      </c>
      <c r="B45" t="s">
        <v>44</v>
      </c>
      <c r="C45" t="s">
        <v>44</v>
      </c>
    </row>
    <row r="46" spans="1:7" ht="12.75">
      <c r="A46" s="6"/>
      <c r="B46" s="7"/>
      <c r="C46" s="16"/>
      <c r="D46" s="7" t="s">
        <v>45</v>
      </c>
      <c r="E46" s="16"/>
      <c r="F46" s="7" t="s">
        <v>46</v>
      </c>
      <c r="G46" s="16"/>
    </row>
    <row r="47" spans="1:7" ht="12.75">
      <c r="A47" s="13"/>
      <c r="B47" s="14"/>
      <c r="C47" s="18"/>
      <c r="D47" s="14"/>
      <c r="E47" s="18"/>
      <c r="F47" s="14" t="s">
        <v>47</v>
      </c>
      <c r="G47" s="18"/>
    </row>
    <row r="48" spans="1:7" ht="12.75">
      <c r="A48" s="6"/>
      <c r="B48" s="16"/>
      <c r="C48" s="20"/>
      <c r="D48" s="10"/>
      <c r="E48" s="20"/>
      <c r="F48" s="10"/>
      <c r="G48" s="20"/>
    </row>
    <row r="49" spans="1:7" ht="12.75">
      <c r="A49" s="9">
        <v>7</v>
      </c>
      <c r="B49" s="20"/>
      <c r="C49" s="28" t="s">
        <v>48</v>
      </c>
      <c r="D49" s="10"/>
      <c r="E49" s="29">
        <f>'BS'!E65</f>
        <v>1.3320840590700431</v>
      </c>
      <c r="F49" s="30"/>
      <c r="G49" s="29">
        <f>'BS'!G65</f>
        <v>1.31</v>
      </c>
    </row>
    <row r="50" spans="1:7" ht="12.75">
      <c r="A50" s="13"/>
      <c r="B50" s="18"/>
      <c r="C50" s="15" t="s">
        <v>49</v>
      </c>
      <c r="D50" s="14"/>
      <c r="E50" s="18"/>
      <c r="F50" s="14"/>
      <c r="G50" s="18"/>
    </row>
    <row r="51" spans="1:7" ht="12.75">
      <c r="A51" s="13"/>
      <c r="B51" s="14"/>
      <c r="C51" s="14"/>
      <c r="D51" s="14"/>
      <c r="E51" s="14"/>
      <c r="F51" s="14"/>
      <c r="G51" s="18"/>
    </row>
    <row r="54" ht="12.75">
      <c r="H54" s="10"/>
    </row>
    <row r="55" ht="12.75">
      <c r="H55" s="10"/>
    </row>
    <row r="56" ht="12.75">
      <c r="H56" s="10"/>
    </row>
    <row r="57" ht="12.75">
      <c r="H57" s="31"/>
    </row>
    <row r="58" ht="12.75">
      <c r="H58" s="31"/>
    </row>
    <row r="59" ht="12.75">
      <c r="H59" s="31"/>
    </row>
    <row r="60" ht="12.75">
      <c r="H60" s="31"/>
    </row>
    <row r="61" ht="12.75">
      <c r="H61" s="31"/>
    </row>
    <row r="62" ht="12.75">
      <c r="H62" s="31"/>
    </row>
    <row r="63" ht="12.75">
      <c r="H63" s="31"/>
    </row>
    <row r="64" ht="12.75">
      <c r="H64" s="31"/>
    </row>
    <row r="65" ht="12.75">
      <c r="H65" s="31"/>
    </row>
    <row r="66" ht="12.75">
      <c r="H66" s="32"/>
    </row>
    <row r="67" ht="12.75">
      <c r="H67" s="32"/>
    </row>
    <row r="68" ht="12.75">
      <c r="H68" s="32"/>
    </row>
    <row r="69" ht="12.75">
      <c r="H69" s="32"/>
    </row>
    <row r="70" ht="12.75">
      <c r="H70" s="33"/>
    </row>
    <row r="71" ht="12.75">
      <c r="H71" s="33"/>
    </row>
    <row r="72" ht="12.75">
      <c r="H72" s="33"/>
    </row>
  </sheetData>
  <printOptions/>
  <pageMargins left="0.7" right="0.33" top="0.49" bottom="0" header="0.2" footer="0.5"/>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M42"/>
  <sheetViews>
    <sheetView view="pageBreakPreview" zoomScale="60" workbookViewId="0" topLeftCell="A1">
      <pane xSplit="1" ySplit="9" topLeftCell="B10" activePane="bottomRight" state="frozen"/>
      <selection pane="topLeft" activeCell="A4" sqref="A4"/>
      <selection pane="topRight" activeCell="A4" sqref="A4"/>
      <selection pane="bottomLeft" activeCell="A4" sqref="A4"/>
      <selection pane="bottomRight" activeCell="A4" sqref="A4"/>
    </sheetView>
  </sheetViews>
  <sheetFormatPr defaultColWidth="9.140625" defaultRowHeight="12.75" outlineLevelCol="1"/>
  <cols>
    <col min="1" max="1" width="30.140625" style="0" customWidth="1"/>
    <col min="2" max="2" width="4.57421875" style="0" customWidth="1"/>
    <col min="3" max="3" width="14.00390625" style="0" customWidth="1"/>
    <col min="4" max="4" width="13.7109375" style="0" customWidth="1"/>
    <col min="5" max="6" width="12.28125" style="0" customWidth="1"/>
    <col min="7" max="13" width="11.421875" style="0" hidden="1" customWidth="1" outlineLevel="1"/>
    <col min="14" max="14" width="3.28125" style="0" hidden="1" customWidth="1" outlineLevel="1"/>
    <col min="15" max="15" width="3.140625" style="0" customWidth="1" collapsed="1"/>
    <col min="16" max="24" width="11.421875" style="0" customWidth="1"/>
  </cols>
  <sheetData>
    <row r="1" spans="1:2" ht="12.75">
      <c r="A1" s="1" t="s">
        <v>12</v>
      </c>
      <c r="B1" s="1"/>
    </row>
    <row r="2" spans="1:2" ht="12.75">
      <c r="A2" s="2" t="s">
        <v>104</v>
      </c>
      <c r="B2" s="2"/>
    </row>
    <row r="3" spans="1:2" ht="13.5" thickBot="1">
      <c r="A3" s="2" t="s">
        <v>105</v>
      </c>
      <c r="B3" s="2"/>
    </row>
    <row r="4" spans="7:13" ht="13.5" thickBot="1">
      <c r="G4" s="221" t="s">
        <v>106</v>
      </c>
      <c r="H4" s="222"/>
      <c r="I4" s="222"/>
      <c r="J4" s="223"/>
      <c r="K4" s="223"/>
      <c r="L4" s="223"/>
      <c r="M4" s="224"/>
    </row>
    <row r="5" spans="7:9" ht="13.5" thickBot="1">
      <c r="G5" s="231" t="s">
        <v>275</v>
      </c>
      <c r="H5" s="232"/>
      <c r="I5" s="233"/>
    </row>
    <row r="6" spans="3:13" ht="12.75">
      <c r="C6" s="237" t="s">
        <v>107</v>
      </c>
      <c r="D6" s="238"/>
      <c r="E6" s="237" t="s">
        <v>108</v>
      </c>
      <c r="F6" s="238"/>
      <c r="G6" s="234"/>
      <c r="H6" s="235"/>
      <c r="I6" s="236"/>
      <c r="J6" s="229" t="s">
        <v>109</v>
      </c>
      <c r="K6" s="229"/>
      <c r="L6" s="225" t="s">
        <v>110</v>
      </c>
      <c r="M6" s="226"/>
    </row>
    <row r="7" spans="3:13" ht="12.75">
      <c r="C7" s="239" t="s">
        <v>111</v>
      </c>
      <c r="D7" s="240"/>
      <c r="E7" s="239" t="s">
        <v>111</v>
      </c>
      <c r="F7" s="240"/>
      <c r="G7" s="216"/>
      <c r="H7" s="10"/>
      <c r="I7" s="55"/>
      <c r="J7" s="230" t="s">
        <v>113</v>
      </c>
      <c r="K7" s="230"/>
      <c r="L7" s="227" t="s">
        <v>114</v>
      </c>
      <c r="M7" s="228"/>
    </row>
    <row r="8" spans="3:13" ht="12.75">
      <c r="C8" s="56">
        <v>40209</v>
      </c>
      <c r="D8" s="56">
        <v>39844</v>
      </c>
      <c r="E8" s="56">
        <f>C8</f>
        <v>40209</v>
      </c>
      <c r="F8" s="56">
        <f>D8</f>
        <v>39844</v>
      </c>
      <c r="G8" s="217">
        <v>40117</v>
      </c>
      <c r="H8" s="57" t="s">
        <v>115</v>
      </c>
      <c r="I8" s="58" t="s">
        <v>115</v>
      </c>
      <c r="J8" s="59" t="s">
        <v>115</v>
      </c>
      <c r="K8" s="57" t="s">
        <v>115</v>
      </c>
      <c r="L8" s="59" t="s">
        <v>115</v>
      </c>
      <c r="M8" s="58" t="s">
        <v>115</v>
      </c>
    </row>
    <row r="9" spans="2:13" ht="13.5" thickBot="1">
      <c r="B9" t="s">
        <v>53</v>
      </c>
      <c r="C9" s="60" t="s">
        <v>34</v>
      </c>
      <c r="D9" s="60" t="s">
        <v>34</v>
      </c>
      <c r="E9" s="60" t="s">
        <v>34</v>
      </c>
      <c r="F9" s="60" t="s">
        <v>34</v>
      </c>
      <c r="G9" s="62" t="s">
        <v>34</v>
      </c>
      <c r="H9" s="62" t="s">
        <v>34</v>
      </c>
      <c r="I9" s="63" t="s">
        <v>116</v>
      </c>
      <c r="J9" s="61" t="s">
        <v>34</v>
      </c>
      <c r="K9" s="64" t="s">
        <v>116</v>
      </c>
      <c r="L9" s="61" t="s">
        <v>34</v>
      </c>
      <c r="M9" s="63" t="s">
        <v>116</v>
      </c>
    </row>
    <row r="10" spans="3:6" ht="12.75">
      <c r="C10" s="21"/>
      <c r="D10" s="21"/>
      <c r="E10" s="21"/>
      <c r="F10" s="21"/>
    </row>
    <row r="11" spans="1:13" ht="12.75">
      <c r="A11" t="s">
        <v>35</v>
      </c>
      <c r="B11" t="s">
        <v>117</v>
      </c>
      <c r="C11" s="17">
        <v>4971</v>
      </c>
      <c r="D11" s="17">
        <v>3877</v>
      </c>
      <c r="E11" s="17">
        <f>C11</f>
        <v>4971</v>
      </c>
      <c r="F11" s="17">
        <f>D11</f>
        <v>3877</v>
      </c>
      <c r="G11" s="65">
        <v>6410</v>
      </c>
      <c r="H11" s="66">
        <f>C11-G11</f>
        <v>-1439</v>
      </c>
      <c r="I11" s="67">
        <f>H11/G11</f>
        <v>-0.22449297971918877</v>
      </c>
      <c r="J11" s="68">
        <f>C11-D11</f>
        <v>1094</v>
      </c>
      <c r="K11" s="69">
        <f>J11/D11</f>
        <v>0.28217694093371165</v>
      </c>
      <c r="L11" s="68">
        <f>E11-F11</f>
        <v>1094</v>
      </c>
      <c r="M11" s="69">
        <f>L11/F11</f>
        <v>0.28217694093371165</v>
      </c>
    </row>
    <row r="12" spans="3:13" ht="12.75">
      <c r="C12" s="17"/>
      <c r="D12" s="17"/>
      <c r="E12" s="17"/>
      <c r="F12" s="17"/>
      <c r="G12" s="17"/>
      <c r="H12" s="17"/>
      <c r="I12" s="70"/>
      <c r="J12" s="69"/>
      <c r="K12" s="69"/>
      <c r="L12" s="69"/>
      <c r="M12" s="69"/>
    </row>
    <row r="13" spans="1:13" ht="12.75">
      <c r="A13" t="s">
        <v>118</v>
      </c>
      <c r="C13" s="17">
        <v>-4976</v>
      </c>
      <c r="D13" s="17">
        <v>-4676</v>
      </c>
      <c r="E13" s="17">
        <f>C13</f>
        <v>-4976</v>
      </c>
      <c r="F13" s="17">
        <f>D13</f>
        <v>-4676</v>
      </c>
      <c r="G13" s="71">
        <v>-5953</v>
      </c>
      <c r="H13" s="17">
        <f>C13-G13</f>
        <v>977</v>
      </c>
      <c r="I13" s="70">
        <f>H13/G13</f>
        <v>-0.16411893163111035</v>
      </c>
      <c r="J13" s="72">
        <f>C13-D13</f>
        <v>-300</v>
      </c>
      <c r="K13" s="69">
        <f>J13/D13</f>
        <v>0.0641573994867408</v>
      </c>
      <c r="L13" s="72">
        <f>E13-F13</f>
        <v>-300</v>
      </c>
      <c r="M13" s="69">
        <f>L13/F13</f>
        <v>0.0641573994867408</v>
      </c>
    </row>
    <row r="14" spans="3:13" ht="12.75">
      <c r="C14" s="17"/>
      <c r="D14" s="17"/>
      <c r="E14" s="17"/>
      <c r="F14" s="17"/>
      <c r="G14" s="17"/>
      <c r="H14" s="17"/>
      <c r="I14" s="70"/>
      <c r="J14" s="69"/>
      <c r="K14" s="69"/>
      <c r="L14" s="69"/>
      <c r="M14" s="69"/>
    </row>
    <row r="15" spans="1:13" ht="12.75">
      <c r="A15" t="s">
        <v>119</v>
      </c>
      <c r="C15" s="17">
        <v>185</v>
      </c>
      <c r="D15" s="17">
        <v>244</v>
      </c>
      <c r="E15" s="17">
        <f>C15</f>
        <v>185</v>
      </c>
      <c r="F15" s="17">
        <f>D15</f>
        <v>244</v>
      </c>
      <c r="G15" s="71">
        <v>419</v>
      </c>
      <c r="H15" s="17">
        <f>C15-G15</f>
        <v>-234</v>
      </c>
      <c r="I15" s="70">
        <f>H15/G15</f>
        <v>-0.5584725536992841</v>
      </c>
      <c r="J15" s="72">
        <f>C15-D15</f>
        <v>-59</v>
      </c>
      <c r="K15" s="69">
        <f>J15/D15</f>
        <v>-0.24180327868852458</v>
      </c>
      <c r="L15" s="72">
        <f>E15-F15</f>
        <v>-59</v>
      </c>
      <c r="M15" s="69">
        <f>L15/F15</f>
        <v>-0.24180327868852458</v>
      </c>
    </row>
    <row r="16" spans="1:13" ht="12.75">
      <c r="A16" t="s">
        <v>120</v>
      </c>
      <c r="C16" s="17">
        <v>3</v>
      </c>
      <c r="D16" s="17">
        <v>5</v>
      </c>
      <c r="E16" s="17">
        <f>C16</f>
        <v>3</v>
      </c>
      <c r="F16" s="17">
        <f>D16</f>
        <v>5</v>
      </c>
      <c r="G16" s="71">
        <v>2</v>
      </c>
      <c r="H16" s="17">
        <f>C16-G16</f>
        <v>1</v>
      </c>
      <c r="I16" s="70">
        <f>H16/G16</f>
        <v>0.5</v>
      </c>
      <c r="J16" s="72">
        <f>C16-D16</f>
        <v>-2</v>
      </c>
      <c r="K16" s="69">
        <f>J16/D16</f>
        <v>-0.4</v>
      </c>
      <c r="L16" s="72">
        <f>E16-F16</f>
        <v>-2</v>
      </c>
      <c r="M16" s="69">
        <f>L16/F16</f>
        <v>-0.4</v>
      </c>
    </row>
    <row r="17" spans="3:13" ht="12.75">
      <c r="C17" s="17"/>
      <c r="D17" s="17"/>
      <c r="E17" s="17"/>
      <c r="F17" s="17"/>
      <c r="G17" s="17"/>
      <c r="H17" s="17"/>
      <c r="I17" s="70"/>
      <c r="J17" s="69"/>
      <c r="K17" s="69"/>
      <c r="L17" s="69"/>
      <c r="M17" s="69"/>
    </row>
    <row r="18" spans="1:13" ht="12.75">
      <c r="A18" t="s">
        <v>121</v>
      </c>
      <c r="C18" s="17">
        <v>-34</v>
      </c>
      <c r="D18" s="17">
        <v>-60</v>
      </c>
      <c r="E18" s="17">
        <f>C18</f>
        <v>-34</v>
      </c>
      <c r="F18" s="17">
        <f>D18</f>
        <v>-60</v>
      </c>
      <c r="G18" s="71">
        <v>-37</v>
      </c>
      <c r="H18" s="17">
        <f>C18-G18</f>
        <v>3</v>
      </c>
      <c r="I18" s="70">
        <f>H18/G18</f>
        <v>-0.08108108108108109</v>
      </c>
      <c r="J18" s="72">
        <f>C18-D18</f>
        <v>26</v>
      </c>
      <c r="K18" s="69">
        <f>J18/D18</f>
        <v>-0.43333333333333335</v>
      </c>
      <c r="L18" s="72">
        <f>E18-F18</f>
        <v>26</v>
      </c>
      <c r="M18" s="69">
        <f>L18/F18</f>
        <v>-0.43333333333333335</v>
      </c>
    </row>
    <row r="19" spans="3:13" ht="12.75">
      <c r="C19" s="19"/>
      <c r="D19" s="19"/>
      <c r="E19" s="19"/>
      <c r="F19" s="19"/>
      <c r="G19" s="17"/>
      <c r="H19" s="17"/>
      <c r="I19" s="70"/>
      <c r="J19" s="69"/>
      <c r="K19" s="69"/>
      <c r="L19" s="69"/>
      <c r="M19" s="69"/>
    </row>
    <row r="20" spans="1:13" ht="12.75">
      <c r="A20" s="2" t="s">
        <v>122</v>
      </c>
      <c r="B20" s="44" t="s">
        <v>123</v>
      </c>
      <c r="C20" s="17">
        <f>SUM(C11:C18)</f>
        <v>149</v>
      </c>
      <c r="D20" s="17">
        <f>SUM(D11:D18)</f>
        <v>-610</v>
      </c>
      <c r="E20" s="17">
        <f>SUM(E11:E18)</f>
        <v>149</v>
      </c>
      <c r="F20" s="17">
        <f>SUM(F11:F18)</f>
        <v>-610</v>
      </c>
      <c r="G20" s="73">
        <f>SUM(G11:G18)</f>
        <v>841</v>
      </c>
      <c r="H20" s="66">
        <f>C20-G20</f>
        <v>-692</v>
      </c>
      <c r="I20" s="67">
        <f>H20/G20</f>
        <v>-0.8228299643281808</v>
      </c>
      <c r="J20" s="73">
        <f>SUM(J11:J18)</f>
        <v>759</v>
      </c>
      <c r="K20" s="69">
        <f>J20/D20</f>
        <v>-1.2442622950819673</v>
      </c>
      <c r="L20" s="73">
        <f>SUM(L11:L18)</f>
        <v>759</v>
      </c>
      <c r="M20" s="69">
        <f>L20/F20</f>
        <v>-1.2442622950819673</v>
      </c>
    </row>
    <row r="21" spans="3:13" ht="12.75">
      <c r="C21" s="17"/>
      <c r="D21" s="17"/>
      <c r="E21" s="17"/>
      <c r="F21" s="17"/>
      <c r="G21" s="17"/>
      <c r="H21" s="17"/>
      <c r="I21" s="70"/>
      <c r="J21" s="69"/>
      <c r="K21" s="69"/>
      <c r="L21" s="69"/>
      <c r="M21" s="69"/>
    </row>
    <row r="22" spans="1:13" ht="12.75">
      <c r="A22" t="s">
        <v>124</v>
      </c>
      <c r="B22" t="s">
        <v>125</v>
      </c>
      <c r="C22" s="17">
        <v>-44</v>
      </c>
      <c r="D22" s="17">
        <v>-35</v>
      </c>
      <c r="E22" s="17">
        <f>C22</f>
        <v>-44</v>
      </c>
      <c r="F22" s="17">
        <f>D22</f>
        <v>-35</v>
      </c>
      <c r="G22" s="71">
        <v>-89</v>
      </c>
      <c r="H22" s="17">
        <f>C22-G22</f>
        <v>45</v>
      </c>
      <c r="I22" s="70">
        <f>H22/G22</f>
        <v>-0.5056179775280899</v>
      </c>
      <c r="J22" s="72">
        <f>C22-D22</f>
        <v>-9</v>
      </c>
      <c r="K22" s="69">
        <f>J22/D22</f>
        <v>0.2571428571428571</v>
      </c>
      <c r="L22" s="72">
        <f>E22-F22</f>
        <v>-9</v>
      </c>
      <c r="M22" s="69">
        <f>L22/F22</f>
        <v>0.2571428571428571</v>
      </c>
    </row>
    <row r="23" spans="3:13" ht="12.75">
      <c r="C23" s="17"/>
      <c r="D23" s="17"/>
      <c r="E23" s="17"/>
      <c r="F23" s="17"/>
      <c r="G23" s="17"/>
      <c r="H23" s="17"/>
      <c r="I23" s="70"/>
      <c r="J23" s="69"/>
      <c r="K23" s="69"/>
      <c r="L23" s="69"/>
      <c r="M23" s="69"/>
    </row>
    <row r="24" spans="1:13" ht="13.5" thickBot="1">
      <c r="A24" s="2" t="s">
        <v>126</v>
      </c>
      <c r="B24" s="2"/>
      <c r="C24" s="74">
        <f>C20+C22</f>
        <v>105</v>
      </c>
      <c r="D24" s="74">
        <f>D20+D22</f>
        <v>-645</v>
      </c>
      <c r="E24" s="74">
        <f>E20+E22</f>
        <v>105</v>
      </c>
      <c r="F24" s="74">
        <f>F20+F22</f>
        <v>-645</v>
      </c>
      <c r="G24" s="75">
        <f>G20+G22</f>
        <v>752</v>
      </c>
      <c r="H24" s="17">
        <f>C24-G24</f>
        <v>-647</v>
      </c>
      <c r="I24" s="70">
        <f>H24/G24</f>
        <v>-0.8603723404255319</v>
      </c>
      <c r="J24" s="75">
        <f>J20+J22</f>
        <v>750</v>
      </c>
      <c r="K24" s="69">
        <f>J24/D24</f>
        <v>-1.1627906976744187</v>
      </c>
      <c r="L24" s="75">
        <f>L20+L22</f>
        <v>750</v>
      </c>
      <c r="M24" s="69">
        <f>L24/F24</f>
        <v>-1.1627906976744187</v>
      </c>
    </row>
    <row r="25" spans="3:13" ht="13.5" thickTop="1">
      <c r="C25" s="17"/>
      <c r="D25" s="17"/>
      <c r="E25" s="17"/>
      <c r="F25" s="17"/>
      <c r="G25" s="17"/>
      <c r="H25" s="17"/>
      <c r="I25" s="70"/>
      <c r="J25" s="69"/>
      <c r="K25" s="69"/>
      <c r="L25" s="69"/>
      <c r="M25" s="69"/>
    </row>
    <row r="26" spans="1:13" ht="12.75">
      <c r="A26" s="2" t="s">
        <v>127</v>
      </c>
      <c r="B26" s="2"/>
      <c r="C26" s="17"/>
      <c r="D26" s="17"/>
      <c r="E26" s="17"/>
      <c r="F26" s="17"/>
      <c r="G26" s="17"/>
      <c r="H26" s="17"/>
      <c r="I26" s="70"/>
      <c r="J26" s="69"/>
      <c r="K26" s="69"/>
      <c r="L26" s="69"/>
      <c r="M26" s="69"/>
    </row>
    <row r="27" spans="1:13" ht="12.75">
      <c r="A27" t="s">
        <v>264</v>
      </c>
      <c r="C27" s="17">
        <v>115</v>
      </c>
      <c r="D27" s="17">
        <v>-623</v>
      </c>
      <c r="E27" s="17">
        <f>C27</f>
        <v>115</v>
      </c>
      <c r="F27" s="17">
        <f>D27</f>
        <v>-623</v>
      </c>
      <c r="G27" s="71">
        <v>746</v>
      </c>
      <c r="H27" s="17">
        <f>C27-G27</f>
        <v>-631</v>
      </c>
      <c r="I27" s="70">
        <f>H27/G27</f>
        <v>-0.8458445040214477</v>
      </c>
      <c r="J27" s="72">
        <f>C27-D27</f>
        <v>738</v>
      </c>
      <c r="K27" s="69">
        <f>J27/D27</f>
        <v>-1.1845906902086678</v>
      </c>
      <c r="L27" s="72">
        <f>E27-F27</f>
        <v>738</v>
      </c>
      <c r="M27" s="69">
        <f>L27/F27</f>
        <v>-1.1845906902086678</v>
      </c>
    </row>
    <row r="28" spans="1:13" ht="12.75">
      <c r="A28" t="s">
        <v>128</v>
      </c>
      <c r="C28" s="17">
        <v>-10</v>
      </c>
      <c r="D28" s="17">
        <v>-22</v>
      </c>
      <c r="E28" s="17">
        <f>C28</f>
        <v>-10</v>
      </c>
      <c r="F28" s="17">
        <f>D28</f>
        <v>-22</v>
      </c>
      <c r="G28" s="17">
        <f>G24-G27</f>
        <v>6</v>
      </c>
      <c r="H28" s="17">
        <f>C28-G28</f>
        <v>-16</v>
      </c>
      <c r="I28" s="70">
        <f>H28/G28</f>
        <v>-2.6666666666666665</v>
      </c>
      <c r="J28" s="72">
        <f>C28-D28</f>
        <v>12</v>
      </c>
      <c r="K28" s="69">
        <f>J28/D28</f>
        <v>-0.5454545454545454</v>
      </c>
      <c r="L28" s="72">
        <f>E28-F28</f>
        <v>12</v>
      </c>
      <c r="M28" s="69">
        <f>L28/F28</f>
        <v>-0.5454545454545454</v>
      </c>
    </row>
    <row r="29" spans="3:13" ht="13.5" thickBot="1">
      <c r="C29" s="74">
        <f>SUM(C27:C28)</f>
        <v>105</v>
      </c>
      <c r="D29" s="74">
        <f>SUM(D27:D28)</f>
        <v>-645</v>
      </c>
      <c r="E29" s="74">
        <f>SUM(E27:E28)</f>
        <v>105</v>
      </c>
      <c r="F29" s="74">
        <f>SUM(F27:F28)</f>
        <v>-645</v>
      </c>
      <c r="G29" s="75">
        <f>SUM(G27:G28)</f>
        <v>752</v>
      </c>
      <c r="H29" s="17">
        <f>C29-G29</f>
        <v>-647</v>
      </c>
      <c r="I29" s="70">
        <f>H29/G29</f>
        <v>-0.8603723404255319</v>
      </c>
      <c r="J29" s="72">
        <f>C29-D29</f>
        <v>750</v>
      </c>
      <c r="K29" s="69">
        <f>J29/D29</f>
        <v>-1.1627906976744187</v>
      </c>
      <c r="L29" s="72">
        <f>E29-F29</f>
        <v>750</v>
      </c>
      <c r="M29" s="69">
        <f>L29/F29</f>
        <v>-1.1627906976744187</v>
      </c>
    </row>
    <row r="30" spans="3:13" ht="13.5" thickTop="1">
      <c r="C30" s="21"/>
      <c r="D30" s="21"/>
      <c r="E30" s="21"/>
      <c r="F30" s="21"/>
      <c r="I30" s="70"/>
      <c r="J30" s="69"/>
      <c r="K30" s="69"/>
      <c r="L30" s="69"/>
      <c r="M30" s="69"/>
    </row>
    <row r="31" spans="3:6" ht="12.75">
      <c r="C31" s="21"/>
      <c r="D31" s="21"/>
      <c r="E31" s="21"/>
      <c r="F31" s="21"/>
    </row>
    <row r="32" spans="1:6" ht="12.75">
      <c r="A32" s="2" t="s">
        <v>263</v>
      </c>
      <c r="B32" t="s">
        <v>129</v>
      </c>
      <c r="C32" s="21"/>
      <c r="D32" s="21"/>
      <c r="E32" s="21"/>
      <c r="F32" s="21"/>
    </row>
    <row r="33" spans="1:6" ht="12.75">
      <c r="A33" s="2" t="s">
        <v>130</v>
      </c>
      <c r="B33" s="2"/>
      <c r="C33" s="76"/>
      <c r="D33" s="76"/>
      <c r="E33" s="76"/>
      <c r="F33" s="76"/>
    </row>
    <row r="34" spans="1:6" ht="12.75">
      <c r="A34" t="s">
        <v>131</v>
      </c>
      <c r="C34" s="77">
        <f>C27*100/(40612085-2963560)*1000</f>
        <v>0.3054568538873701</v>
      </c>
      <c r="D34" s="77">
        <v>-1.7</v>
      </c>
      <c r="E34" s="77">
        <f>E27*100/(40612085-2963560)*1000</f>
        <v>0.3054568538873701</v>
      </c>
      <c r="F34" s="77">
        <v>-1.7</v>
      </c>
    </row>
    <row r="35" spans="1:6" s="78" customFormat="1" ht="12.75">
      <c r="A35" s="78" t="s">
        <v>132</v>
      </c>
      <c r="C35" s="79" t="s">
        <v>133</v>
      </c>
      <c r="D35" s="79" t="s">
        <v>133</v>
      </c>
      <c r="E35" s="79" t="s">
        <v>133</v>
      </c>
      <c r="F35" s="79" t="s">
        <v>133</v>
      </c>
    </row>
    <row r="36" spans="3:6" ht="12.75">
      <c r="C36" s="78"/>
      <c r="D36" s="78"/>
      <c r="E36" s="78"/>
      <c r="F36" s="78"/>
    </row>
    <row r="40" ht="12.75">
      <c r="A40" t="s">
        <v>265</v>
      </c>
    </row>
    <row r="41" ht="12.75">
      <c r="A41" t="s">
        <v>276</v>
      </c>
    </row>
    <row r="42" ht="12.75">
      <c r="A42" t="s">
        <v>277</v>
      </c>
    </row>
  </sheetData>
  <mergeCells count="10">
    <mergeCell ref="C6:D6"/>
    <mergeCell ref="C7:D7"/>
    <mergeCell ref="E6:F6"/>
    <mergeCell ref="E7:F7"/>
    <mergeCell ref="G4:M4"/>
    <mergeCell ref="L6:M6"/>
    <mergeCell ref="L7:M7"/>
    <mergeCell ref="J6:K6"/>
    <mergeCell ref="J7:K7"/>
    <mergeCell ref="G5:I6"/>
  </mergeCells>
  <printOptions/>
  <pageMargins left="0.79" right="0.35" top="0.68" bottom="0.69" header="0.5" footer="0.27"/>
  <pageSetup blackAndWhite="1" fitToHeight="1" fitToWidth="1" horizontalDpi="600" verticalDpi="600" orientation="portrait" paperSize="9" r:id="rId3"/>
  <headerFooter alignWithMargins="0">
    <oddFooter>&amp;C&amp;D &amp;T</oddFooter>
  </headerFooter>
  <legacyDrawing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L41"/>
  <sheetViews>
    <sheetView view="pageBreakPreview" zoomScale="60" workbookViewId="0" topLeftCell="A1">
      <pane xSplit="2" ySplit="11" topLeftCell="C12" activePane="bottomRight" state="frozen"/>
      <selection pane="topLeft" activeCell="A4" sqref="A4"/>
      <selection pane="topRight" activeCell="A4" sqref="A4"/>
      <selection pane="bottomLeft" activeCell="A4" sqref="A4"/>
      <selection pane="bottomRight" activeCell="A4" sqref="A4"/>
    </sheetView>
  </sheetViews>
  <sheetFormatPr defaultColWidth="9.140625" defaultRowHeight="12.75"/>
  <cols>
    <col min="1" max="1" width="27.28125" style="78" customWidth="1"/>
    <col min="2" max="2" width="5.421875" style="78" customWidth="1"/>
    <col min="3" max="3" width="9.7109375" style="78" customWidth="1"/>
    <col min="4" max="4" width="10.421875" style="78" customWidth="1"/>
    <col min="5" max="5" width="13.00390625" style="78" customWidth="1"/>
    <col min="6" max="6" width="12.421875" style="78" customWidth="1"/>
    <col min="7" max="7" width="11.140625" style="78" customWidth="1"/>
    <col min="8" max="8" width="9.8515625" style="78" customWidth="1"/>
    <col min="9" max="9" width="9.57421875" style="78" customWidth="1"/>
    <col min="10" max="10" width="9.8515625" style="78" customWidth="1"/>
    <col min="11" max="11" width="10.140625" style="78" customWidth="1"/>
    <col min="12" max="14" width="3.8515625" style="78" customWidth="1"/>
    <col min="15" max="16384" width="9.140625" style="78" customWidth="1"/>
  </cols>
  <sheetData>
    <row r="1" spans="1:12" ht="15">
      <c r="A1" s="1" t="s">
        <v>12</v>
      </c>
      <c r="B1" s="80"/>
      <c r="C1" s="81"/>
      <c r="D1" s="81"/>
      <c r="E1" s="81"/>
      <c r="F1" s="81"/>
      <c r="G1" s="81"/>
      <c r="H1" s="81"/>
      <c r="I1" s="82"/>
      <c r="K1" s="83"/>
      <c r="L1" s="84"/>
    </row>
    <row r="2" spans="1:12" ht="15">
      <c r="A2" s="85" t="s">
        <v>134</v>
      </c>
      <c r="B2" s="80"/>
      <c r="C2" s="81"/>
      <c r="D2" s="81"/>
      <c r="E2" s="81"/>
      <c r="F2" s="81"/>
      <c r="G2" s="81"/>
      <c r="H2" s="81"/>
      <c r="I2" s="82"/>
      <c r="K2" s="83"/>
      <c r="L2" s="84"/>
    </row>
    <row r="3" spans="1:12" ht="15">
      <c r="A3" s="85" t="str">
        <f>'IS'!A3</f>
        <v>FOR THE QUARTER ENDED 31 JANUARY 2010 ( UNAUDITED )</v>
      </c>
      <c r="B3" s="80"/>
      <c r="C3" s="81"/>
      <c r="D3" s="81"/>
      <c r="E3" s="81"/>
      <c r="F3" s="81"/>
      <c r="G3" s="81"/>
      <c r="H3" s="81"/>
      <c r="I3" s="82"/>
      <c r="K3" s="83"/>
      <c r="L3" s="84"/>
    </row>
    <row r="4" spans="1:12" ht="15">
      <c r="A4" s="81"/>
      <c r="B4" s="80"/>
      <c r="C4" s="81"/>
      <c r="D4" s="81"/>
      <c r="E4" s="81"/>
      <c r="F4" s="81"/>
      <c r="G4" s="81"/>
      <c r="H4" s="81"/>
      <c r="I4" s="82"/>
      <c r="K4" s="83"/>
      <c r="L4" s="84"/>
    </row>
    <row r="5" spans="1:12" ht="15">
      <c r="A5" s="81"/>
      <c r="B5" s="80"/>
      <c r="C5" s="81"/>
      <c r="D5" s="81"/>
      <c r="E5" s="81"/>
      <c r="F5" s="81"/>
      <c r="G5" s="81"/>
      <c r="H5" s="81"/>
      <c r="I5" s="82"/>
      <c r="K5" s="83"/>
      <c r="L5" s="84"/>
    </row>
    <row r="6" spans="1:12" ht="15">
      <c r="A6" s="81"/>
      <c r="B6" s="80"/>
      <c r="C6" s="241" t="s">
        <v>266</v>
      </c>
      <c r="D6" s="241"/>
      <c r="E6" s="241"/>
      <c r="F6" s="241"/>
      <c r="G6" s="241"/>
      <c r="H6" s="241"/>
      <c r="I6" s="241"/>
      <c r="J6" s="242" t="s">
        <v>128</v>
      </c>
      <c r="K6" s="242" t="s">
        <v>135</v>
      </c>
      <c r="L6" s="84"/>
    </row>
    <row r="7" spans="1:12" ht="15">
      <c r="A7" s="81"/>
      <c r="B7" s="80"/>
      <c r="C7" s="87"/>
      <c r="D7" s="243" t="s">
        <v>136</v>
      </c>
      <c r="E7" s="243"/>
      <c r="F7" s="243"/>
      <c r="G7" s="88" t="s">
        <v>137</v>
      </c>
      <c r="I7" s="88"/>
      <c r="J7" s="242"/>
      <c r="K7" s="242"/>
      <c r="L7" s="84"/>
    </row>
    <row r="8" spans="1:12" ht="15">
      <c r="A8" s="81"/>
      <c r="B8" s="80"/>
      <c r="C8" s="87" t="s">
        <v>138</v>
      </c>
      <c r="D8" s="86" t="s">
        <v>138</v>
      </c>
      <c r="E8" s="87" t="s">
        <v>139</v>
      </c>
      <c r="F8" s="86" t="s">
        <v>140</v>
      </c>
      <c r="G8" s="87" t="s">
        <v>141</v>
      </c>
      <c r="H8" s="87" t="s">
        <v>142</v>
      </c>
      <c r="I8" s="87"/>
      <c r="J8" s="242"/>
      <c r="K8" s="242"/>
      <c r="L8" s="84"/>
    </row>
    <row r="9" spans="1:12" ht="15">
      <c r="A9" s="81"/>
      <c r="B9" s="80"/>
      <c r="C9" s="87" t="s">
        <v>143</v>
      </c>
      <c r="D9" s="86" t="s">
        <v>144</v>
      </c>
      <c r="E9" s="86" t="s">
        <v>145</v>
      </c>
      <c r="F9" s="89" t="s">
        <v>146</v>
      </c>
      <c r="G9" s="87" t="s">
        <v>147</v>
      </c>
      <c r="H9" s="86" t="s">
        <v>138</v>
      </c>
      <c r="I9" s="86" t="s">
        <v>148</v>
      </c>
      <c r="J9" s="242"/>
      <c r="K9" s="242"/>
      <c r="L9" s="84"/>
    </row>
    <row r="10" spans="1:12" ht="15">
      <c r="A10" s="81"/>
      <c r="B10" s="80"/>
      <c r="C10" s="87"/>
      <c r="D10" s="87"/>
      <c r="E10" s="87"/>
      <c r="F10" s="86" t="s">
        <v>149</v>
      </c>
      <c r="H10" s="87"/>
      <c r="I10" s="87"/>
      <c r="J10" s="242"/>
      <c r="K10" s="242"/>
      <c r="L10" s="84"/>
    </row>
    <row r="11" spans="1:12" ht="15">
      <c r="A11" s="81"/>
      <c r="B11" s="80"/>
      <c r="C11" s="90" t="s">
        <v>150</v>
      </c>
      <c r="D11" s="90" t="s">
        <v>150</v>
      </c>
      <c r="E11" s="90" t="s">
        <v>150</v>
      </c>
      <c r="F11" s="90" t="s">
        <v>150</v>
      </c>
      <c r="G11" s="90" t="s">
        <v>150</v>
      </c>
      <c r="H11" s="90" t="s">
        <v>150</v>
      </c>
      <c r="I11" s="90" t="s">
        <v>150</v>
      </c>
      <c r="J11" s="90" t="s">
        <v>150</v>
      </c>
      <c r="K11" s="90" t="s">
        <v>150</v>
      </c>
      <c r="L11" s="84"/>
    </row>
    <row r="12" spans="1:12" ht="15">
      <c r="A12" s="81"/>
      <c r="B12" s="80"/>
      <c r="C12" s="91"/>
      <c r="D12" s="91"/>
      <c r="E12" s="91"/>
      <c r="F12" s="91"/>
      <c r="G12" s="91"/>
      <c r="H12" s="91"/>
      <c r="I12" s="87"/>
      <c r="J12" s="92"/>
      <c r="K12" s="93"/>
      <c r="L12" s="84"/>
    </row>
    <row r="13" spans="1:12" ht="15">
      <c r="A13" s="82" t="s">
        <v>151</v>
      </c>
      <c r="B13" s="80"/>
      <c r="C13" s="91"/>
      <c r="D13" s="91"/>
      <c r="E13" s="91"/>
      <c r="F13" s="91"/>
      <c r="G13" s="91"/>
      <c r="H13" s="91"/>
      <c r="I13" s="87"/>
      <c r="J13" s="92"/>
      <c r="K13" s="93"/>
      <c r="L13" s="84"/>
    </row>
    <row r="14" spans="1:12" ht="15">
      <c r="A14" s="220">
        <v>40209</v>
      </c>
      <c r="B14" s="86"/>
      <c r="C14" s="91"/>
      <c r="D14" s="91"/>
      <c r="E14" s="91"/>
      <c r="F14" s="91"/>
      <c r="G14" s="91"/>
      <c r="H14" s="91"/>
      <c r="I14" s="87"/>
      <c r="J14" s="92"/>
      <c r="K14" s="93"/>
      <c r="L14" s="84"/>
    </row>
    <row r="15" spans="1:12" ht="15">
      <c r="A15" s="82"/>
      <c r="B15" s="80"/>
      <c r="C15" s="94"/>
      <c r="D15" s="94"/>
      <c r="E15" s="94"/>
      <c r="F15" s="94"/>
      <c r="G15" s="94"/>
      <c r="H15" s="94"/>
      <c r="I15" s="95"/>
      <c r="J15" s="91"/>
      <c r="K15" s="93"/>
      <c r="L15" s="96"/>
    </row>
    <row r="16" spans="1:12" ht="15">
      <c r="A16" s="220">
        <v>40118</v>
      </c>
      <c r="B16" s="86"/>
      <c r="C16" s="97">
        <v>40612</v>
      </c>
      <c r="D16" s="97">
        <v>0</v>
      </c>
      <c r="E16" s="97">
        <v>1544</v>
      </c>
      <c r="F16" s="98">
        <v>129</v>
      </c>
      <c r="G16" s="97">
        <v>9615</v>
      </c>
      <c r="H16" s="97">
        <v>-2485</v>
      </c>
      <c r="I16" s="88">
        <f>SUM(C16:H16)</f>
        <v>49415</v>
      </c>
      <c r="J16" s="97">
        <v>583</v>
      </c>
      <c r="K16" s="99">
        <f>SUM(I16:J16)</f>
        <v>49998</v>
      </c>
      <c r="L16" s="96">
        <f>K16-'BS'!G44</f>
        <v>0</v>
      </c>
    </row>
    <row r="17" spans="1:12" ht="15">
      <c r="A17" s="81"/>
      <c r="B17" s="86"/>
      <c r="C17" s="97"/>
      <c r="D17" s="97"/>
      <c r="E17" s="97"/>
      <c r="F17" s="98"/>
      <c r="G17" s="97"/>
      <c r="H17" s="97"/>
      <c r="I17" s="97"/>
      <c r="J17" s="97"/>
      <c r="K17" s="98"/>
      <c r="L17" s="96"/>
    </row>
    <row r="18" spans="1:12" ht="15">
      <c r="A18" s="81" t="s">
        <v>267</v>
      </c>
      <c r="B18" s="100"/>
      <c r="C18" s="98">
        <v>0</v>
      </c>
      <c r="D18" s="98">
        <v>0</v>
      </c>
      <c r="E18" s="98">
        <v>0</v>
      </c>
      <c r="F18" s="98">
        <v>0</v>
      </c>
      <c r="G18" s="98">
        <f>'IS'!E27</f>
        <v>115</v>
      </c>
      <c r="H18" s="98">
        <v>0</v>
      </c>
      <c r="I18" s="88">
        <f>SUM(C18:H18)</f>
        <v>115</v>
      </c>
      <c r="J18" s="98">
        <f>'IS'!E28</f>
        <v>-10</v>
      </c>
      <c r="K18" s="99">
        <f>SUM(I18:J18)</f>
        <v>105</v>
      </c>
      <c r="L18" s="96"/>
    </row>
    <row r="19" spans="1:12" ht="15">
      <c r="A19" s="81" t="s">
        <v>152</v>
      </c>
      <c r="B19" s="100"/>
      <c r="C19" s="98">
        <v>0</v>
      </c>
      <c r="D19" s="98">
        <v>0</v>
      </c>
      <c r="E19" s="98">
        <v>-6</v>
      </c>
      <c r="F19" s="98">
        <v>40</v>
      </c>
      <c r="G19" s="98">
        <v>0</v>
      </c>
      <c r="H19" s="98">
        <v>0</v>
      </c>
      <c r="I19" s="88">
        <f>SUM(C19:H19)</f>
        <v>34</v>
      </c>
      <c r="J19" s="98">
        <v>14</v>
      </c>
      <c r="K19" s="99">
        <f>SUM(I19:J19)</f>
        <v>48</v>
      </c>
      <c r="L19" s="96"/>
    </row>
    <row r="20" spans="1:12" ht="14.25">
      <c r="A20" s="81"/>
      <c r="B20" s="100"/>
      <c r="C20" s="98"/>
      <c r="D20" s="98"/>
      <c r="E20" s="98"/>
      <c r="F20" s="98"/>
      <c r="G20" s="98"/>
      <c r="H20" s="98"/>
      <c r="I20" s="98"/>
      <c r="J20" s="98"/>
      <c r="K20" s="98"/>
      <c r="L20" s="96"/>
    </row>
    <row r="21" spans="1:12" ht="15.75" thickBot="1">
      <c r="A21" s="220">
        <v>40209</v>
      </c>
      <c r="B21" s="100"/>
      <c r="C21" s="101">
        <f aca="true" t="shared" si="0" ref="C21:K21">SUM(C16:C20)</f>
        <v>40612</v>
      </c>
      <c r="D21" s="101">
        <f t="shared" si="0"/>
        <v>0</v>
      </c>
      <c r="E21" s="101">
        <f t="shared" si="0"/>
        <v>1538</v>
      </c>
      <c r="F21" s="101">
        <f t="shared" si="0"/>
        <v>169</v>
      </c>
      <c r="G21" s="101">
        <f t="shared" si="0"/>
        <v>9730</v>
      </c>
      <c r="H21" s="101">
        <f t="shared" si="0"/>
        <v>-2485</v>
      </c>
      <c r="I21" s="102">
        <f t="shared" si="0"/>
        <v>49564</v>
      </c>
      <c r="J21" s="101">
        <f t="shared" si="0"/>
        <v>587</v>
      </c>
      <c r="K21" s="101">
        <f t="shared" si="0"/>
        <v>50151</v>
      </c>
      <c r="L21" s="96">
        <f>K21-'BS'!E44</f>
        <v>0</v>
      </c>
    </row>
    <row r="22" spans="1:12" ht="14.25">
      <c r="A22" s="81"/>
      <c r="B22" s="100"/>
      <c r="C22" s="96">
        <f>C21-'BS'!E37</f>
        <v>0</v>
      </c>
      <c r="D22" s="96"/>
      <c r="E22" s="96">
        <f>E21-'BS'!E39</f>
        <v>0</v>
      </c>
      <c r="F22" s="96">
        <f>F21-'BS'!E40</f>
        <v>0</v>
      </c>
      <c r="G22" s="96">
        <f>G21-'BS'!E41</f>
        <v>0</v>
      </c>
      <c r="H22" s="96"/>
      <c r="I22" s="96">
        <f>I21-'BS'!E42</f>
        <v>0</v>
      </c>
      <c r="J22" s="96">
        <f>J21-'BS'!E43</f>
        <v>0</v>
      </c>
      <c r="K22" s="96"/>
      <c r="L22" s="96"/>
    </row>
    <row r="23" spans="1:12" ht="14.25">
      <c r="A23" s="81"/>
      <c r="B23" s="100"/>
      <c r="C23" s="98"/>
      <c r="D23" s="98"/>
      <c r="E23" s="98"/>
      <c r="F23" s="98"/>
      <c r="G23" s="98"/>
      <c r="H23" s="98"/>
      <c r="I23" s="98"/>
      <c r="J23" s="98"/>
      <c r="K23" s="98"/>
      <c r="L23" s="103"/>
    </row>
    <row r="24" spans="1:12" ht="15">
      <c r="A24" s="82" t="str">
        <f>A13</f>
        <v>3 months ended</v>
      </c>
      <c r="B24" s="80"/>
      <c r="C24" s="97"/>
      <c r="D24" s="97"/>
      <c r="E24" s="97"/>
      <c r="F24" s="97"/>
      <c r="G24" s="97"/>
      <c r="H24" s="97"/>
      <c r="I24" s="88"/>
      <c r="J24" s="97"/>
      <c r="K24" s="99"/>
      <c r="L24" s="103"/>
    </row>
    <row r="25" spans="1:12" ht="15">
      <c r="A25" s="220">
        <f>A14-365</f>
        <v>39844</v>
      </c>
      <c r="B25" s="86"/>
      <c r="C25" s="97"/>
      <c r="D25" s="97"/>
      <c r="E25" s="97"/>
      <c r="F25" s="97"/>
      <c r="G25" s="97"/>
      <c r="H25" s="97"/>
      <c r="I25" s="88"/>
      <c r="J25" s="97"/>
      <c r="K25" s="99"/>
      <c r="L25" s="103"/>
    </row>
    <row r="26" spans="1:12" ht="15">
      <c r="A26" s="82"/>
      <c r="B26" s="80"/>
      <c r="C26" s="104"/>
      <c r="D26" s="104"/>
      <c r="E26" s="104"/>
      <c r="F26" s="104"/>
      <c r="G26" s="104"/>
      <c r="H26" s="104"/>
      <c r="I26" s="105"/>
      <c r="J26" s="104"/>
      <c r="K26" s="106"/>
      <c r="L26" s="103"/>
    </row>
    <row r="27" spans="1:12" ht="15">
      <c r="A27" s="220">
        <v>39753</v>
      </c>
      <c r="B27" s="80"/>
      <c r="C27" s="97">
        <v>40612</v>
      </c>
      <c r="D27" s="97">
        <v>252</v>
      </c>
      <c r="E27" s="97">
        <v>1550</v>
      </c>
      <c r="F27" s="98">
        <v>151</v>
      </c>
      <c r="G27" s="97">
        <v>10221</v>
      </c>
      <c r="H27" s="97">
        <v>-2603</v>
      </c>
      <c r="I27" s="88">
        <f>SUM(C27:H27)</f>
        <v>50183</v>
      </c>
      <c r="J27" s="97">
        <v>635</v>
      </c>
      <c r="K27" s="99">
        <f>SUM(I27:J27)</f>
        <v>50818</v>
      </c>
      <c r="L27" s="103"/>
    </row>
    <row r="28" spans="1:12" ht="14.25">
      <c r="A28" s="81"/>
      <c r="B28" s="80"/>
      <c r="C28" s="97"/>
      <c r="D28" s="97"/>
      <c r="E28" s="97"/>
      <c r="F28" s="98"/>
      <c r="G28" s="97"/>
      <c r="H28" s="97"/>
      <c r="I28" s="97"/>
      <c r="J28" s="97"/>
      <c r="K28" s="98"/>
      <c r="L28" s="103"/>
    </row>
    <row r="29" spans="1:12" ht="15">
      <c r="A29" s="81" t="s">
        <v>268</v>
      </c>
      <c r="B29" s="107"/>
      <c r="C29" s="98">
        <v>0</v>
      </c>
      <c r="D29" s="98">
        <v>0</v>
      </c>
      <c r="E29" s="98">
        <v>0</v>
      </c>
      <c r="F29" s="98">
        <v>0</v>
      </c>
      <c r="G29" s="98">
        <f>'IS'!F27</f>
        <v>-623</v>
      </c>
      <c r="H29" s="98">
        <v>0</v>
      </c>
      <c r="I29" s="99">
        <f>SUM(C29:H29)</f>
        <v>-623</v>
      </c>
      <c r="J29" s="98">
        <f>'IS'!F28</f>
        <v>-22</v>
      </c>
      <c r="K29" s="99">
        <f>SUM(I29:J29)</f>
        <v>-645</v>
      </c>
      <c r="L29" s="103"/>
    </row>
    <row r="30" spans="1:12" ht="15">
      <c r="A30" s="81" t="s">
        <v>152</v>
      </c>
      <c r="B30" s="107"/>
      <c r="C30" s="98">
        <v>0</v>
      </c>
      <c r="D30" s="98">
        <v>0</v>
      </c>
      <c r="E30" s="98">
        <v>-9</v>
      </c>
      <c r="F30" s="98">
        <v>27</v>
      </c>
      <c r="G30" s="98">
        <v>0</v>
      </c>
      <c r="H30" s="98">
        <v>0</v>
      </c>
      <c r="I30" s="99">
        <f>SUM(C30:H30)</f>
        <v>18</v>
      </c>
      <c r="J30" s="98">
        <v>-6</v>
      </c>
      <c r="K30" s="99">
        <f>SUM(I30:J30)</f>
        <v>12</v>
      </c>
      <c r="L30" s="103"/>
    </row>
    <row r="31" spans="1:12" ht="15">
      <c r="A31" s="81" t="s">
        <v>153</v>
      </c>
      <c r="B31" s="107"/>
      <c r="C31" s="98">
        <v>0</v>
      </c>
      <c r="D31" s="98">
        <v>0</v>
      </c>
      <c r="E31" s="98">
        <v>0</v>
      </c>
      <c r="F31" s="98">
        <v>0</v>
      </c>
      <c r="G31" s="98">
        <v>0</v>
      </c>
      <c r="H31" s="98">
        <v>-652</v>
      </c>
      <c r="I31" s="99">
        <f>SUM(C31:H31)</f>
        <v>-652</v>
      </c>
      <c r="J31" s="98">
        <v>0</v>
      </c>
      <c r="K31" s="99">
        <f>SUM(I31:J31)</f>
        <v>-652</v>
      </c>
      <c r="L31" s="103"/>
    </row>
    <row r="32" spans="1:12" ht="14.25">
      <c r="A32" s="103"/>
      <c r="B32" s="100"/>
      <c r="C32" s="98"/>
      <c r="D32" s="98"/>
      <c r="E32" s="98"/>
      <c r="F32" s="98"/>
      <c r="G32" s="98"/>
      <c r="H32" s="98"/>
      <c r="I32" s="98"/>
      <c r="J32" s="98"/>
      <c r="K32" s="98"/>
      <c r="L32" s="103"/>
    </row>
    <row r="33" spans="1:12" ht="15.75" thickBot="1">
      <c r="A33" s="220">
        <v>39844</v>
      </c>
      <c r="B33" s="100"/>
      <c r="C33" s="101">
        <f aca="true" t="shared" si="1" ref="C33:K33">SUM(C27:C32)</f>
        <v>40612</v>
      </c>
      <c r="D33" s="101">
        <f t="shared" si="1"/>
        <v>252</v>
      </c>
      <c r="E33" s="101">
        <f t="shared" si="1"/>
        <v>1541</v>
      </c>
      <c r="F33" s="101">
        <f t="shared" si="1"/>
        <v>178</v>
      </c>
      <c r="G33" s="101">
        <f t="shared" si="1"/>
        <v>9598</v>
      </c>
      <c r="H33" s="101">
        <f t="shared" si="1"/>
        <v>-3255</v>
      </c>
      <c r="I33" s="102">
        <f t="shared" si="1"/>
        <v>48926</v>
      </c>
      <c r="J33" s="101">
        <f t="shared" si="1"/>
        <v>607</v>
      </c>
      <c r="K33" s="102">
        <f t="shared" si="1"/>
        <v>49533</v>
      </c>
      <c r="L33" s="103"/>
    </row>
    <row r="34" spans="1:12" ht="15">
      <c r="A34" s="103"/>
      <c r="B34" s="100"/>
      <c r="C34" s="98"/>
      <c r="D34" s="98"/>
      <c r="E34" s="98"/>
      <c r="F34" s="98"/>
      <c r="G34" s="98"/>
      <c r="H34" s="98"/>
      <c r="I34" s="99"/>
      <c r="J34" s="98"/>
      <c r="K34" s="99"/>
      <c r="L34" s="103"/>
    </row>
    <row r="35" spans="1:12" ht="15">
      <c r="A35" s="103"/>
      <c r="B35" s="100"/>
      <c r="C35" s="98"/>
      <c r="D35" s="98"/>
      <c r="E35" s="98"/>
      <c r="F35" s="98"/>
      <c r="G35" s="98"/>
      <c r="H35" s="98"/>
      <c r="I35" s="99"/>
      <c r="J35" s="98"/>
      <c r="K35" s="99"/>
      <c r="L35" s="103"/>
    </row>
    <row r="36" spans="1:12" ht="15">
      <c r="A36" s="81"/>
      <c r="B36" s="80"/>
      <c r="C36" s="108"/>
      <c r="D36" s="108"/>
      <c r="E36" s="108"/>
      <c r="F36" s="108"/>
      <c r="G36" s="108"/>
      <c r="H36" s="108"/>
      <c r="I36" s="95"/>
      <c r="J36" s="81"/>
      <c r="K36" s="83"/>
      <c r="L36" s="103"/>
    </row>
    <row r="37" spans="1:12" ht="15">
      <c r="A37" s="81" t="s">
        <v>154</v>
      </c>
      <c r="B37" s="80"/>
      <c r="C37" s="81"/>
      <c r="D37" s="81"/>
      <c r="E37" s="81"/>
      <c r="F37" s="81"/>
      <c r="G37" s="81"/>
      <c r="H37" s="81"/>
      <c r="I37" s="82"/>
      <c r="J37" s="81"/>
      <c r="K37" s="83"/>
      <c r="L37" s="103"/>
    </row>
    <row r="38" spans="1:12" ht="15">
      <c r="A38" s="81" t="s">
        <v>280</v>
      </c>
      <c r="B38" s="80"/>
      <c r="C38" s="81"/>
      <c r="D38" s="81"/>
      <c r="E38" s="81"/>
      <c r="F38" s="81"/>
      <c r="G38" s="81"/>
      <c r="H38" s="81"/>
      <c r="I38" s="82"/>
      <c r="J38" s="81"/>
      <c r="K38" s="83"/>
      <c r="L38" s="103"/>
    </row>
    <row r="39" spans="1:12" ht="15">
      <c r="A39" s="103"/>
      <c r="B39" s="100"/>
      <c r="C39" s="98"/>
      <c r="D39" s="103"/>
      <c r="E39" s="103"/>
      <c r="F39" s="103"/>
      <c r="G39" s="103"/>
      <c r="H39" s="103"/>
      <c r="I39" s="83"/>
      <c r="J39" s="103"/>
      <c r="K39" s="83"/>
      <c r="L39" s="103"/>
    </row>
    <row r="40" spans="1:12" ht="15">
      <c r="A40" s="103"/>
      <c r="B40" s="100"/>
      <c r="C40" s="98"/>
      <c r="D40" s="103"/>
      <c r="E40" s="103"/>
      <c r="F40" s="103"/>
      <c r="G40" s="103"/>
      <c r="H40" s="103"/>
      <c r="I40" s="83"/>
      <c r="J40" s="103"/>
      <c r="K40" s="83"/>
      <c r="L40" s="103"/>
    </row>
    <row r="41" spans="1:12" ht="15">
      <c r="A41" s="103"/>
      <c r="B41" s="100"/>
      <c r="C41" s="109"/>
      <c r="D41" s="110"/>
      <c r="E41" s="110"/>
      <c r="F41" s="110"/>
      <c r="G41" s="110"/>
      <c r="H41" s="110"/>
      <c r="I41" s="111"/>
      <c r="J41" s="110"/>
      <c r="K41" s="111"/>
      <c r="L41" s="103"/>
    </row>
  </sheetData>
  <mergeCells count="4">
    <mergeCell ref="C6:I6"/>
    <mergeCell ref="J6:J10"/>
    <mergeCell ref="K6:K10"/>
    <mergeCell ref="D7:F7"/>
  </mergeCells>
  <conditionalFormatting sqref="C22:L22 L15:L21">
    <cfRule type="cellIs" priority="1" dxfId="0" operator="equal" stopIfTrue="1">
      <formula>0</formula>
    </cfRule>
  </conditionalFormatting>
  <printOptions/>
  <pageMargins left="0.77" right="0.33" top="0.5" bottom="1" header="0.25" footer="0.5"/>
  <pageSetup fitToHeight="1" fitToWidth="1" horizontalDpi="600" verticalDpi="600" orientation="portrait" paperSize="9" scale="70" r:id="rId3"/>
  <headerFooter alignWithMargins="0">
    <oddFooter>&amp;C&amp;D &amp;T</oddFooter>
  </headerFooter>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D56"/>
  <sheetViews>
    <sheetView view="pageBreakPreview" zoomScale="60" workbookViewId="0" topLeftCell="A1">
      <pane ySplit="3" topLeftCell="BM4" activePane="bottomLeft" state="frozen"/>
      <selection pane="topLeft" activeCell="A4" sqref="A4"/>
      <selection pane="bottomLeft" activeCell="A4" sqref="A4"/>
    </sheetView>
  </sheetViews>
  <sheetFormatPr defaultColWidth="9.140625" defaultRowHeight="12.75"/>
  <cols>
    <col min="1" max="1" width="59.421875" style="44" customWidth="1"/>
    <col min="2" max="2" width="13.00390625" style="112" customWidth="1"/>
    <col min="3" max="3" width="13.421875" style="44" customWidth="1"/>
    <col min="4" max="16384" width="9.140625" style="44" customWidth="1"/>
  </cols>
  <sheetData>
    <row r="1" ht="12.75">
      <c r="A1" s="1" t="s">
        <v>12</v>
      </c>
    </row>
    <row r="2" ht="12.75">
      <c r="A2" s="1" t="s">
        <v>155</v>
      </c>
    </row>
    <row r="3" ht="12.75">
      <c r="A3" s="113" t="str">
        <f>'IS'!A3</f>
        <v>FOR THE QUARTER ENDED 31 JANUARY 2010 ( UNAUDITED )</v>
      </c>
    </row>
    <row r="4" ht="12.75"/>
    <row r="5" spans="2:3" ht="12.75">
      <c r="B5" s="114">
        <v>2010</v>
      </c>
      <c r="C5" s="35">
        <v>2009</v>
      </c>
    </row>
    <row r="6" spans="2:3" ht="12.75">
      <c r="B6" s="114" t="s">
        <v>156</v>
      </c>
      <c r="C6" s="35" t="str">
        <f>B6</f>
        <v>3 MONTHS</v>
      </c>
    </row>
    <row r="7" spans="2:3" ht="12.75">
      <c r="B7" s="114" t="s">
        <v>112</v>
      </c>
      <c r="C7" s="35" t="s">
        <v>112</v>
      </c>
    </row>
    <row r="8" spans="2:3" ht="12.75">
      <c r="B8" s="115">
        <v>40209</v>
      </c>
      <c r="C8" s="115">
        <f>+B8</f>
        <v>40209</v>
      </c>
    </row>
    <row r="9" spans="2:3" ht="12.75">
      <c r="B9" s="114" t="s">
        <v>150</v>
      </c>
      <c r="C9" s="35" t="s">
        <v>150</v>
      </c>
    </row>
    <row r="10" ht="12.75"/>
    <row r="11" ht="12.75">
      <c r="A11" s="116" t="s">
        <v>157</v>
      </c>
    </row>
    <row r="12" spans="1:3" ht="12.75">
      <c r="A12" s="2" t="s">
        <v>0</v>
      </c>
      <c r="B12" s="47">
        <v>149</v>
      </c>
      <c r="C12" s="117">
        <v>-610</v>
      </c>
    </row>
    <row r="13" spans="2:3" ht="12.75">
      <c r="B13" s="118"/>
      <c r="C13" s="119"/>
    </row>
    <row r="14" spans="1:3" ht="12.75">
      <c r="A14" s="2" t="s">
        <v>1</v>
      </c>
      <c r="B14" s="118"/>
      <c r="C14" s="119"/>
    </row>
    <row r="15" spans="1:3" ht="12.75">
      <c r="A15" s="44" t="s">
        <v>158</v>
      </c>
      <c r="B15" s="118">
        <v>732</v>
      </c>
      <c r="C15" s="119">
        <v>742</v>
      </c>
    </row>
    <row r="16" spans="1:3" ht="12.75">
      <c r="A16" s="44" t="s">
        <v>159</v>
      </c>
      <c r="B16" s="118">
        <v>-34</v>
      </c>
      <c r="C16" s="119">
        <v>-34</v>
      </c>
    </row>
    <row r="17" spans="2:3" ht="12.75">
      <c r="B17" s="120"/>
      <c r="C17" s="121"/>
    </row>
    <row r="18" spans="1:3" ht="12.75">
      <c r="A18" s="44" t="s">
        <v>160</v>
      </c>
      <c r="B18" s="47">
        <f>SUM(B12:B17)</f>
        <v>847</v>
      </c>
      <c r="C18" s="117">
        <f>SUM(C12:C17)</f>
        <v>98</v>
      </c>
    </row>
    <row r="19" spans="1:3" ht="12.75">
      <c r="A19" s="44" t="s">
        <v>44</v>
      </c>
      <c r="B19" s="118"/>
      <c r="C19" s="119"/>
    </row>
    <row r="20" spans="1:3" ht="12.75">
      <c r="A20" s="122" t="s">
        <v>161</v>
      </c>
      <c r="B20" s="118"/>
      <c r="C20" s="119"/>
    </row>
    <row r="21" spans="1:3" ht="12.75">
      <c r="A21" s="44" t="s">
        <v>162</v>
      </c>
      <c r="B21" s="118">
        <v>441</v>
      </c>
      <c r="C21" s="119">
        <v>172</v>
      </c>
    </row>
    <row r="22" spans="1:3" ht="12.75">
      <c r="A22" s="44" t="s">
        <v>163</v>
      </c>
      <c r="B22" s="118">
        <v>-213</v>
      </c>
      <c r="C22" s="119">
        <f>1780-172</f>
        <v>1608</v>
      </c>
    </row>
    <row r="23" spans="1:4" ht="12.75">
      <c r="A23" s="44" t="s">
        <v>164</v>
      </c>
      <c r="B23" s="118">
        <v>424</v>
      </c>
      <c r="C23" s="118">
        <v>-518</v>
      </c>
      <c r="D23" s="112"/>
    </row>
    <row r="24" spans="2:4" ht="12.75">
      <c r="B24" s="118"/>
      <c r="C24" s="118"/>
      <c r="D24" s="112"/>
    </row>
    <row r="25" spans="1:4" ht="12.75">
      <c r="A25" s="44" t="s">
        <v>165</v>
      </c>
      <c r="B25" s="123">
        <f>SUM(B18:B24)</f>
        <v>1499</v>
      </c>
      <c r="C25" s="123">
        <f>SUM(C18:C24)</f>
        <v>1360</v>
      </c>
      <c r="D25" s="112"/>
    </row>
    <row r="26" spans="2:4" ht="12.75">
      <c r="B26" s="118"/>
      <c r="C26" s="118"/>
      <c r="D26" s="112"/>
    </row>
    <row r="27" spans="1:4" ht="12.75">
      <c r="A27" s="44" t="s">
        <v>166</v>
      </c>
      <c r="B27" s="118">
        <v>-34</v>
      </c>
      <c r="C27" s="118">
        <v>-60</v>
      </c>
      <c r="D27" s="112"/>
    </row>
    <row r="28" spans="1:4" ht="12.75">
      <c r="A28" s="44" t="s">
        <v>167</v>
      </c>
      <c r="B28" s="118">
        <v>66</v>
      </c>
      <c r="C28" s="118">
        <v>0</v>
      </c>
      <c r="D28" s="112"/>
    </row>
    <row r="29" spans="1:4" ht="12.75">
      <c r="A29" s="44" t="s">
        <v>168</v>
      </c>
      <c r="B29" s="118">
        <v>-74</v>
      </c>
      <c r="C29" s="118">
        <v>-190</v>
      </c>
      <c r="D29" s="112"/>
    </row>
    <row r="30" spans="2:3" ht="12.75">
      <c r="B30" s="118"/>
      <c r="C30" s="119">
        <v>0</v>
      </c>
    </row>
    <row r="31" spans="1:3" ht="13.5" thickBot="1">
      <c r="A31" s="2" t="s">
        <v>2</v>
      </c>
      <c r="B31" s="124">
        <f>SUM(B25:B30)</f>
        <v>1457</v>
      </c>
      <c r="C31" s="125">
        <f>SUM(C25:C30)</f>
        <v>1110</v>
      </c>
    </row>
    <row r="32" spans="2:3" ht="12.75">
      <c r="B32" s="118"/>
      <c r="C32" s="119"/>
    </row>
    <row r="33" spans="1:3" ht="12.75">
      <c r="A33" s="116" t="s">
        <v>169</v>
      </c>
      <c r="B33" s="118"/>
      <c r="C33" s="119"/>
    </row>
    <row r="34" spans="1:3" ht="12.75">
      <c r="A34" s="44" t="s">
        <v>170</v>
      </c>
      <c r="B34" s="118">
        <v>3</v>
      </c>
      <c r="C34" s="118">
        <v>4</v>
      </c>
    </row>
    <row r="35" spans="1:3" ht="12.75">
      <c r="A35" s="44" t="s">
        <v>171</v>
      </c>
      <c r="B35" s="118">
        <v>-504</v>
      </c>
      <c r="C35" s="118">
        <v>0</v>
      </c>
    </row>
    <row r="36" spans="1:3" ht="12.75">
      <c r="A36" s="44" t="s">
        <v>172</v>
      </c>
      <c r="B36" s="118">
        <v>0</v>
      </c>
      <c r="C36" s="118">
        <v>33</v>
      </c>
    </row>
    <row r="37" spans="1:3" ht="13.5" thickBot="1">
      <c r="A37" s="2" t="s">
        <v>3</v>
      </c>
      <c r="B37" s="124">
        <f>SUM(B34:B36)</f>
        <v>-501</v>
      </c>
      <c r="C37" s="125">
        <f>SUM(C34:C36)</f>
        <v>37</v>
      </c>
    </row>
    <row r="38" spans="2:3" ht="12.75">
      <c r="B38" s="118"/>
      <c r="C38" s="119"/>
    </row>
    <row r="39" spans="1:3" ht="12.75">
      <c r="A39" s="116" t="s">
        <v>173</v>
      </c>
      <c r="B39" s="118"/>
      <c r="C39" s="119"/>
    </row>
    <row r="40" spans="1:3" ht="12.75">
      <c r="A40" s="44" t="s">
        <v>4</v>
      </c>
      <c r="B40" s="118">
        <v>0</v>
      </c>
      <c r="C40" s="119">
        <v>-652</v>
      </c>
    </row>
    <row r="41" spans="1:3" ht="12.75">
      <c r="A41" s="44" t="s">
        <v>174</v>
      </c>
      <c r="B41" s="118">
        <v>-196</v>
      </c>
      <c r="C41" s="119">
        <v>-97</v>
      </c>
    </row>
    <row r="42" spans="1:3" ht="12.75">
      <c r="A42" s="112"/>
      <c r="B42" s="118"/>
      <c r="C42" s="118"/>
    </row>
    <row r="43" spans="1:3" ht="13.5" thickBot="1">
      <c r="A43" s="2" t="s">
        <v>175</v>
      </c>
      <c r="B43" s="124">
        <f>SUM(B40:B42)</f>
        <v>-196</v>
      </c>
      <c r="C43" s="125">
        <f>SUM(C40:C42)</f>
        <v>-749</v>
      </c>
    </row>
    <row r="44" spans="2:3" ht="12.75">
      <c r="B44" s="118"/>
      <c r="C44" s="119"/>
    </row>
    <row r="45" spans="1:3" ht="12.75">
      <c r="A45" s="2" t="s">
        <v>176</v>
      </c>
      <c r="B45" s="118">
        <v>48</v>
      </c>
      <c r="C45" s="119">
        <v>-40</v>
      </c>
    </row>
    <row r="46" spans="1:3" ht="12.75">
      <c r="A46" s="2"/>
      <c r="B46" s="118"/>
      <c r="C46" s="119"/>
    </row>
    <row r="47" spans="1:3" ht="12.75">
      <c r="A47" s="2" t="s">
        <v>5</v>
      </c>
      <c r="B47" s="118">
        <f>B45+B43+B37+B31</f>
        <v>808</v>
      </c>
      <c r="C47" s="119">
        <f>C45+C43+C37+C31</f>
        <v>358</v>
      </c>
    </row>
    <row r="48" spans="2:3" ht="12.75">
      <c r="B48" s="118"/>
      <c r="C48" s="119"/>
    </row>
    <row r="49" spans="1:3" ht="12.75">
      <c r="A49" s="44" t="s">
        <v>10</v>
      </c>
      <c r="B49" s="118">
        <f>'BS'!G28</f>
        <v>12206</v>
      </c>
      <c r="C49" s="119">
        <v>10705</v>
      </c>
    </row>
    <row r="50" spans="2:3" ht="12.75">
      <c r="B50" s="118"/>
      <c r="C50" s="119"/>
    </row>
    <row r="51" spans="1:3" ht="13.5" thickBot="1">
      <c r="A51" s="2" t="s">
        <v>11</v>
      </c>
      <c r="B51" s="124">
        <f>B49+B47</f>
        <v>13014</v>
      </c>
      <c r="C51" s="125">
        <f>C49+C47</f>
        <v>11063</v>
      </c>
    </row>
    <row r="52" spans="2:3" ht="12.75">
      <c r="B52" s="126">
        <f>B51-'BS'!E28</f>
        <v>0</v>
      </c>
      <c r="C52" s="127"/>
    </row>
    <row r="54" ht="12.75">
      <c r="A54" s="44" t="s">
        <v>278</v>
      </c>
    </row>
    <row r="55" ht="12.75">
      <c r="A55" t="s">
        <v>276</v>
      </c>
    </row>
    <row r="56" ht="12.75">
      <c r="A56" t="s">
        <v>277</v>
      </c>
    </row>
  </sheetData>
  <conditionalFormatting sqref="B52">
    <cfRule type="cellIs" priority="1" dxfId="0" operator="equal" stopIfTrue="1">
      <formula>0</formula>
    </cfRule>
  </conditionalFormatting>
  <printOptions/>
  <pageMargins left="0.77" right="0.33" top="0.5" bottom="1" header="0.25" footer="0.54"/>
  <pageSetup fitToHeight="1" fitToWidth="1" horizontalDpi="600" verticalDpi="600" orientation="portrait" paperSize="9" r:id="rId3"/>
  <headerFooter alignWithMargins="0">
    <oddFooter>&amp;C&amp;D &amp;T</oddFooter>
  </headerFooter>
  <legacyDrawing r:id="rId2"/>
</worksheet>
</file>

<file path=xl/worksheets/sheet5.xml><?xml version="1.0" encoding="utf-8"?>
<worksheet xmlns="http://schemas.openxmlformats.org/spreadsheetml/2006/main" xmlns:r="http://schemas.openxmlformats.org/officeDocument/2006/relationships">
  <sheetPr>
    <tabColor indexed="51"/>
    <pageSetUpPr fitToPage="1"/>
  </sheetPr>
  <dimension ref="A1:K70"/>
  <sheetViews>
    <sheetView view="pageBreakPreview" zoomScale="60" workbookViewId="0" topLeftCell="A1">
      <pane ySplit="3" topLeftCell="BM4" activePane="bottomLeft" state="frozen"/>
      <selection pane="topLeft" activeCell="H8" sqref="H8"/>
      <selection pane="bottomLeft" activeCell="A4" sqref="A4"/>
    </sheetView>
  </sheetViews>
  <sheetFormatPr defaultColWidth="9.140625" defaultRowHeight="12.75" outlineLevelRow="1" outlineLevelCol="1"/>
  <cols>
    <col min="1" max="1" width="1.57421875" style="0" customWidth="1"/>
    <col min="2" max="2" width="1.8515625" style="0" customWidth="1"/>
    <col min="3" max="3" width="44.00390625" style="0" customWidth="1"/>
    <col min="4" max="4" width="4.28125" style="0" customWidth="1"/>
    <col min="5" max="5" width="15.421875" style="0" customWidth="1"/>
    <col min="6" max="6" width="1.57421875" style="0" customWidth="1"/>
    <col min="7" max="7" width="16.57421875" style="0" customWidth="1"/>
    <col min="8" max="8" width="1.28515625" style="0" customWidth="1"/>
    <col min="9" max="9" width="11.140625" style="0" hidden="1" customWidth="1" outlineLevel="1"/>
    <col min="10" max="10" width="0" style="0" hidden="1" customWidth="1" outlineLevel="1"/>
    <col min="11" max="11" width="9.140625" style="0" customWidth="1" collapsed="1"/>
  </cols>
  <sheetData>
    <row r="1" spans="1:4" ht="12.75">
      <c r="A1" s="1" t="s">
        <v>12</v>
      </c>
      <c r="B1" s="10"/>
      <c r="C1" s="10"/>
      <c r="D1" s="10"/>
    </row>
    <row r="2" spans="1:4" ht="12.75">
      <c r="A2" s="1" t="s">
        <v>50</v>
      </c>
      <c r="B2" s="10"/>
      <c r="C2" s="10"/>
      <c r="D2" s="10"/>
    </row>
    <row r="3" spans="1:4" ht="12.75">
      <c r="A3" s="1" t="str">
        <f>'IS'!A3</f>
        <v>FOR THE QUARTER ENDED 31 JANUARY 2010 ( UNAUDITED )</v>
      </c>
      <c r="B3" s="10"/>
      <c r="C3" s="10"/>
      <c r="D3" s="10"/>
    </row>
    <row r="4" spans="1:11" ht="12.75">
      <c r="A4" s="10"/>
      <c r="B4" s="10"/>
      <c r="C4" s="33"/>
      <c r="D4" s="10"/>
      <c r="E4" s="33"/>
      <c r="F4" s="33"/>
      <c r="I4" s="33" t="s">
        <v>271</v>
      </c>
      <c r="K4" s="33"/>
    </row>
    <row r="5" spans="3:11" ht="12.75">
      <c r="C5" s="33"/>
      <c r="E5" s="33"/>
      <c r="F5" s="33"/>
      <c r="I5" s="33" t="s">
        <v>272</v>
      </c>
      <c r="K5" s="33"/>
    </row>
    <row r="6" spans="3:11" ht="12.75">
      <c r="C6" s="33"/>
      <c r="E6" s="33" t="s">
        <v>178</v>
      </c>
      <c r="F6" s="33"/>
      <c r="G6" s="33" t="s">
        <v>178</v>
      </c>
      <c r="I6" s="33" t="s">
        <v>273</v>
      </c>
      <c r="K6" s="33"/>
    </row>
    <row r="7" spans="5:9" ht="12.75">
      <c r="E7" s="34">
        <v>40209</v>
      </c>
      <c r="F7" s="35"/>
      <c r="G7" s="34">
        <v>40117</v>
      </c>
      <c r="I7" s="33" t="s">
        <v>274</v>
      </c>
    </row>
    <row r="8" spans="5:7" ht="12.75">
      <c r="E8" s="33" t="s">
        <v>51</v>
      </c>
      <c r="F8" s="33"/>
      <c r="G8" s="33" t="s">
        <v>52</v>
      </c>
    </row>
    <row r="9" spans="4:9" ht="12.75">
      <c r="D9" t="s">
        <v>53</v>
      </c>
      <c r="E9" s="33" t="s">
        <v>34</v>
      </c>
      <c r="F9" s="33"/>
      <c r="G9" s="33" t="s">
        <v>34</v>
      </c>
      <c r="I9" s="33" t="s">
        <v>34</v>
      </c>
    </row>
    <row r="10" spans="2:4" ht="12.75">
      <c r="B10" s="2" t="s">
        <v>54</v>
      </c>
      <c r="C10" s="2"/>
      <c r="D10" s="2"/>
    </row>
    <row r="11" spans="2:4" ht="12.75">
      <c r="B11" s="2"/>
      <c r="C11" s="2"/>
      <c r="D11" s="2"/>
    </row>
    <row r="12" spans="2:4" ht="12.75">
      <c r="B12" s="2" t="s">
        <v>55</v>
      </c>
      <c r="C12" s="2"/>
      <c r="D12" s="2"/>
    </row>
    <row r="13" spans="3:9" ht="12.75">
      <c r="C13" t="s">
        <v>56</v>
      </c>
      <c r="E13" s="36">
        <v>16095</v>
      </c>
      <c r="F13" s="36"/>
      <c r="G13" s="36">
        <v>16140</v>
      </c>
      <c r="H13" s="37"/>
      <c r="I13" s="218">
        <f>E13-G13</f>
        <v>-45</v>
      </c>
    </row>
    <row r="14" spans="3:9" ht="12.75">
      <c r="C14" t="s">
        <v>57</v>
      </c>
      <c r="E14" s="36">
        <v>2909</v>
      </c>
      <c r="F14" s="36"/>
      <c r="G14" s="36">
        <v>2909</v>
      </c>
      <c r="H14" s="37"/>
      <c r="I14" s="218">
        <f>E14-G14</f>
        <v>0</v>
      </c>
    </row>
    <row r="15" spans="3:9" ht="12.75">
      <c r="C15" t="s">
        <v>58</v>
      </c>
      <c r="E15" s="36">
        <v>14580</v>
      </c>
      <c r="F15" s="36"/>
      <c r="G15" s="36">
        <v>14624</v>
      </c>
      <c r="H15" s="37"/>
      <c r="I15" s="218">
        <f>E15-G15</f>
        <v>-44</v>
      </c>
    </row>
    <row r="16" spans="3:9" ht="12.75">
      <c r="C16" t="s">
        <v>59</v>
      </c>
      <c r="E16" s="36">
        <v>2006</v>
      </c>
      <c r="F16" s="36"/>
      <c r="G16" s="36">
        <v>2012</v>
      </c>
      <c r="H16" s="37"/>
      <c r="I16" s="218">
        <f>E16-G16</f>
        <v>-6</v>
      </c>
    </row>
    <row r="17" spans="3:9" ht="12.75">
      <c r="C17" t="s">
        <v>60</v>
      </c>
      <c r="E17" s="36">
        <v>389</v>
      </c>
      <c r="F17" s="36"/>
      <c r="G17" s="36">
        <v>389</v>
      </c>
      <c r="H17" s="37"/>
      <c r="I17" s="218">
        <f>E17-G17</f>
        <v>0</v>
      </c>
    </row>
    <row r="18" spans="3:8" ht="12.75" hidden="1">
      <c r="C18" t="s">
        <v>61</v>
      </c>
      <c r="E18" s="36">
        <v>0</v>
      </c>
      <c r="F18" s="36"/>
      <c r="G18" s="38">
        <v>0</v>
      </c>
      <c r="H18" s="37"/>
    </row>
    <row r="19" spans="3:8" ht="12.75" hidden="1">
      <c r="C19" t="s">
        <v>62</v>
      </c>
      <c r="E19" s="36">
        <v>0</v>
      </c>
      <c r="F19" s="36"/>
      <c r="G19" s="38">
        <v>0</v>
      </c>
      <c r="H19" s="37"/>
    </row>
    <row r="20" spans="3:8" ht="12.75" hidden="1">
      <c r="C20" t="s">
        <v>63</v>
      </c>
      <c r="E20" s="36">
        <v>0</v>
      </c>
      <c r="F20" s="36"/>
      <c r="G20" s="38">
        <v>0</v>
      </c>
      <c r="H20" s="37"/>
    </row>
    <row r="21" spans="5:9" ht="12.75">
      <c r="E21" s="39">
        <f>SUM(E13:E20)</f>
        <v>35979</v>
      </c>
      <c r="F21" s="36"/>
      <c r="G21" s="39">
        <f>SUM(G13:G20)</f>
        <v>36074</v>
      </c>
      <c r="H21" s="37"/>
      <c r="I21" s="39">
        <f>SUM(I13:I20)</f>
        <v>-95</v>
      </c>
    </row>
    <row r="22" spans="2:8" ht="12.75">
      <c r="B22" s="2" t="s">
        <v>64</v>
      </c>
      <c r="E22" s="36"/>
      <c r="F22" s="36"/>
      <c r="G22" s="38"/>
      <c r="H22" s="37"/>
    </row>
    <row r="23" spans="2:9" ht="12.75">
      <c r="B23" t="s">
        <v>65</v>
      </c>
      <c r="C23" t="s">
        <v>66</v>
      </c>
      <c r="E23" s="36">
        <v>3463</v>
      </c>
      <c r="F23" s="36"/>
      <c r="G23" s="36">
        <v>3904</v>
      </c>
      <c r="H23" s="37"/>
      <c r="I23" s="218">
        <f aca="true" t="shared" si="0" ref="I23:I28">E23-G23</f>
        <v>-441</v>
      </c>
    </row>
    <row r="24" spans="2:9" ht="12.75">
      <c r="B24" t="s">
        <v>67</v>
      </c>
      <c r="C24" t="s">
        <v>68</v>
      </c>
      <c r="E24" s="36">
        <v>4706</v>
      </c>
      <c r="F24" s="36"/>
      <c r="G24" s="36">
        <v>4395</v>
      </c>
      <c r="H24" s="37"/>
      <c r="I24" s="218">
        <f t="shared" si="0"/>
        <v>311</v>
      </c>
    </row>
    <row r="25" spans="2:9" ht="12.75" hidden="1">
      <c r="B25" t="s">
        <v>69</v>
      </c>
      <c r="C25" t="s">
        <v>70</v>
      </c>
      <c r="E25" s="36">
        <v>0</v>
      </c>
      <c r="F25" s="36"/>
      <c r="G25" s="36">
        <v>0</v>
      </c>
      <c r="H25" s="37"/>
      <c r="I25" s="218">
        <f t="shared" si="0"/>
        <v>0</v>
      </c>
    </row>
    <row r="26" spans="2:9" ht="12.75">
      <c r="B26" t="s">
        <v>71</v>
      </c>
      <c r="C26" t="s">
        <v>262</v>
      </c>
      <c r="E26" s="36">
        <v>634</v>
      </c>
      <c r="F26" s="36"/>
      <c r="G26" s="36">
        <v>731</v>
      </c>
      <c r="H26" s="37"/>
      <c r="I26" s="218">
        <f t="shared" si="0"/>
        <v>-97</v>
      </c>
    </row>
    <row r="27" spans="2:9" ht="12.75">
      <c r="B27" t="s">
        <v>72</v>
      </c>
      <c r="C27" t="s">
        <v>73</v>
      </c>
      <c r="E27" s="36">
        <v>410</v>
      </c>
      <c r="F27" s="36"/>
      <c r="G27" s="36">
        <v>325</v>
      </c>
      <c r="H27" s="37"/>
      <c r="I27" s="218">
        <f t="shared" si="0"/>
        <v>85</v>
      </c>
    </row>
    <row r="28" spans="3:9" ht="12.75">
      <c r="C28" t="s">
        <v>74</v>
      </c>
      <c r="E28" s="40">
        <v>13014</v>
      </c>
      <c r="F28" s="36"/>
      <c r="G28" s="36">
        <v>12206</v>
      </c>
      <c r="H28" s="37"/>
      <c r="I28" s="218">
        <f t="shared" si="0"/>
        <v>808</v>
      </c>
    </row>
    <row r="29" spans="5:9" ht="12.75">
      <c r="E29" s="39">
        <f>SUM(E23:E28)</f>
        <v>22227</v>
      </c>
      <c r="F29" s="36"/>
      <c r="G29" s="39">
        <f>SUM(G23:G28)</f>
        <v>21561</v>
      </c>
      <c r="H29" s="37"/>
      <c r="I29" s="39">
        <f>SUM(I23:I28)</f>
        <v>666</v>
      </c>
    </row>
    <row r="30" spans="5:8" ht="13.5" thickBot="1">
      <c r="E30" s="41"/>
      <c r="F30" s="36"/>
      <c r="G30" s="41"/>
      <c r="H30" s="37"/>
    </row>
    <row r="31" spans="2:9" ht="13.5" thickBot="1">
      <c r="B31" s="2" t="s">
        <v>75</v>
      </c>
      <c r="E31" s="42">
        <f>+E21+E29</f>
        <v>58206</v>
      </c>
      <c r="F31" s="43"/>
      <c r="G31" s="42">
        <f>+G21+G29</f>
        <v>57635</v>
      </c>
      <c r="H31" s="37"/>
      <c r="I31" s="42">
        <f>+I21+I29</f>
        <v>571</v>
      </c>
    </row>
    <row r="32" spans="5:8" ht="12.75">
      <c r="E32" s="36"/>
      <c r="F32" s="36"/>
      <c r="G32" s="36"/>
      <c r="H32" s="37"/>
    </row>
    <row r="33" spans="5:8" ht="12.75">
      <c r="E33" s="36"/>
      <c r="F33" s="36"/>
      <c r="G33" s="36"/>
      <c r="H33" s="37"/>
    </row>
    <row r="34" spans="2:8" ht="12.75">
      <c r="B34" s="2" t="s">
        <v>76</v>
      </c>
      <c r="E34" s="36"/>
      <c r="F34" s="36"/>
      <c r="G34" s="36"/>
      <c r="H34" s="37"/>
    </row>
    <row r="35" spans="5:8" ht="12.75">
      <c r="E35" s="36"/>
      <c r="F35" s="36"/>
      <c r="G35" s="36"/>
      <c r="H35" s="37"/>
    </row>
    <row r="36" spans="3:8" ht="12.75">
      <c r="C36" s="2" t="s">
        <v>77</v>
      </c>
      <c r="D36" s="2"/>
      <c r="E36" s="36"/>
      <c r="F36" s="36"/>
      <c r="G36" s="38"/>
      <c r="H36" s="37"/>
    </row>
    <row r="37" spans="2:9" ht="12.75">
      <c r="B37" t="s">
        <v>78</v>
      </c>
      <c r="C37" t="s">
        <v>79</v>
      </c>
      <c r="E37" s="36">
        <v>40612</v>
      </c>
      <c r="F37" s="36"/>
      <c r="G37" s="36">
        <v>40612</v>
      </c>
      <c r="H37" s="37"/>
      <c r="I37" s="218">
        <f aca="true" t="shared" si="1" ref="I37:I43">E37-G37</f>
        <v>0</v>
      </c>
    </row>
    <row r="38" spans="3:9" ht="12.75">
      <c r="C38" t="s">
        <v>80</v>
      </c>
      <c r="E38" s="36">
        <v>-2485</v>
      </c>
      <c r="F38" s="36"/>
      <c r="G38" s="36">
        <v>-2485</v>
      </c>
      <c r="H38" s="37"/>
      <c r="I38" s="218">
        <f t="shared" si="1"/>
        <v>0</v>
      </c>
    </row>
    <row r="39" spans="2:9" ht="12.75">
      <c r="B39" t="s">
        <v>81</v>
      </c>
      <c r="C39" t="s">
        <v>82</v>
      </c>
      <c r="E39" s="36">
        <v>1538</v>
      </c>
      <c r="F39" s="36"/>
      <c r="G39" s="36">
        <v>1546</v>
      </c>
      <c r="H39" s="37"/>
      <c r="I39" s="218">
        <f t="shared" si="1"/>
        <v>-8</v>
      </c>
    </row>
    <row r="40" spans="2:9" ht="12.75">
      <c r="B40" t="s">
        <v>83</v>
      </c>
      <c r="C40" t="s">
        <v>84</v>
      </c>
      <c r="E40" s="36">
        <v>169</v>
      </c>
      <c r="F40" s="36"/>
      <c r="G40" s="36">
        <v>127</v>
      </c>
      <c r="H40" s="37"/>
      <c r="I40" s="218">
        <f t="shared" si="1"/>
        <v>42</v>
      </c>
    </row>
    <row r="41" spans="2:9" ht="12.75">
      <c r="B41" t="s">
        <v>85</v>
      </c>
      <c r="C41" t="s">
        <v>86</v>
      </c>
      <c r="E41" s="40">
        <v>9730</v>
      </c>
      <c r="F41" s="36"/>
      <c r="G41" s="40">
        <v>9615</v>
      </c>
      <c r="H41" s="37"/>
      <c r="I41" s="218">
        <f t="shared" si="1"/>
        <v>115</v>
      </c>
    </row>
    <row r="42" spans="5:9" ht="12.75">
      <c r="E42" s="36">
        <f>SUM(E37:E41)</f>
        <v>49564</v>
      </c>
      <c r="F42" s="36"/>
      <c r="G42" s="36">
        <f>SUM(G37:G41)</f>
        <v>49415</v>
      </c>
      <c r="H42" s="37"/>
      <c r="I42" s="219">
        <f>SUM(I37:I41)</f>
        <v>149</v>
      </c>
    </row>
    <row r="43" spans="3:9" ht="12.75">
      <c r="C43" t="s">
        <v>87</v>
      </c>
      <c r="E43" s="36">
        <v>587</v>
      </c>
      <c r="F43" s="36"/>
      <c r="G43" s="36">
        <v>583</v>
      </c>
      <c r="H43" s="37"/>
      <c r="I43" s="218">
        <f t="shared" si="1"/>
        <v>4</v>
      </c>
    </row>
    <row r="44" spans="2:9" ht="12.75">
      <c r="B44" s="2" t="s">
        <v>88</v>
      </c>
      <c r="E44" s="39">
        <f>+E42+E43</f>
        <v>50151</v>
      </c>
      <c r="F44" s="36"/>
      <c r="G44" s="39">
        <f>+G42+G43</f>
        <v>49998</v>
      </c>
      <c r="H44" s="37"/>
      <c r="I44" s="39">
        <f>+I42+I43</f>
        <v>153</v>
      </c>
    </row>
    <row r="45" spans="5:8" ht="12.75">
      <c r="E45" s="36"/>
      <c r="F45" s="36"/>
      <c r="G45" s="38"/>
      <c r="H45" s="37"/>
    </row>
    <row r="46" spans="2:8" ht="12.75">
      <c r="B46" s="2" t="s">
        <v>89</v>
      </c>
      <c r="E46" s="36"/>
      <c r="F46" s="36"/>
      <c r="G46" s="38"/>
      <c r="H46" s="37"/>
    </row>
    <row r="47" spans="3:9" ht="12.75">
      <c r="C47" t="s">
        <v>90</v>
      </c>
      <c r="D47" s="44" t="s">
        <v>91</v>
      </c>
      <c r="E47" s="36">
        <v>1296</v>
      </c>
      <c r="F47" s="36"/>
      <c r="G47" s="36">
        <v>1503</v>
      </c>
      <c r="H47" s="37"/>
      <c r="I47" s="218">
        <f>E47-G47</f>
        <v>-207</v>
      </c>
    </row>
    <row r="48" spans="3:9" ht="12.75">
      <c r="C48" t="s">
        <v>92</v>
      </c>
      <c r="E48" s="36">
        <v>58</v>
      </c>
      <c r="F48" s="36"/>
      <c r="G48" s="36">
        <v>63</v>
      </c>
      <c r="H48" s="37"/>
      <c r="I48" s="218">
        <f>E48-G48</f>
        <v>-5</v>
      </c>
    </row>
    <row r="49" spans="2:9" ht="12.75">
      <c r="B49" t="s">
        <v>93</v>
      </c>
      <c r="C49" t="s">
        <v>94</v>
      </c>
      <c r="E49" s="36">
        <v>2543</v>
      </c>
      <c r="F49" s="36"/>
      <c r="G49" s="36">
        <v>2543</v>
      </c>
      <c r="H49" s="37"/>
      <c r="I49" s="218">
        <f>E49-G49</f>
        <v>0</v>
      </c>
    </row>
    <row r="50" spans="5:9" ht="12.75">
      <c r="E50" s="39">
        <f>SUM(E47:E49)</f>
        <v>3897</v>
      </c>
      <c r="F50" s="36"/>
      <c r="G50" s="39">
        <f>SUM(G47:G49)</f>
        <v>4109</v>
      </c>
      <c r="H50" s="37"/>
      <c r="I50" s="39">
        <f>SUM(I47:I49)</f>
        <v>-212</v>
      </c>
    </row>
    <row r="51" spans="5:8" ht="12.75">
      <c r="E51" s="36"/>
      <c r="F51" s="36"/>
      <c r="G51" s="36"/>
      <c r="H51" s="37"/>
    </row>
    <row r="52" spans="2:8" ht="12.75">
      <c r="B52" s="2" t="s">
        <v>95</v>
      </c>
      <c r="E52" s="36"/>
      <c r="F52" s="36"/>
      <c r="G52" s="38"/>
      <c r="H52" s="37"/>
    </row>
    <row r="53" spans="3:9" ht="12.75">
      <c r="C53" t="s">
        <v>96</v>
      </c>
      <c r="D53" s="44" t="s">
        <v>91</v>
      </c>
      <c r="E53" s="36">
        <v>808</v>
      </c>
      <c r="F53" s="36"/>
      <c r="G53" s="36">
        <v>799</v>
      </c>
      <c r="H53" s="37"/>
      <c r="I53" s="218">
        <f>E53-G53</f>
        <v>9</v>
      </c>
    </row>
    <row r="54" spans="3:9" ht="12.75">
      <c r="C54" t="s">
        <v>97</v>
      </c>
      <c r="E54" s="36">
        <v>1127</v>
      </c>
      <c r="F54" s="36"/>
      <c r="G54" s="36">
        <v>828</v>
      </c>
      <c r="H54" s="37"/>
      <c r="I54" s="218">
        <f>E54-G54</f>
        <v>299</v>
      </c>
    </row>
    <row r="55" spans="3:9" ht="12.75">
      <c r="C55" t="s">
        <v>98</v>
      </c>
      <c r="E55" s="36">
        <v>2147</v>
      </c>
      <c r="F55" s="36"/>
      <c r="G55" s="36">
        <v>1880</v>
      </c>
      <c r="H55" s="37"/>
      <c r="I55" s="218">
        <f>E55-G55</f>
        <v>267</v>
      </c>
    </row>
    <row r="56" spans="3:9" ht="12.75">
      <c r="C56" t="s">
        <v>92</v>
      </c>
      <c r="E56" s="36">
        <v>21</v>
      </c>
      <c r="F56" s="36"/>
      <c r="G56" s="36">
        <v>21</v>
      </c>
      <c r="H56" s="37"/>
      <c r="I56" s="218">
        <f>E56-G56</f>
        <v>0</v>
      </c>
    </row>
    <row r="57" spans="3:9" ht="12.75">
      <c r="C57" t="s">
        <v>99</v>
      </c>
      <c r="E57" s="40">
        <v>55</v>
      </c>
      <c r="F57" s="36"/>
      <c r="G57" s="36">
        <v>0</v>
      </c>
      <c r="H57" s="37"/>
      <c r="I57" s="218">
        <f>E57-G57</f>
        <v>55</v>
      </c>
    </row>
    <row r="58" spans="5:9" ht="12.75">
      <c r="E58" s="39">
        <f>SUM(E53:E57)</f>
        <v>4158</v>
      </c>
      <c r="F58" s="36"/>
      <c r="G58" s="39">
        <f>SUM(G53:G57)</f>
        <v>3528</v>
      </c>
      <c r="H58" s="37"/>
      <c r="I58" s="39">
        <f>SUM(I53:I57)</f>
        <v>630</v>
      </c>
    </row>
    <row r="59" spans="5:9" ht="13.5" thickBot="1">
      <c r="E59" s="45"/>
      <c r="F59" s="45"/>
      <c r="G59" s="45"/>
      <c r="H59" s="37"/>
      <c r="I59" s="45"/>
    </row>
    <row r="60" spans="2:9" ht="13.5" thickBot="1">
      <c r="B60" s="2" t="s">
        <v>100</v>
      </c>
      <c r="E60" s="46">
        <f>E44+E50+E58</f>
        <v>58206</v>
      </c>
      <c r="F60" s="47"/>
      <c r="G60" s="46">
        <f>G44+G50+G58</f>
        <v>57635</v>
      </c>
      <c r="H60" s="37"/>
      <c r="I60" s="46">
        <f>I44+I50+I58</f>
        <v>571</v>
      </c>
    </row>
    <row r="61" spans="5:8" ht="12.75">
      <c r="E61" s="48">
        <f>E60-E31</f>
        <v>0</v>
      </c>
      <c r="F61" s="45"/>
      <c r="G61" s="48">
        <f>G60-G31</f>
        <v>0</v>
      </c>
      <c r="H61" s="37"/>
    </row>
    <row r="62" spans="1:8" ht="12.75" hidden="1" outlineLevel="1">
      <c r="A62" s="49"/>
      <c r="B62" s="49"/>
      <c r="C62" s="49" t="s">
        <v>101</v>
      </c>
      <c r="D62" s="49"/>
      <c r="E62" s="50">
        <v>40612085</v>
      </c>
      <c r="F62" s="50"/>
      <c r="G62" s="50"/>
      <c r="H62" s="37"/>
    </row>
    <row r="63" spans="1:8" ht="12.75" hidden="1" outlineLevel="1">
      <c r="A63" s="49"/>
      <c r="B63" s="49"/>
      <c r="C63" s="49" t="s">
        <v>102</v>
      </c>
      <c r="D63" s="49"/>
      <c r="E63" s="50">
        <v>-2963560</v>
      </c>
      <c r="F63" s="50"/>
      <c r="G63" s="50"/>
      <c r="H63" s="37"/>
    </row>
    <row r="64" spans="1:8" ht="12.75" hidden="1" outlineLevel="1">
      <c r="A64" s="49"/>
      <c r="B64" s="49"/>
      <c r="C64" s="49"/>
      <c r="D64" s="49"/>
      <c r="E64" s="51">
        <f>SUM(E62:E63)</f>
        <v>37648525</v>
      </c>
      <c r="F64" s="50"/>
      <c r="G64" s="50"/>
      <c r="H64" s="37"/>
    </row>
    <row r="65" spans="2:8" ht="12.75" collapsed="1">
      <c r="B65" s="2" t="s">
        <v>103</v>
      </c>
      <c r="C65" s="2"/>
      <c r="D65" s="2"/>
      <c r="E65" s="52">
        <f>E44/E64*1000</f>
        <v>1.3320840590700431</v>
      </c>
      <c r="F65" s="53"/>
      <c r="G65" s="53">
        <v>1.31</v>
      </c>
      <c r="H65" s="37"/>
    </row>
    <row r="66" spans="5:8" ht="12.75">
      <c r="E66" s="54"/>
      <c r="F66" s="54"/>
      <c r="G66" s="54"/>
      <c r="H66" s="37"/>
    </row>
    <row r="68" ht="12.75">
      <c r="B68" t="s">
        <v>279</v>
      </c>
    </row>
    <row r="69" ht="12.75">
      <c r="B69" t="s">
        <v>276</v>
      </c>
    </row>
    <row r="70" ht="12.75">
      <c r="B70" t="s">
        <v>277</v>
      </c>
    </row>
  </sheetData>
  <conditionalFormatting sqref="G61 E61">
    <cfRule type="cellIs" priority="1" dxfId="0" operator="equal" stopIfTrue="1">
      <formula>0</formula>
    </cfRule>
  </conditionalFormatting>
  <printOptions/>
  <pageMargins left="0.76" right="0.33" top="0.51" bottom="0.5" header="0.2" footer="0.5"/>
  <pageSetup fitToHeight="1" fitToWidth="1" horizontalDpi="600" verticalDpi="600" orientation="portrait" paperSize="9" scale="98" r:id="rId3"/>
  <legacyDrawing r:id="rId2"/>
</worksheet>
</file>

<file path=xl/worksheets/sheet6.xml><?xml version="1.0" encoding="utf-8"?>
<worksheet xmlns="http://schemas.openxmlformats.org/spreadsheetml/2006/main" xmlns:r="http://schemas.openxmlformats.org/officeDocument/2006/relationships">
  <sheetPr>
    <tabColor indexed="43"/>
  </sheetPr>
  <dimension ref="A1:H26"/>
  <sheetViews>
    <sheetView workbookViewId="0" topLeftCell="A1">
      <selection activeCell="A1" sqref="A1"/>
    </sheetView>
  </sheetViews>
  <sheetFormatPr defaultColWidth="9.140625" defaultRowHeight="12.75"/>
  <cols>
    <col min="2" max="2" width="11.00390625" style="0" bestFit="1" customWidth="1"/>
    <col min="5" max="6" width="10.57421875" style="37" customWidth="1"/>
    <col min="8" max="8" width="11.28125" style="211" bestFit="1" customWidth="1"/>
  </cols>
  <sheetData>
    <row r="1" ht="12.75">
      <c r="A1" s="1" t="s">
        <v>12</v>
      </c>
    </row>
    <row r="2" ht="12.75">
      <c r="A2" t="s">
        <v>177</v>
      </c>
    </row>
    <row r="3" spans="1:2" ht="12.75">
      <c r="A3" t="s">
        <v>178</v>
      </c>
      <c r="B3" s="128">
        <f>'BS'!E7</f>
        <v>40209</v>
      </c>
    </row>
    <row r="4" ht="12.75"/>
    <row r="5" ht="12.75">
      <c r="A5" s="2" t="s">
        <v>179</v>
      </c>
    </row>
    <row r="6" ht="12.75"/>
    <row r="7" spans="1:8" ht="12.75">
      <c r="A7" s="2"/>
      <c r="E7" s="129" t="s">
        <v>180</v>
      </c>
      <c r="F7" s="129" t="s">
        <v>181</v>
      </c>
      <c r="G7" s="244" t="s">
        <v>6</v>
      </c>
      <c r="H7" s="244"/>
    </row>
    <row r="8" spans="5:8" ht="12.75">
      <c r="E8" s="129" t="s">
        <v>182</v>
      </c>
      <c r="F8" s="129" t="s">
        <v>182</v>
      </c>
      <c r="G8" t="s">
        <v>7</v>
      </c>
      <c r="H8" s="211" t="s">
        <v>182</v>
      </c>
    </row>
    <row r="9" spans="1:8" ht="12.75">
      <c r="A9" s="2" t="s">
        <v>183</v>
      </c>
      <c r="H9" s="212"/>
    </row>
    <row r="10" spans="1:8" ht="12.75">
      <c r="A10" s="44" t="s">
        <v>184</v>
      </c>
      <c r="E10" s="37">
        <v>0</v>
      </c>
      <c r="F10" s="37">
        <v>0</v>
      </c>
      <c r="H10" s="212">
        <f>IF(G10="y",E10+F10,0)</f>
        <v>0</v>
      </c>
    </row>
    <row r="11" spans="1:8" ht="12.75">
      <c r="A11" s="44" t="s">
        <v>185</v>
      </c>
      <c r="E11" s="37">
        <v>103975.88645</v>
      </c>
      <c r="F11" s="37">
        <v>0</v>
      </c>
      <c r="H11" s="212">
        <f>IF(G11="y",E11+F11,0)</f>
        <v>0</v>
      </c>
    </row>
    <row r="12" spans="1:8" ht="12.75">
      <c r="A12" s="44" t="s">
        <v>186</v>
      </c>
      <c r="E12" s="37">
        <v>705381.06</v>
      </c>
      <c r="F12" s="37">
        <v>0</v>
      </c>
      <c r="G12" t="s">
        <v>8</v>
      </c>
      <c r="H12" s="212">
        <f>IF(G12="y",E12+F12,0)</f>
        <v>705381.06</v>
      </c>
    </row>
    <row r="13" spans="1:8" ht="13.5" thickBot="1">
      <c r="A13" s="2"/>
      <c r="E13" s="130">
        <f>SUM(E10:E12)</f>
        <v>809356.94645</v>
      </c>
      <c r="F13" s="130">
        <f>SUM(F10:F12)</f>
        <v>0</v>
      </c>
      <c r="H13" s="212"/>
    </row>
    <row r="14" spans="1:8" ht="13.5" thickTop="1">
      <c r="A14" s="2" t="s">
        <v>187</v>
      </c>
      <c r="H14" s="212"/>
    </row>
    <row r="15" spans="1:8" ht="12.75">
      <c r="A15" s="44" t="s">
        <v>185</v>
      </c>
      <c r="E15" s="37">
        <v>52731.49</v>
      </c>
      <c r="F15" s="37">
        <v>0</v>
      </c>
      <c r="H15" s="212">
        <f>IF(G15="y",E15+F15,0)</f>
        <v>0</v>
      </c>
    </row>
    <row r="16" spans="1:8" ht="12.75">
      <c r="A16" s="44" t="s">
        <v>186</v>
      </c>
      <c r="E16" s="37">
        <v>1243407.63</v>
      </c>
      <c r="F16" s="37">
        <v>0</v>
      </c>
      <c r="G16" t="s">
        <v>8</v>
      </c>
      <c r="H16" s="212">
        <f>IF(G16="y",E16+F16,0)</f>
        <v>1243407.63</v>
      </c>
    </row>
    <row r="17" spans="5:8" ht="13.5" thickBot="1">
      <c r="E17" s="130">
        <f>SUM(E15:E16)</f>
        <v>1296139.1199999999</v>
      </c>
      <c r="F17" s="130">
        <f>SUM(F15:F16)</f>
        <v>0</v>
      </c>
      <c r="H17" s="212"/>
    </row>
    <row r="18" ht="13.5" thickTop="1">
      <c r="H18" s="212"/>
    </row>
    <row r="19" spans="1:8" ht="13.5" thickBot="1">
      <c r="A19" t="s">
        <v>195</v>
      </c>
      <c r="E19" s="214">
        <f>SUM(E17,E13)</f>
        <v>2105496.06645</v>
      </c>
      <c r="H19" s="212"/>
    </row>
    <row r="20" ht="13.5" thickTop="1">
      <c r="H20" s="212"/>
    </row>
    <row r="21" ht="12.75">
      <c r="H21" s="212"/>
    </row>
    <row r="22" spans="1:8" ht="12.75">
      <c r="A22" s="129" t="s">
        <v>269</v>
      </c>
      <c r="H22" s="215">
        <f>130000*3.42</f>
        <v>444600</v>
      </c>
    </row>
    <row r="23" ht="12.75">
      <c r="H23" s="212"/>
    </row>
    <row r="24" ht="12.75">
      <c r="H24" s="212"/>
    </row>
    <row r="25" ht="12.75">
      <c r="H25" s="212"/>
    </row>
    <row r="26" spans="1:8" ht="13.5" thickBot="1">
      <c r="A26" t="s">
        <v>9</v>
      </c>
      <c r="H26" s="213">
        <f>SUM(H10:H25)</f>
        <v>2393388.69</v>
      </c>
    </row>
    <row r="27" ht="13.5" thickTop="1"/>
  </sheetData>
  <mergeCells count="1">
    <mergeCell ref="G7:H7"/>
  </mergeCell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120"/>
  <sheetViews>
    <sheetView tabSelected="1" workbookViewId="0" topLeftCell="A1">
      <pane xSplit="2" ySplit="7" topLeftCell="H29" activePane="bottomRight" state="frozen"/>
      <selection pane="topLeft" activeCell="L34" sqref="L34"/>
      <selection pane="topRight" activeCell="L34" sqref="L34"/>
      <selection pane="bottomLeft" activeCell="L34" sqref="L34"/>
      <selection pane="bottomRight" activeCell="H8" sqref="H8"/>
    </sheetView>
  </sheetViews>
  <sheetFormatPr defaultColWidth="9.140625" defaultRowHeight="12.75" outlineLevelCol="1"/>
  <cols>
    <col min="1" max="1" width="41.421875" style="136" customWidth="1"/>
    <col min="2" max="2" width="4.28125" style="132" customWidth="1"/>
    <col min="3" max="3" width="12.28125" style="132" hidden="1" customWidth="1" outlineLevel="1"/>
    <col min="4" max="4" width="15.421875" style="132" hidden="1" customWidth="1" outlineLevel="1"/>
    <col min="5" max="6" width="12.7109375" style="132" hidden="1" customWidth="1" outlineLevel="1"/>
    <col min="7" max="7" width="13.8515625" style="133" hidden="1" customWidth="1" outlineLevel="1"/>
    <col min="8" max="8" width="13.8515625" style="134" customWidth="1" collapsed="1"/>
    <col min="9" max="10" width="12.421875" style="132" hidden="1" customWidth="1" outlineLevel="1"/>
    <col min="11" max="11" width="13.7109375" style="132" hidden="1" customWidth="1" outlineLevel="1"/>
    <col min="12" max="12" width="13.7109375" style="135" customWidth="1" collapsed="1"/>
    <col min="13" max="14" width="12.28125" style="132" hidden="1" customWidth="1" outlineLevel="1"/>
    <col min="15" max="15" width="14.140625" style="132" hidden="1" customWidth="1" outlineLevel="1"/>
    <col min="16" max="16" width="11.00390625" style="135" bestFit="1" customWidth="1" collapsed="1"/>
    <col min="17" max="17" width="12.00390625" style="135" bestFit="1" customWidth="1"/>
    <col min="18" max="18" width="9.140625" style="132" bestFit="1" customWidth="1"/>
    <col min="19" max="19" width="10.28125" style="132" customWidth="1"/>
    <col min="20" max="20" width="11.00390625" style="132" bestFit="1" customWidth="1"/>
    <col min="21" max="21" width="2.7109375" style="132" customWidth="1"/>
    <col min="22" max="22" width="13.57421875" style="132" bestFit="1" customWidth="1"/>
    <col min="23" max="23" width="9.421875" style="132" bestFit="1" customWidth="1"/>
    <col min="24" max="28" width="9.140625" style="132" customWidth="1"/>
    <col min="29" max="16384" width="9.140625" style="136" customWidth="1"/>
  </cols>
  <sheetData>
    <row r="1" ht="12.75">
      <c r="A1" s="131" t="s">
        <v>188</v>
      </c>
    </row>
    <row r="2" ht="12.75">
      <c r="A2" s="137" t="s">
        <v>189</v>
      </c>
    </row>
    <row r="3" ht="12.75">
      <c r="A3" s="138" t="s">
        <v>261</v>
      </c>
    </row>
    <row r="4" ht="13.5" thickBot="1">
      <c r="A4" s="137"/>
    </row>
    <row r="5" spans="1:20" ht="13.5" thickBot="1">
      <c r="A5" s="139"/>
      <c r="C5" s="245" t="s">
        <v>190</v>
      </c>
      <c r="D5" s="246"/>
      <c r="E5" s="246"/>
      <c r="F5" s="246"/>
      <c r="G5" s="247"/>
      <c r="H5" s="140" t="s">
        <v>191</v>
      </c>
      <c r="I5" s="251" t="s">
        <v>192</v>
      </c>
      <c r="J5" s="252"/>
      <c r="K5" s="253"/>
      <c r="L5" s="141" t="s">
        <v>193</v>
      </c>
      <c r="M5" s="248" t="s">
        <v>194</v>
      </c>
      <c r="N5" s="249"/>
      <c r="O5" s="249"/>
      <c r="P5" s="142" t="s">
        <v>194</v>
      </c>
      <c r="Q5" s="143" t="s">
        <v>195</v>
      </c>
      <c r="R5" s="144"/>
      <c r="S5" s="144"/>
      <c r="T5" s="145"/>
    </row>
    <row r="6" spans="1:20" ht="15" thickBot="1">
      <c r="A6" s="139">
        <v>2010</v>
      </c>
      <c r="C6" s="146" t="s">
        <v>196</v>
      </c>
      <c r="D6" s="147" t="s">
        <v>197</v>
      </c>
      <c r="E6" s="147" t="s">
        <v>198</v>
      </c>
      <c r="F6" s="147" t="s">
        <v>199</v>
      </c>
      <c r="G6" s="147" t="s">
        <v>200</v>
      </c>
      <c r="H6" s="148"/>
      <c r="I6" s="149" t="s">
        <v>201</v>
      </c>
      <c r="J6" s="150" t="s">
        <v>199</v>
      </c>
      <c r="K6" s="150" t="s">
        <v>202</v>
      </c>
      <c r="L6" s="151"/>
      <c r="M6" s="152" t="s">
        <v>203</v>
      </c>
      <c r="N6" s="153" t="s">
        <v>204</v>
      </c>
      <c r="O6" s="153" t="s">
        <v>205</v>
      </c>
      <c r="P6" s="154"/>
      <c r="Q6" s="155"/>
      <c r="R6" s="250" t="s">
        <v>206</v>
      </c>
      <c r="S6" s="250"/>
      <c r="T6" s="156" t="s">
        <v>207</v>
      </c>
    </row>
    <row r="7" spans="1:20" ht="12.75">
      <c r="A7" s="139"/>
      <c r="C7" s="157" t="s">
        <v>182</v>
      </c>
      <c r="D7" s="157" t="s">
        <v>182</v>
      </c>
      <c r="E7" s="157" t="s">
        <v>182</v>
      </c>
      <c r="F7" s="157" t="s">
        <v>182</v>
      </c>
      <c r="G7" s="158" t="s">
        <v>182</v>
      </c>
      <c r="H7" s="158"/>
      <c r="I7" s="157" t="s">
        <v>182</v>
      </c>
      <c r="J7" s="157"/>
      <c r="K7" s="157" t="s">
        <v>182</v>
      </c>
      <c r="L7" s="157"/>
      <c r="M7" s="157" t="s">
        <v>182</v>
      </c>
      <c r="N7" s="157"/>
      <c r="O7" s="157"/>
      <c r="P7" s="157"/>
      <c r="Q7" s="157" t="s">
        <v>182</v>
      </c>
      <c r="R7" s="159" t="s">
        <v>182</v>
      </c>
      <c r="S7" s="159" t="s">
        <v>182</v>
      </c>
      <c r="T7" s="114" t="s">
        <v>182</v>
      </c>
    </row>
    <row r="8" ht="12.75">
      <c r="D8" s="160"/>
    </row>
    <row r="9" spans="1:20" ht="12.75">
      <c r="A9" s="136" t="s">
        <v>35</v>
      </c>
      <c r="C9" s="161">
        <v>153200.44400000002</v>
      </c>
      <c r="D9" s="161">
        <v>2301014.12</v>
      </c>
      <c r="E9" s="161">
        <v>2351093.02</v>
      </c>
      <c r="F9" s="161">
        <v>-35040</v>
      </c>
      <c r="G9" s="161">
        <v>0</v>
      </c>
      <c r="H9" s="162">
        <f>SUM(C9:G9)</f>
        <v>4770267.584000001</v>
      </c>
      <c r="I9" s="161">
        <v>12300</v>
      </c>
      <c r="J9" s="161">
        <f>-F9</f>
        <v>35040</v>
      </c>
      <c r="K9" s="161">
        <v>333491.82</v>
      </c>
      <c r="L9" s="162">
        <f>SUM(I9:K9)</f>
        <v>380831.82</v>
      </c>
      <c r="M9" s="161">
        <v>0</v>
      </c>
      <c r="N9" s="161">
        <v>0</v>
      </c>
      <c r="O9" s="161">
        <v>0</v>
      </c>
      <c r="P9" s="162">
        <f>SUM(M9:O9)</f>
        <v>0</v>
      </c>
      <c r="Q9" s="163">
        <f>H9+L9+P9</f>
        <v>5151099.404000001</v>
      </c>
      <c r="R9" s="161">
        <v>0</v>
      </c>
      <c r="S9" s="161">
        <v>0</v>
      </c>
      <c r="T9" s="164">
        <f>Q9-R9</f>
        <v>5151099.404000001</v>
      </c>
    </row>
    <row r="10" spans="2:28" s="165" customFormat="1" ht="12.75">
      <c r="B10" s="166"/>
      <c r="C10" s="167"/>
      <c r="D10" s="167"/>
      <c r="E10" s="167"/>
      <c r="F10" s="167"/>
      <c r="G10" s="167"/>
      <c r="H10" s="168"/>
      <c r="I10" s="167"/>
      <c r="J10" s="167"/>
      <c r="K10" s="167"/>
      <c r="L10" s="168"/>
      <c r="M10" s="167"/>
      <c r="N10" s="167"/>
      <c r="O10" s="167"/>
      <c r="P10" s="168"/>
      <c r="Q10" s="169"/>
      <c r="R10" s="161"/>
      <c r="S10" s="161"/>
      <c r="T10" s="170"/>
      <c r="U10" s="170"/>
      <c r="V10" s="166"/>
      <c r="W10" s="166"/>
      <c r="X10" s="166"/>
      <c r="Y10" s="166"/>
      <c r="Z10" s="166"/>
      <c r="AA10" s="166"/>
      <c r="AB10" s="166"/>
    </row>
    <row r="11" spans="1:21" ht="12.75">
      <c r="A11" s="136" t="s">
        <v>208</v>
      </c>
      <c r="C11" s="171">
        <f>C9-C12</f>
        <v>-1982.8159999999916</v>
      </c>
      <c r="D11" s="171">
        <f>D9-D12</f>
        <v>2301014.12</v>
      </c>
      <c r="E11" s="171">
        <f>E9-E12</f>
        <v>2326542.25</v>
      </c>
      <c r="F11" s="171">
        <f>F9</f>
        <v>-35040</v>
      </c>
      <c r="G11" s="171">
        <f>G9-G12</f>
        <v>0</v>
      </c>
      <c r="H11" s="162">
        <f>SUM(C11:G11)</f>
        <v>4590533.554</v>
      </c>
      <c r="I11" s="171">
        <f>I9-I12</f>
        <v>12300</v>
      </c>
      <c r="J11" s="171">
        <f>J9</f>
        <v>35040</v>
      </c>
      <c r="K11" s="171">
        <f>K9-K12</f>
        <v>333491.82</v>
      </c>
      <c r="L11" s="162">
        <f>SUM(I11:K11)</f>
        <v>380831.82</v>
      </c>
      <c r="M11" s="172">
        <f>M9-M12</f>
        <v>0</v>
      </c>
      <c r="N11" s="172">
        <f>N9-N12</f>
        <v>0</v>
      </c>
      <c r="O11" s="172">
        <f>O9-O12</f>
        <v>0</v>
      </c>
      <c r="P11" s="162">
        <f>SUM(M11:O11)</f>
        <v>0</v>
      </c>
      <c r="Q11" s="163">
        <f>H11+L11+P11</f>
        <v>4971365.374</v>
      </c>
      <c r="R11" s="161">
        <v>0</v>
      </c>
      <c r="S11" s="161">
        <v>0</v>
      </c>
      <c r="T11" s="164">
        <f>Q11-R11</f>
        <v>4971365.374</v>
      </c>
      <c r="U11" s="161"/>
    </row>
    <row r="12" spans="1:21" ht="12.75">
      <c r="A12" s="136" t="s">
        <v>209</v>
      </c>
      <c r="C12" s="171">
        <v>155183.26</v>
      </c>
      <c r="D12" s="171">
        <v>0</v>
      </c>
      <c r="E12" s="171">
        <v>24550.77</v>
      </c>
      <c r="F12" s="171"/>
      <c r="G12" s="171">
        <v>0</v>
      </c>
      <c r="H12" s="173">
        <f>SUM(C12:G12)</f>
        <v>179734.03</v>
      </c>
      <c r="I12" s="171">
        <v>0</v>
      </c>
      <c r="J12" s="171"/>
      <c r="K12" s="171">
        <v>0</v>
      </c>
      <c r="L12" s="173">
        <f>SUM(I12:K12)</f>
        <v>0</v>
      </c>
      <c r="M12" s="171">
        <v>0</v>
      </c>
      <c r="N12" s="171"/>
      <c r="O12" s="171">
        <v>0</v>
      </c>
      <c r="P12" s="162">
        <f>SUM(M12:O12)</f>
        <v>0</v>
      </c>
      <c r="Q12" s="174">
        <f>H12+L12+P12</f>
        <v>179734.03</v>
      </c>
      <c r="R12" s="161">
        <f>-Q12</f>
        <v>-179734.03</v>
      </c>
      <c r="S12" s="161">
        <v>0</v>
      </c>
      <c r="T12" s="161">
        <v>0</v>
      </c>
      <c r="U12" s="161"/>
    </row>
    <row r="13" spans="1:21" ht="13.5" thickBot="1">
      <c r="A13" s="175" t="s">
        <v>210</v>
      </c>
      <c r="C13" s="172"/>
      <c r="D13" s="172"/>
      <c r="E13" s="172"/>
      <c r="F13" s="172"/>
      <c r="G13" s="172"/>
      <c r="H13" s="176">
        <f>H11+H12</f>
        <v>4770267.584</v>
      </c>
      <c r="I13" s="172"/>
      <c r="J13" s="172"/>
      <c r="K13" s="172"/>
      <c r="L13" s="176">
        <f>SUM(L11:L12)</f>
        <v>380831.82</v>
      </c>
      <c r="M13" s="172"/>
      <c r="N13" s="172"/>
      <c r="O13" s="172"/>
      <c r="P13" s="176">
        <f>P11+P12</f>
        <v>0</v>
      </c>
      <c r="Q13" s="177">
        <f>Q11+Q12</f>
        <v>5151099.404</v>
      </c>
      <c r="R13" s="177">
        <f>R11+R12</f>
        <v>-179734.03</v>
      </c>
      <c r="S13" s="177">
        <f>S11+S12</f>
        <v>0</v>
      </c>
      <c r="T13" s="177">
        <f>T11+T12</f>
        <v>4971365.374</v>
      </c>
      <c r="U13" s="161"/>
    </row>
    <row r="14" spans="3:21" ht="13.5" thickTop="1">
      <c r="C14" s="171"/>
      <c r="D14" s="171"/>
      <c r="E14" s="171"/>
      <c r="F14" s="171"/>
      <c r="G14" s="171"/>
      <c r="H14" s="172"/>
      <c r="I14" s="171"/>
      <c r="J14" s="171"/>
      <c r="K14" s="171"/>
      <c r="L14" s="172"/>
      <c r="M14" s="171"/>
      <c r="N14" s="171"/>
      <c r="O14" s="171"/>
      <c r="P14" s="172"/>
      <c r="Q14" s="172"/>
      <c r="R14" s="161"/>
      <c r="S14" s="178"/>
      <c r="T14" s="179">
        <v>0</v>
      </c>
      <c r="U14" s="161"/>
    </row>
    <row r="15" spans="17:20" ht="12.75">
      <c r="Q15" s="174"/>
      <c r="T15" s="174"/>
    </row>
    <row r="16" spans="1:28" s="175" customFormat="1" ht="13.5">
      <c r="A16" s="175" t="s">
        <v>211</v>
      </c>
      <c r="B16" s="135"/>
      <c r="C16" s="164">
        <v>-33845.085500999914</v>
      </c>
      <c r="D16" s="164">
        <v>-510555.96</v>
      </c>
      <c r="E16" s="164">
        <v>465098.81</v>
      </c>
      <c r="F16" s="164"/>
      <c r="G16" s="164">
        <v>-1625.79</v>
      </c>
      <c r="H16" s="162">
        <f>SUM(C16:G16)</f>
        <v>-80928.02550099968</v>
      </c>
      <c r="I16" s="164">
        <v>12168.62</v>
      </c>
      <c r="J16" s="164"/>
      <c r="K16" s="164">
        <v>266300.4</v>
      </c>
      <c r="L16" s="162">
        <f>SUM(I16:K16)</f>
        <v>278469.02</v>
      </c>
      <c r="M16" s="164">
        <v>-12414.81</v>
      </c>
      <c r="N16" s="164">
        <v>-319.8</v>
      </c>
      <c r="O16" s="164">
        <v>-1001.39</v>
      </c>
      <c r="P16" s="162">
        <f>SUM(M16:O16)</f>
        <v>-13736</v>
      </c>
      <c r="Q16" s="163">
        <f>H16+L16+P16</f>
        <v>183804.99449900034</v>
      </c>
      <c r="R16" s="164"/>
      <c r="S16" s="180"/>
      <c r="T16" s="180"/>
      <c r="U16" s="181"/>
      <c r="V16" s="135"/>
      <c r="W16" s="135"/>
      <c r="X16" s="135"/>
      <c r="Y16" s="135"/>
      <c r="Z16" s="135"/>
      <c r="AA16" s="135"/>
      <c r="AB16" s="135"/>
    </row>
    <row r="17" spans="3:21" ht="12.75">
      <c r="C17" s="161"/>
      <c r="D17" s="161"/>
      <c r="E17" s="161"/>
      <c r="F17" s="161"/>
      <c r="G17" s="161"/>
      <c r="H17" s="164"/>
      <c r="I17" s="161"/>
      <c r="J17" s="161"/>
      <c r="K17" s="161"/>
      <c r="L17" s="164"/>
      <c r="M17" s="161"/>
      <c r="N17" s="161"/>
      <c r="O17" s="161"/>
      <c r="P17" s="164"/>
      <c r="Q17" s="164"/>
      <c r="R17" s="161"/>
      <c r="S17" s="182"/>
      <c r="T17" s="182"/>
      <c r="U17" s="183"/>
    </row>
    <row r="18" spans="1:21" ht="12.75">
      <c r="A18" s="184" t="s">
        <v>212</v>
      </c>
      <c r="C18" s="161"/>
      <c r="D18" s="161"/>
      <c r="E18" s="161"/>
      <c r="F18" s="161"/>
      <c r="G18" s="161"/>
      <c r="H18" s="164"/>
      <c r="I18" s="161"/>
      <c r="J18" s="161"/>
      <c r="K18" s="161"/>
      <c r="L18" s="164"/>
      <c r="M18" s="161"/>
      <c r="N18" s="161"/>
      <c r="O18" s="161"/>
      <c r="P18" s="164"/>
      <c r="Q18" s="164"/>
      <c r="R18" s="161"/>
      <c r="S18" s="182"/>
      <c r="T18" s="182"/>
      <c r="U18" s="183"/>
    </row>
    <row r="19" spans="1:20" ht="12.75">
      <c r="A19" s="136" t="s">
        <v>213</v>
      </c>
      <c r="C19" s="164"/>
      <c r="D19" s="164"/>
      <c r="E19" s="164"/>
      <c r="F19" s="164"/>
      <c r="G19" s="172"/>
      <c r="H19" s="172"/>
      <c r="I19" s="164"/>
      <c r="J19" s="164"/>
      <c r="K19" s="164"/>
      <c r="L19" s="164"/>
      <c r="M19" s="164"/>
      <c r="N19" s="164"/>
      <c r="O19" s="164"/>
      <c r="P19" s="164"/>
      <c r="Q19" s="164"/>
      <c r="R19" s="164"/>
      <c r="S19" s="164"/>
      <c r="T19" s="164">
        <f>Q19-R19</f>
        <v>0</v>
      </c>
    </row>
    <row r="20" spans="1:20" ht="12.75">
      <c r="A20" s="136" t="s">
        <v>209</v>
      </c>
      <c r="C20" s="164"/>
      <c r="D20" s="164"/>
      <c r="E20" s="164"/>
      <c r="F20" s="164"/>
      <c r="G20" s="172"/>
      <c r="H20" s="172"/>
      <c r="I20" s="164"/>
      <c r="J20" s="164"/>
      <c r="K20" s="164"/>
      <c r="L20" s="164"/>
      <c r="M20" s="164"/>
      <c r="N20" s="164"/>
      <c r="O20" s="164"/>
      <c r="P20" s="162"/>
      <c r="Q20" s="164"/>
      <c r="R20" s="164"/>
      <c r="S20" s="164"/>
      <c r="T20" s="164"/>
    </row>
    <row r="21" spans="1:20" ht="12.75">
      <c r="A21" s="185" t="s">
        <v>214</v>
      </c>
      <c r="C21" s="136"/>
      <c r="D21" s="161">
        <v>-155183.26</v>
      </c>
      <c r="E21" s="161">
        <v>0</v>
      </c>
      <c r="F21" s="161"/>
      <c r="G21" s="171"/>
      <c r="H21" s="162">
        <f aca="true" t="shared" si="0" ref="H21:H29">SUM(C21:G21)</f>
        <v>-155183.26</v>
      </c>
      <c r="I21" s="161"/>
      <c r="J21" s="161"/>
      <c r="K21" s="161"/>
      <c r="L21" s="162">
        <f aca="true" t="shared" si="1" ref="L21:L29">SUM(I21:K21)</f>
        <v>0</v>
      </c>
      <c r="M21" s="161"/>
      <c r="N21" s="161"/>
      <c r="O21" s="161"/>
      <c r="P21" s="162">
        <f aca="true" t="shared" si="2" ref="P21:P29">SUM(M21:O21)</f>
        <v>0</v>
      </c>
      <c r="Q21" s="163">
        <f aca="true" t="shared" si="3" ref="Q21:Q29">H21+L21+P21</f>
        <v>-155183.26</v>
      </c>
      <c r="R21" s="164"/>
      <c r="S21" s="164"/>
      <c r="T21" s="164"/>
    </row>
    <row r="22" spans="1:20" ht="12.75">
      <c r="A22" s="185" t="s">
        <v>215</v>
      </c>
      <c r="C22" s="161"/>
      <c r="D22" s="161"/>
      <c r="E22" s="161">
        <v>0</v>
      </c>
      <c r="F22" s="161"/>
      <c r="G22" s="171"/>
      <c r="H22" s="162">
        <f t="shared" si="0"/>
        <v>0</v>
      </c>
      <c r="I22" s="161">
        <v>-6000</v>
      </c>
      <c r="J22" s="161"/>
      <c r="K22" s="161"/>
      <c r="L22" s="162">
        <f t="shared" si="1"/>
        <v>-6000</v>
      </c>
      <c r="M22" s="161"/>
      <c r="N22" s="161"/>
      <c r="O22" s="161"/>
      <c r="P22" s="162">
        <f t="shared" si="2"/>
        <v>0</v>
      </c>
      <c r="Q22" s="163">
        <f t="shared" si="3"/>
        <v>-6000</v>
      </c>
      <c r="R22" s="164"/>
      <c r="S22" s="164"/>
      <c r="T22" s="164"/>
    </row>
    <row r="23" spans="1:20" ht="12.75">
      <c r="A23" s="136" t="s">
        <v>216</v>
      </c>
      <c r="C23" s="161">
        <v>155183.26</v>
      </c>
      <c r="D23" s="161">
        <v>0</v>
      </c>
      <c r="E23" s="161">
        <v>6000</v>
      </c>
      <c r="F23" s="161"/>
      <c r="G23" s="171">
        <v>0</v>
      </c>
      <c r="H23" s="162">
        <f t="shared" si="0"/>
        <v>161183.26</v>
      </c>
      <c r="I23" s="161"/>
      <c r="J23" s="161"/>
      <c r="K23" s="161"/>
      <c r="L23" s="162">
        <f t="shared" si="1"/>
        <v>0</v>
      </c>
      <c r="M23" s="161"/>
      <c r="N23" s="161"/>
      <c r="O23" s="161"/>
      <c r="P23" s="162">
        <f t="shared" si="2"/>
        <v>0</v>
      </c>
      <c r="Q23" s="163">
        <f t="shared" si="3"/>
        <v>161183.26</v>
      </c>
      <c r="R23" s="164"/>
      <c r="S23" s="164"/>
      <c r="T23" s="164"/>
    </row>
    <row r="24" spans="1:20" ht="12.75">
      <c r="A24" s="136" t="s">
        <v>217</v>
      </c>
      <c r="C24" s="136"/>
      <c r="D24" s="161"/>
      <c r="E24" s="161"/>
      <c r="F24" s="161"/>
      <c r="G24" s="171"/>
      <c r="H24" s="162">
        <f t="shared" si="0"/>
        <v>0</v>
      </c>
      <c r="I24" s="161"/>
      <c r="J24" s="161"/>
      <c r="K24" s="161"/>
      <c r="L24" s="162">
        <f t="shared" si="1"/>
        <v>0</v>
      </c>
      <c r="M24" s="161"/>
      <c r="N24" s="161"/>
      <c r="O24" s="161"/>
      <c r="P24" s="162">
        <f t="shared" si="2"/>
        <v>0</v>
      </c>
      <c r="Q24" s="163">
        <f t="shared" si="3"/>
        <v>0</v>
      </c>
      <c r="R24" s="164"/>
      <c r="S24" s="164"/>
      <c r="T24" s="164"/>
    </row>
    <row r="25" spans="1:20" ht="12.75">
      <c r="A25" s="136" t="s">
        <v>218</v>
      </c>
      <c r="C25" s="161">
        <v>0</v>
      </c>
      <c r="D25" s="161"/>
      <c r="E25" s="161"/>
      <c r="F25" s="161"/>
      <c r="G25" s="171"/>
      <c r="H25" s="162">
        <f t="shared" si="0"/>
        <v>0</v>
      </c>
      <c r="I25" s="161"/>
      <c r="J25" s="161"/>
      <c r="K25" s="161"/>
      <c r="L25" s="162">
        <f t="shared" si="1"/>
        <v>0</v>
      </c>
      <c r="M25" s="161"/>
      <c r="N25" s="161"/>
      <c r="O25" s="161"/>
      <c r="P25" s="162">
        <f t="shared" si="2"/>
        <v>0</v>
      </c>
      <c r="Q25" s="163">
        <f t="shared" si="3"/>
        <v>0</v>
      </c>
      <c r="R25" s="164"/>
      <c r="S25" s="164"/>
      <c r="T25" s="164"/>
    </row>
    <row r="26" spans="3:20" ht="12.75">
      <c r="C26" s="161"/>
      <c r="D26" s="161"/>
      <c r="E26" s="161"/>
      <c r="F26" s="161"/>
      <c r="G26" s="171"/>
      <c r="H26" s="162">
        <f t="shared" si="0"/>
        <v>0</v>
      </c>
      <c r="I26" s="161"/>
      <c r="J26" s="161"/>
      <c r="K26" s="161"/>
      <c r="L26" s="162">
        <f t="shared" si="1"/>
        <v>0</v>
      </c>
      <c r="M26" s="161"/>
      <c r="N26" s="161"/>
      <c r="O26" s="161"/>
      <c r="P26" s="162">
        <f t="shared" si="2"/>
        <v>0</v>
      </c>
      <c r="Q26" s="163">
        <f t="shared" si="3"/>
        <v>0</v>
      </c>
      <c r="R26" s="164"/>
      <c r="S26" s="164"/>
      <c r="T26" s="164"/>
    </row>
    <row r="27" spans="3:20" ht="12.75">
      <c r="C27" s="161"/>
      <c r="D27" s="161"/>
      <c r="E27" s="161"/>
      <c r="F27" s="161"/>
      <c r="G27" s="171"/>
      <c r="H27" s="162">
        <f t="shared" si="0"/>
        <v>0</v>
      </c>
      <c r="I27" s="161"/>
      <c r="J27" s="161"/>
      <c r="K27" s="161"/>
      <c r="L27" s="162">
        <f t="shared" si="1"/>
        <v>0</v>
      </c>
      <c r="M27" s="161"/>
      <c r="N27" s="161"/>
      <c r="O27" s="161"/>
      <c r="P27" s="162">
        <f t="shared" si="2"/>
        <v>0</v>
      </c>
      <c r="Q27" s="163">
        <f t="shared" si="3"/>
        <v>0</v>
      </c>
      <c r="R27" s="164"/>
      <c r="S27" s="164"/>
      <c r="T27" s="164"/>
    </row>
    <row r="28" spans="3:20" ht="12.75">
      <c r="C28" s="161"/>
      <c r="D28" s="161"/>
      <c r="E28" s="161"/>
      <c r="F28" s="161"/>
      <c r="G28" s="171"/>
      <c r="H28" s="162">
        <f t="shared" si="0"/>
        <v>0</v>
      </c>
      <c r="I28" s="161"/>
      <c r="J28" s="161"/>
      <c r="K28" s="161"/>
      <c r="L28" s="162">
        <f t="shared" si="1"/>
        <v>0</v>
      </c>
      <c r="M28" s="161"/>
      <c r="N28" s="161"/>
      <c r="O28" s="161"/>
      <c r="P28" s="162">
        <f t="shared" si="2"/>
        <v>0</v>
      </c>
      <c r="Q28" s="163">
        <f t="shared" si="3"/>
        <v>0</v>
      </c>
      <c r="R28" s="164"/>
      <c r="S28" s="164"/>
      <c r="T28" s="164"/>
    </row>
    <row r="29" spans="3:20" ht="12.75">
      <c r="C29" s="161"/>
      <c r="D29" s="161"/>
      <c r="E29" s="161"/>
      <c r="F29" s="161"/>
      <c r="G29" s="171"/>
      <c r="H29" s="162">
        <f t="shared" si="0"/>
        <v>0</v>
      </c>
      <c r="I29" s="161"/>
      <c r="J29" s="161"/>
      <c r="K29" s="161"/>
      <c r="L29" s="162">
        <f t="shared" si="1"/>
        <v>0</v>
      </c>
      <c r="M29" s="161"/>
      <c r="N29" s="161"/>
      <c r="O29" s="161"/>
      <c r="P29" s="162">
        <f t="shared" si="2"/>
        <v>0</v>
      </c>
      <c r="Q29" s="163">
        <f t="shared" si="3"/>
        <v>0</v>
      </c>
      <c r="R29" s="164"/>
      <c r="S29" s="164"/>
      <c r="T29" s="164"/>
    </row>
    <row r="30" spans="1:20" ht="13.5" thickBot="1">
      <c r="A30" s="175"/>
      <c r="C30" s="177">
        <f>SUM(C21:C29)</f>
        <v>155183.26</v>
      </c>
      <c r="D30" s="177">
        <f>SUM(D21:D29)</f>
        <v>-155183.26</v>
      </c>
      <c r="E30" s="177">
        <f>SUM(E21:E29)</f>
        <v>6000</v>
      </c>
      <c r="F30" s="177"/>
      <c r="G30" s="177">
        <f>SUM(G21:G29)</f>
        <v>0</v>
      </c>
      <c r="H30" s="176">
        <f>SUM(H21:H29)</f>
        <v>6000</v>
      </c>
      <c r="I30" s="177">
        <f>SUM(I21:I29)</f>
        <v>-6000</v>
      </c>
      <c r="J30" s="177"/>
      <c r="K30" s="177">
        <f aca="true" t="shared" si="4" ref="K30:Q30">SUM(K21:K29)</f>
        <v>0</v>
      </c>
      <c r="L30" s="176">
        <f t="shared" si="4"/>
        <v>-6000</v>
      </c>
      <c r="M30" s="177">
        <f t="shared" si="4"/>
        <v>0</v>
      </c>
      <c r="N30" s="177">
        <f t="shared" si="4"/>
        <v>0</v>
      </c>
      <c r="O30" s="177">
        <f t="shared" si="4"/>
        <v>0</v>
      </c>
      <c r="P30" s="176">
        <f t="shared" si="4"/>
        <v>0</v>
      </c>
      <c r="Q30" s="177">
        <f t="shared" si="4"/>
        <v>0</v>
      </c>
      <c r="R30" s="164"/>
      <c r="S30" s="164"/>
      <c r="T30" s="164"/>
    </row>
    <row r="31" spans="1:20" ht="13.5" thickTop="1">
      <c r="A31" s="175"/>
      <c r="C31" s="164"/>
      <c r="D31" s="164"/>
      <c r="E31" s="164"/>
      <c r="F31" s="164"/>
      <c r="G31" s="172"/>
      <c r="H31" s="172"/>
      <c r="I31" s="164"/>
      <c r="J31" s="164"/>
      <c r="K31" s="164"/>
      <c r="L31" s="164"/>
      <c r="M31" s="164"/>
      <c r="N31" s="164"/>
      <c r="O31" s="164"/>
      <c r="P31" s="164"/>
      <c r="Q31" s="164"/>
      <c r="R31" s="164"/>
      <c r="S31" s="164"/>
      <c r="T31" s="164"/>
    </row>
    <row r="32" spans="1:20" ht="12.75">
      <c r="A32" s="175" t="s">
        <v>219</v>
      </c>
      <c r="C32" s="161">
        <f>C16+C30</f>
        <v>121338.1744990001</v>
      </c>
      <c r="D32" s="161">
        <f>D16+D30</f>
        <v>-665739.22</v>
      </c>
      <c r="E32" s="161">
        <f>E16+E30</f>
        <v>471098.8100000001</v>
      </c>
      <c r="F32" s="161"/>
      <c r="G32" s="161">
        <f>G16+G30</f>
        <v>-1625.7900000000018</v>
      </c>
      <c r="H32" s="162">
        <f>SUM(C32:G32)</f>
        <v>-74928.02550099979</v>
      </c>
      <c r="I32" s="161">
        <f>I16+I30</f>
        <v>6168.619999999999</v>
      </c>
      <c r="J32" s="161"/>
      <c r="K32" s="161">
        <f>K16+K30</f>
        <v>266300.4</v>
      </c>
      <c r="L32" s="162">
        <f>SUM(I32:K32)</f>
        <v>272469.02</v>
      </c>
      <c r="M32" s="161">
        <f>M16+M30</f>
        <v>-12414.810000000001</v>
      </c>
      <c r="N32" s="161">
        <f>N16+N30</f>
        <v>-319.8</v>
      </c>
      <c r="O32" s="161">
        <f>O16+O30</f>
        <v>-1001.3899999999999</v>
      </c>
      <c r="P32" s="162">
        <f>P16+P30</f>
        <v>-13736</v>
      </c>
      <c r="Q32" s="163">
        <f>H32+L32+P32</f>
        <v>183804.99449900023</v>
      </c>
      <c r="R32" s="164"/>
      <c r="S32" s="164"/>
      <c r="T32" s="164"/>
    </row>
    <row r="33" spans="3:20" ht="12.75">
      <c r="C33" s="164"/>
      <c r="D33" s="164"/>
      <c r="E33" s="164"/>
      <c r="F33" s="164"/>
      <c r="G33" s="172"/>
      <c r="H33" s="164"/>
      <c r="I33" s="164"/>
      <c r="J33" s="164"/>
      <c r="K33" s="164"/>
      <c r="L33" s="164"/>
      <c r="M33" s="164"/>
      <c r="N33" s="164"/>
      <c r="O33" s="164"/>
      <c r="P33" s="164"/>
      <c r="Q33" s="172"/>
      <c r="R33" s="164"/>
      <c r="S33" s="164"/>
      <c r="T33" s="164"/>
    </row>
    <row r="34" spans="1:20" ht="12.75">
      <c r="A34" s="136" t="s">
        <v>220</v>
      </c>
      <c r="C34" s="164">
        <v>-39.696327999999994</v>
      </c>
      <c r="D34" s="164">
        <v>-1824.32</v>
      </c>
      <c r="E34" s="164">
        <v>0</v>
      </c>
      <c r="F34" s="164"/>
      <c r="G34" s="164">
        <v>0</v>
      </c>
      <c r="H34" s="186">
        <f>SUM(C34:G34)</f>
        <v>-1864.016328</v>
      </c>
      <c r="I34" s="164">
        <v>0</v>
      </c>
      <c r="J34" s="164"/>
      <c r="K34" s="164">
        <v>-32624.2</v>
      </c>
      <c r="L34" s="186">
        <f>SUM(I34:K34)</f>
        <v>-32624.199999999997</v>
      </c>
      <c r="M34" s="164">
        <v>0</v>
      </c>
      <c r="N34" s="164">
        <v>0</v>
      </c>
      <c r="O34" s="164">
        <v>0</v>
      </c>
      <c r="P34" s="186">
        <f>SUM(M34:O34)</f>
        <v>0</v>
      </c>
      <c r="Q34" s="187">
        <f>H34+L34+P34</f>
        <v>-34488.216327999995</v>
      </c>
      <c r="R34" s="164"/>
      <c r="S34" s="164"/>
      <c r="T34" s="188">
        <f>Q34-R34</f>
        <v>-34488.216327999995</v>
      </c>
    </row>
    <row r="35" spans="1:20" ht="12.75">
      <c r="A35" s="175" t="s">
        <v>221</v>
      </c>
      <c r="C35" s="164"/>
      <c r="D35" s="164"/>
      <c r="E35" s="164"/>
      <c r="F35" s="164"/>
      <c r="G35" s="172"/>
      <c r="H35" s="172">
        <f>H32+H34</f>
        <v>-76792.04182899979</v>
      </c>
      <c r="I35" s="164"/>
      <c r="J35" s="164"/>
      <c r="K35" s="172"/>
      <c r="L35" s="172">
        <f>L32+L34</f>
        <v>239844.82</v>
      </c>
      <c r="M35" s="164"/>
      <c r="N35" s="164"/>
      <c r="O35" s="172"/>
      <c r="P35" s="172">
        <f>P32+P34</f>
        <v>-13736</v>
      </c>
      <c r="Q35" s="164">
        <f>Q32+Q34</f>
        <v>149316.77817100025</v>
      </c>
      <c r="R35" s="164"/>
      <c r="S35" s="164"/>
      <c r="T35" s="164">
        <f>Q35-R35</f>
        <v>149316.77817100025</v>
      </c>
    </row>
    <row r="36" spans="1:20" ht="12.75">
      <c r="A36" s="136" t="s">
        <v>222</v>
      </c>
      <c r="C36" s="161"/>
      <c r="D36" s="161"/>
      <c r="E36" s="161"/>
      <c r="F36" s="161"/>
      <c r="G36" s="171"/>
      <c r="H36" s="172"/>
      <c r="I36" s="161"/>
      <c r="J36" s="161"/>
      <c r="K36" s="161"/>
      <c r="L36" s="164"/>
      <c r="M36" s="161"/>
      <c r="N36" s="161"/>
      <c r="O36" s="161"/>
      <c r="P36" s="164"/>
      <c r="Q36" s="188">
        <v>-44110.8</v>
      </c>
      <c r="R36" s="161"/>
      <c r="S36" s="161"/>
      <c r="T36" s="188">
        <f>Q36-R36</f>
        <v>-44110.8</v>
      </c>
    </row>
    <row r="37" spans="1:20" ht="12.75">
      <c r="A37" s="175" t="s">
        <v>223</v>
      </c>
      <c r="C37" s="161"/>
      <c r="D37" s="161"/>
      <c r="E37" s="161"/>
      <c r="F37" s="161"/>
      <c r="G37" s="171"/>
      <c r="H37" s="172"/>
      <c r="I37" s="161"/>
      <c r="J37" s="161"/>
      <c r="K37" s="161"/>
      <c r="L37" s="164"/>
      <c r="M37" s="161"/>
      <c r="N37" s="161"/>
      <c r="O37" s="161"/>
      <c r="P37" s="164"/>
      <c r="Q37" s="164">
        <f>SUM(Q35:Q36)</f>
        <v>105205.97817100024</v>
      </c>
      <c r="R37" s="161"/>
      <c r="S37" s="161"/>
      <c r="T37" s="164">
        <f>SUM(T35:T36)</f>
        <v>105205.97817100024</v>
      </c>
    </row>
    <row r="38" spans="1:20" ht="12.75">
      <c r="A38" s="136" t="s">
        <v>224</v>
      </c>
      <c r="C38" s="161"/>
      <c r="D38" s="161"/>
      <c r="E38" s="161"/>
      <c r="F38" s="161"/>
      <c r="G38" s="171"/>
      <c r="H38" s="172"/>
      <c r="I38" s="161"/>
      <c r="J38" s="161"/>
      <c r="K38" s="161"/>
      <c r="L38" s="164"/>
      <c r="M38" s="161"/>
      <c r="N38" s="161"/>
      <c r="O38" s="161"/>
      <c r="P38" s="164"/>
      <c r="Q38" s="164">
        <v>10165.43</v>
      </c>
      <c r="R38" s="161"/>
      <c r="S38" s="161"/>
      <c r="T38" s="164">
        <f>Q38-R38</f>
        <v>10165.43</v>
      </c>
    </row>
    <row r="39" spans="1:22" ht="13.5" thickBot="1">
      <c r="A39" s="189" t="s">
        <v>225</v>
      </c>
      <c r="C39" s="161"/>
      <c r="D39" s="161"/>
      <c r="E39" s="161"/>
      <c r="F39" s="161"/>
      <c r="G39" s="171"/>
      <c r="H39" s="172"/>
      <c r="I39" s="161"/>
      <c r="J39" s="161"/>
      <c r="K39" s="161"/>
      <c r="L39" s="164"/>
      <c r="M39" s="161"/>
      <c r="N39" s="161"/>
      <c r="O39" s="161"/>
      <c r="P39" s="164"/>
      <c r="Q39" s="177">
        <f>SUM(Q37:Q38)</f>
        <v>115371.40817100025</v>
      </c>
      <c r="R39" s="161"/>
      <c r="S39" s="161"/>
      <c r="T39" s="177">
        <f>SUM(T37:T38)</f>
        <v>115371.40817100025</v>
      </c>
      <c r="V39" s="160"/>
    </row>
    <row r="40" spans="3:20" ht="13.5" thickTop="1">
      <c r="C40" s="161"/>
      <c r="D40" s="161"/>
      <c r="E40" s="161"/>
      <c r="F40" s="161"/>
      <c r="G40" s="171"/>
      <c r="H40" s="172"/>
      <c r="I40" s="161"/>
      <c r="J40" s="161"/>
      <c r="K40" s="161"/>
      <c r="L40" s="164"/>
      <c r="M40" s="161"/>
      <c r="N40" s="161"/>
      <c r="O40" s="161"/>
      <c r="P40" s="164"/>
      <c r="Q40" s="164"/>
      <c r="R40" s="161"/>
      <c r="S40" s="161"/>
      <c r="T40" s="164"/>
    </row>
    <row r="41" spans="1:20" ht="12.75">
      <c r="A41" s="136" t="s">
        <v>226</v>
      </c>
      <c r="C41" s="161"/>
      <c r="D41" s="161"/>
      <c r="E41" s="161"/>
      <c r="F41" s="161"/>
      <c r="G41" s="171"/>
      <c r="H41" s="172"/>
      <c r="I41" s="161"/>
      <c r="J41" s="161"/>
      <c r="K41" s="161"/>
      <c r="L41" s="164"/>
      <c r="M41" s="161"/>
      <c r="N41" s="161"/>
      <c r="O41" s="161"/>
      <c r="P41" s="164"/>
      <c r="Q41" s="164"/>
      <c r="R41" s="161"/>
      <c r="S41" s="161"/>
      <c r="T41" s="164"/>
    </row>
    <row r="42" spans="1:28" s="190" customFormat="1" ht="12.75">
      <c r="A42" s="190" t="s">
        <v>227</v>
      </c>
      <c r="B42" s="134"/>
      <c r="C42" s="172">
        <v>2765547.4842599994</v>
      </c>
      <c r="D42" s="172">
        <v>26972721.08</v>
      </c>
      <c r="E42" s="172">
        <v>13830777.69</v>
      </c>
      <c r="F42" s="172"/>
      <c r="G42" s="172">
        <v>283203.14</v>
      </c>
      <c r="H42" s="162">
        <f>SUM(C42:G42)</f>
        <v>43852249.39426</v>
      </c>
      <c r="I42" s="172">
        <v>1586147.6</v>
      </c>
      <c r="J42" s="172"/>
      <c r="K42" s="172">
        <v>13483868.68</v>
      </c>
      <c r="L42" s="162">
        <f>SUM(I42:K42)</f>
        <v>15070016.28</v>
      </c>
      <c r="M42" s="172">
        <v>41785246.239999995</v>
      </c>
      <c r="N42" s="172">
        <v>4</v>
      </c>
      <c r="O42" s="172">
        <v>2913872.17</v>
      </c>
      <c r="P42" s="162">
        <f>SUM(M42:O42)</f>
        <v>44699122.41</v>
      </c>
      <c r="Q42" s="163">
        <f>H42+L42+P42</f>
        <v>103621388.08425999</v>
      </c>
      <c r="R42" s="172"/>
      <c r="S42" s="172"/>
      <c r="T42" s="172"/>
      <c r="U42" s="134"/>
      <c r="V42" s="191"/>
      <c r="W42" s="134"/>
      <c r="X42" s="134"/>
      <c r="Y42" s="134"/>
      <c r="Z42" s="134"/>
      <c r="AA42" s="134"/>
      <c r="AB42" s="134"/>
    </row>
    <row r="43" spans="2:28" s="192" customFormat="1" ht="12.75">
      <c r="B43" s="133"/>
      <c r="C43" s="171"/>
      <c r="D43" s="171"/>
      <c r="E43" s="171"/>
      <c r="F43" s="171"/>
      <c r="G43" s="171"/>
      <c r="H43" s="172"/>
      <c r="I43" s="171"/>
      <c r="J43" s="171"/>
      <c r="K43" s="171"/>
      <c r="L43" s="172"/>
      <c r="M43" s="171"/>
      <c r="N43" s="171"/>
      <c r="O43" s="171"/>
      <c r="P43" s="172"/>
      <c r="Q43" s="172"/>
      <c r="R43" s="171"/>
      <c r="S43" s="171"/>
      <c r="T43" s="171"/>
      <c r="U43" s="133"/>
      <c r="V43" s="193"/>
      <c r="W43" s="133"/>
      <c r="X43" s="133"/>
      <c r="Y43" s="133"/>
      <c r="Z43" s="133"/>
      <c r="AA43" s="133"/>
      <c r="AB43" s="133"/>
    </row>
    <row r="44" spans="1:22" ht="12.75">
      <c r="A44" s="136" t="s">
        <v>228</v>
      </c>
      <c r="C44" s="161"/>
      <c r="D44" s="161"/>
      <c r="E44" s="161"/>
      <c r="F44" s="161"/>
      <c r="G44" s="161"/>
      <c r="H44" s="164"/>
      <c r="I44" s="161"/>
      <c r="J44" s="161"/>
      <c r="K44" s="161"/>
      <c r="L44" s="164"/>
      <c r="M44" s="161"/>
      <c r="N44" s="161"/>
      <c r="O44" s="161"/>
      <c r="P44" s="164"/>
      <c r="Q44" s="172"/>
      <c r="R44" s="161"/>
      <c r="S44" s="161"/>
      <c r="T44" s="161"/>
      <c r="V44" s="160"/>
    </row>
    <row r="45" spans="1:22" s="132" customFormat="1" ht="12.75">
      <c r="A45" s="132" t="s">
        <v>229</v>
      </c>
      <c r="C45" s="161">
        <v>0</v>
      </c>
      <c r="D45" s="161">
        <v>219029.95</v>
      </c>
      <c r="E45" s="161">
        <v>-4169.66</v>
      </c>
      <c r="F45" s="161"/>
      <c r="G45" s="161">
        <v>0</v>
      </c>
      <c r="H45" s="162">
        <f>SUM(C45:G45)</f>
        <v>214860.28999999998</v>
      </c>
      <c r="I45" s="161">
        <v>0</v>
      </c>
      <c r="J45" s="161"/>
      <c r="K45" s="161">
        <v>0</v>
      </c>
      <c r="L45" s="162">
        <f>SUM(I45:K45)</f>
        <v>0</v>
      </c>
      <c r="M45" s="161">
        <v>17112294.689999998</v>
      </c>
      <c r="N45" s="161">
        <v>0</v>
      </c>
      <c r="O45" s="161">
        <v>0</v>
      </c>
      <c r="P45" s="162">
        <f>SUM(M45:O45)</f>
        <v>17112294.689999998</v>
      </c>
      <c r="Q45" s="163">
        <f>H45+L45+P45</f>
        <v>17327154.979999997</v>
      </c>
      <c r="R45" s="161"/>
      <c r="S45" s="161"/>
      <c r="T45" s="161"/>
      <c r="V45" s="160"/>
    </row>
    <row r="46" spans="1:22" s="132" customFormat="1" ht="12.75">
      <c r="A46" s="132" t="s">
        <v>230</v>
      </c>
      <c r="C46" s="161">
        <v>0</v>
      </c>
      <c r="D46" s="161">
        <v>1321403.06</v>
      </c>
      <c r="E46" s="161">
        <v>66662.51</v>
      </c>
      <c r="F46" s="161"/>
      <c r="G46" s="161">
        <v>0</v>
      </c>
      <c r="H46" s="162">
        <f>SUM(C46:G46)</f>
        <v>1388065.57</v>
      </c>
      <c r="I46" s="161">
        <v>121925.43</v>
      </c>
      <c r="J46" s="161"/>
      <c r="K46" s="161">
        <v>0</v>
      </c>
      <c r="L46" s="162">
        <f>SUM(I46:K46)</f>
        <v>121925.43</v>
      </c>
      <c r="M46" s="161">
        <v>0</v>
      </c>
      <c r="N46" s="161">
        <v>0</v>
      </c>
      <c r="O46" s="161">
        <v>0</v>
      </c>
      <c r="P46" s="162">
        <f>SUM(M46:O46)</f>
        <v>0</v>
      </c>
      <c r="Q46" s="163">
        <f>H46+L46+P46</f>
        <v>1509991</v>
      </c>
      <c r="R46" s="161"/>
      <c r="S46" s="161"/>
      <c r="T46" s="161"/>
      <c r="V46" s="160"/>
    </row>
    <row r="47" spans="1:22" s="132" customFormat="1" ht="12.75">
      <c r="A47" s="132" t="s">
        <v>231</v>
      </c>
      <c r="C47" s="161">
        <v>0</v>
      </c>
      <c r="D47" s="161">
        <v>1871100</v>
      </c>
      <c r="E47" s="161">
        <v>4</v>
      </c>
      <c r="F47" s="161"/>
      <c r="G47" s="161">
        <v>0</v>
      </c>
      <c r="H47" s="162">
        <f>SUM(C47:G47)</f>
        <v>1871104</v>
      </c>
      <c r="I47" s="161">
        <v>0</v>
      </c>
      <c r="J47" s="161"/>
      <c r="K47" s="161">
        <v>0</v>
      </c>
      <c r="L47" s="162">
        <f>SUM(I47:K47)</f>
        <v>0</v>
      </c>
      <c r="M47" s="161">
        <v>23116967</v>
      </c>
      <c r="N47" s="161">
        <v>0</v>
      </c>
      <c r="O47" s="161">
        <v>0</v>
      </c>
      <c r="P47" s="162">
        <f>SUM(M47:O47)</f>
        <v>23116967</v>
      </c>
      <c r="Q47" s="163">
        <f>H47+L47+P47</f>
        <v>24988071</v>
      </c>
      <c r="R47" s="161"/>
      <c r="S47" s="161"/>
      <c r="T47" s="161"/>
      <c r="V47" s="160"/>
    </row>
    <row r="48" spans="1:22" s="132" customFormat="1" ht="12.75">
      <c r="A48" s="132" t="s">
        <v>232</v>
      </c>
      <c r="C48" s="161"/>
      <c r="D48" s="161">
        <v>77778.93</v>
      </c>
      <c r="E48" s="161"/>
      <c r="F48" s="161"/>
      <c r="G48" s="161"/>
      <c r="H48" s="162">
        <f>SUM(C48:G48)</f>
        <v>77778.93</v>
      </c>
      <c r="I48" s="161"/>
      <c r="J48" s="161"/>
      <c r="K48" s="161"/>
      <c r="L48" s="162">
        <f>SUM(I48:K48)</f>
        <v>0</v>
      </c>
      <c r="M48" s="161"/>
      <c r="N48" s="161"/>
      <c r="O48" s="161"/>
      <c r="P48" s="162">
        <f>SUM(M48:O48)</f>
        <v>0</v>
      </c>
      <c r="Q48" s="163">
        <f>H48+L48+P48</f>
        <v>77778.93</v>
      </c>
      <c r="R48" s="161"/>
      <c r="S48" s="161"/>
      <c r="T48" s="161"/>
      <c r="V48" s="160"/>
    </row>
    <row r="49" spans="3:22" s="135" customFormat="1" ht="13.5" thickBot="1">
      <c r="C49" s="177">
        <f>SUM(C45:C48)</f>
        <v>0</v>
      </c>
      <c r="D49" s="177">
        <f>SUM(D45:D48)</f>
        <v>3489311.94</v>
      </c>
      <c r="E49" s="177">
        <f>SUM(E45:E48)</f>
        <v>62496.84999999999</v>
      </c>
      <c r="F49" s="177"/>
      <c r="G49" s="177">
        <f>SUM(G45:G48)</f>
        <v>0</v>
      </c>
      <c r="H49" s="176">
        <f>SUM(H45:H48)</f>
        <v>3551808.7900000005</v>
      </c>
      <c r="I49" s="177">
        <f>SUM(I45:I48)</f>
        <v>121925.43</v>
      </c>
      <c r="J49" s="177"/>
      <c r="K49" s="177">
        <f aca="true" t="shared" si="5" ref="K49:Q49">SUM(K45:K48)</f>
        <v>0</v>
      </c>
      <c r="L49" s="176">
        <f t="shared" si="5"/>
        <v>121925.43</v>
      </c>
      <c r="M49" s="177">
        <f t="shared" si="5"/>
        <v>40229261.69</v>
      </c>
      <c r="N49" s="177">
        <f t="shared" si="5"/>
        <v>0</v>
      </c>
      <c r="O49" s="177">
        <f t="shared" si="5"/>
        <v>0</v>
      </c>
      <c r="P49" s="176">
        <f t="shared" si="5"/>
        <v>40229261.69</v>
      </c>
      <c r="Q49" s="177">
        <f t="shared" si="5"/>
        <v>43902995.91</v>
      </c>
      <c r="R49" s="164"/>
      <c r="S49" s="164"/>
      <c r="T49" s="164"/>
      <c r="V49" s="163"/>
    </row>
    <row r="50" spans="3:22" ht="13.5" thickTop="1">
      <c r="C50" s="161"/>
      <c r="D50" s="161"/>
      <c r="E50" s="161"/>
      <c r="F50" s="161"/>
      <c r="G50" s="161"/>
      <c r="H50" s="164"/>
      <c r="I50" s="161"/>
      <c r="J50" s="161"/>
      <c r="K50" s="161"/>
      <c r="L50" s="164"/>
      <c r="M50" s="161"/>
      <c r="N50" s="161"/>
      <c r="O50" s="161"/>
      <c r="P50" s="164"/>
      <c r="Q50" s="172"/>
      <c r="R50" s="161"/>
      <c r="S50" s="161"/>
      <c r="T50" s="161"/>
      <c r="V50" s="160"/>
    </row>
    <row r="51" spans="1:28" s="175" customFormat="1" ht="12.75">
      <c r="A51" s="175" t="s">
        <v>233</v>
      </c>
      <c r="B51" s="135"/>
      <c r="C51" s="164">
        <f>C42-C49</f>
        <v>2765547.4842599994</v>
      </c>
      <c r="D51" s="164">
        <f>D42-D49</f>
        <v>23483409.139999997</v>
      </c>
      <c r="E51" s="164">
        <f>E42-E49</f>
        <v>13768280.84</v>
      </c>
      <c r="F51" s="164"/>
      <c r="G51" s="164">
        <f>G42-G49</f>
        <v>283203.14</v>
      </c>
      <c r="H51" s="162">
        <f>SUM(C51:G51)</f>
        <v>40300440.60426</v>
      </c>
      <c r="I51" s="164">
        <f>I42-I49</f>
        <v>1464222.17</v>
      </c>
      <c r="J51" s="164"/>
      <c r="K51" s="164">
        <f>K42-K49</f>
        <v>13483868.68</v>
      </c>
      <c r="L51" s="162">
        <f>SUM(I51:K51)</f>
        <v>14948090.85</v>
      </c>
      <c r="M51" s="164">
        <f>M42-M49</f>
        <v>1555984.549999997</v>
      </c>
      <c r="N51" s="164">
        <f>N42-N49</f>
        <v>4</v>
      </c>
      <c r="O51" s="164">
        <f>O42-O49</f>
        <v>2913872.17</v>
      </c>
      <c r="P51" s="162">
        <f>SUM(M51:O51)</f>
        <v>4469860.719999997</v>
      </c>
      <c r="Q51" s="163">
        <f>H51+L51+P51</f>
        <v>59718392.17426</v>
      </c>
      <c r="R51" s="164"/>
      <c r="S51" s="164"/>
      <c r="T51" s="164"/>
      <c r="U51" s="135"/>
      <c r="V51" s="163"/>
      <c r="W51" s="135"/>
      <c r="X51" s="135"/>
      <c r="Y51" s="135"/>
      <c r="Z51" s="135"/>
      <c r="AA51" s="135"/>
      <c r="AB51" s="135"/>
    </row>
    <row r="52" spans="3:22" ht="12.75">
      <c r="C52" s="161"/>
      <c r="D52" s="161"/>
      <c r="E52" s="161"/>
      <c r="F52" s="161"/>
      <c r="G52" s="161"/>
      <c r="H52" s="164"/>
      <c r="I52" s="161"/>
      <c r="J52" s="161"/>
      <c r="K52" s="161"/>
      <c r="L52" s="164"/>
      <c r="M52" s="161"/>
      <c r="N52" s="161"/>
      <c r="O52" s="161"/>
      <c r="P52" s="164"/>
      <c r="Q52" s="172"/>
      <c r="R52" s="161"/>
      <c r="S52" s="161"/>
      <c r="T52" s="161"/>
      <c r="V52" s="160"/>
    </row>
    <row r="53" spans="1:22" ht="12.75">
      <c r="A53" s="136" t="s">
        <v>234</v>
      </c>
      <c r="C53" s="161">
        <v>0</v>
      </c>
      <c r="D53" s="161">
        <v>0</v>
      </c>
      <c r="E53" s="161">
        <v>5911.4</v>
      </c>
      <c r="F53" s="161"/>
      <c r="G53" s="161">
        <v>44872.6</v>
      </c>
      <c r="H53" s="162">
        <f>SUM(C53:G53)</f>
        <v>50784</v>
      </c>
      <c r="I53" s="161">
        <v>1057.2</v>
      </c>
      <c r="J53" s="161"/>
      <c r="K53" s="161">
        <v>0</v>
      </c>
      <c r="L53" s="162">
        <f>SUM(I53:K53)</f>
        <v>1057.2</v>
      </c>
      <c r="M53" s="164">
        <v>1300</v>
      </c>
      <c r="N53" s="161">
        <v>0</v>
      </c>
      <c r="O53" s="161">
        <v>0</v>
      </c>
      <c r="P53" s="162">
        <f>SUM(M53:O53)</f>
        <v>1300</v>
      </c>
      <c r="Q53" s="163">
        <f>H53+L53+P53</f>
        <v>53141.2</v>
      </c>
      <c r="R53" s="161"/>
      <c r="S53" s="161"/>
      <c r="T53" s="161">
        <v>183387</v>
      </c>
      <c r="V53" s="194"/>
    </row>
    <row r="54" ht="12.75">
      <c r="Q54" s="195"/>
    </row>
    <row r="55" spans="1:28" s="175" customFormat="1" ht="12.75">
      <c r="A55" s="175" t="s">
        <v>235</v>
      </c>
      <c r="B55" s="135"/>
      <c r="C55" s="164">
        <f>C51-C53</f>
        <v>2765547.4842599994</v>
      </c>
      <c r="D55" s="164">
        <f>D51-D53</f>
        <v>23483409.139999997</v>
      </c>
      <c r="E55" s="164">
        <f>E51-E53</f>
        <v>13762369.44</v>
      </c>
      <c r="F55" s="164"/>
      <c r="G55" s="164">
        <f>G51-G53</f>
        <v>238330.54</v>
      </c>
      <c r="H55" s="162">
        <f>H51-H53</f>
        <v>40249656.60426</v>
      </c>
      <c r="I55" s="164">
        <f>I51-I53</f>
        <v>1463164.97</v>
      </c>
      <c r="J55" s="164"/>
      <c r="K55" s="164">
        <f aca="true" t="shared" si="6" ref="K55:Q55">K51-K53</f>
        <v>13483868.68</v>
      </c>
      <c r="L55" s="162">
        <f t="shared" si="6"/>
        <v>14947033.65</v>
      </c>
      <c r="M55" s="164">
        <f t="shared" si="6"/>
        <v>1554684.549999997</v>
      </c>
      <c r="N55" s="164">
        <f t="shared" si="6"/>
        <v>4</v>
      </c>
      <c r="O55" s="164">
        <f t="shared" si="6"/>
        <v>2913872.17</v>
      </c>
      <c r="P55" s="162">
        <f t="shared" si="6"/>
        <v>4468560.719999997</v>
      </c>
      <c r="Q55" s="164">
        <f t="shared" si="6"/>
        <v>59665250.974259995</v>
      </c>
      <c r="R55" s="164"/>
      <c r="S55" s="164"/>
      <c r="T55" s="164"/>
      <c r="U55" s="135"/>
      <c r="V55" s="135"/>
      <c r="W55" s="135"/>
      <c r="X55" s="135"/>
      <c r="Y55" s="135"/>
      <c r="Z55" s="135"/>
      <c r="AA55" s="135"/>
      <c r="AB55" s="135"/>
    </row>
    <row r="56" spans="1:20" ht="13.5">
      <c r="A56" s="184"/>
      <c r="C56" s="182"/>
      <c r="D56" s="182"/>
      <c r="E56" s="182"/>
      <c r="F56" s="182"/>
      <c r="G56" s="182"/>
      <c r="H56" s="164"/>
      <c r="I56" s="182"/>
      <c r="J56" s="182"/>
      <c r="K56" s="182"/>
      <c r="L56" s="164"/>
      <c r="M56" s="182"/>
      <c r="N56" s="182"/>
      <c r="O56" s="182"/>
      <c r="P56" s="180"/>
      <c r="Q56" s="164"/>
      <c r="R56" s="182"/>
      <c r="S56" s="182"/>
      <c r="T56" s="180"/>
    </row>
    <row r="57" spans="1:20" ht="13.5">
      <c r="A57" s="136" t="s">
        <v>236</v>
      </c>
      <c r="C57" s="182"/>
      <c r="D57" s="182"/>
      <c r="E57" s="182"/>
      <c r="F57" s="182"/>
      <c r="G57" s="182"/>
      <c r="H57" s="164"/>
      <c r="I57" s="182"/>
      <c r="J57" s="182"/>
      <c r="K57" s="182"/>
      <c r="L57" s="164"/>
      <c r="M57" s="182"/>
      <c r="N57" s="182"/>
      <c r="O57" s="182"/>
      <c r="P57" s="180"/>
      <c r="Q57" s="164">
        <f>Q53</f>
        <v>53141.2</v>
      </c>
      <c r="R57" s="182"/>
      <c r="S57" s="182"/>
      <c r="T57" s="180"/>
    </row>
    <row r="58" spans="1:20" ht="14.25" thickBot="1">
      <c r="A58" s="189" t="s">
        <v>237</v>
      </c>
      <c r="C58" s="182"/>
      <c r="D58" s="182"/>
      <c r="E58" s="182"/>
      <c r="F58" s="182"/>
      <c r="G58" s="182"/>
      <c r="H58" s="164"/>
      <c r="I58" s="182"/>
      <c r="J58" s="182"/>
      <c r="K58" s="182"/>
      <c r="L58" s="164"/>
      <c r="M58" s="182"/>
      <c r="N58" s="182"/>
      <c r="O58" s="182"/>
      <c r="P58" s="180"/>
      <c r="Q58" s="177">
        <f>Q55+Q57</f>
        <v>59718392.17426</v>
      </c>
      <c r="R58" s="182"/>
      <c r="S58" s="182"/>
      <c r="T58" s="180"/>
    </row>
    <row r="59" spans="1:20" ht="14.25" thickTop="1">
      <c r="A59" s="184"/>
      <c r="C59" s="182"/>
      <c r="D59" s="182"/>
      <c r="E59" s="182"/>
      <c r="F59" s="182"/>
      <c r="G59" s="182"/>
      <c r="H59" s="164"/>
      <c r="I59" s="182"/>
      <c r="J59" s="182"/>
      <c r="K59" s="182"/>
      <c r="L59" s="164"/>
      <c r="M59" s="182"/>
      <c r="N59" s="182"/>
      <c r="O59" s="182"/>
      <c r="P59" s="180"/>
      <c r="Q59" s="164"/>
      <c r="R59" s="182"/>
      <c r="S59" s="182"/>
      <c r="T59" s="180"/>
    </row>
    <row r="60" spans="1:20" ht="13.5">
      <c r="A60" s="184"/>
      <c r="C60" s="182"/>
      <c r="D60" s="182"/>
      <c r="E60" s="182"/>
      <c r="F60" s="182"/>
      <c r="G60" s="182"/>
      <c r="H60" s="164"/>
      <c r="I60" s="182"/>
      <c r="J60" s="182"/>
      <c r="K60" s="182"/>
      <c r="L60" s="164"/>
      <c r="M60" s="182"/>
      <c r="N60" s="182"/>
      <c r="O60" s="182"/>
      <c r="P60" s="180"/>
      <c r="Q60" s="164"/>
      <c r="R60" s="182"/>
      <c r="S60" s="182"/>
      <c r="T60" s="180"/>
    </row>
    <row r="61" spans="1:20" ht="13.5">
      <c r="A61" s="184"/>
      <c r="C61" s="182"/>
      <c r="D61" s="182"/>
      <c r="E61" s="182"/>
      <c r="F61" s="182"/>
      <c r="G61" s="182"/>
      <c r="H61" s="164"/>
      <c r="I61" s="182"/>
      <c r="J61" s="182"/>
      <c r="K61" s="182"/>
      <c r="L61" s="164"/>
      <c r="M61" s="182"/>
      <c r="N61" s="182"/>
      <c r="O61" s="182"/>
      <c r="P61" s="180"/>
      <c r="Q61" s="164"/>
      <c r="R61" s="182"/>
      <c r="S61" s="182"/>
      <c r="T61" s="180"/>
    </row>
    <row r="62" spans="1:20" ht="12.75">
      <c r="A62" s="136" t="s">
        <v>238</v>
      </c>
      <c r="C62" s="164">
        <v>648363.1479</v>
      </c>
      <c r="D62" s="164">
        <v>5943748.17</v>
      </c>
      <c r="E62" s="164">
        <v>8283882.8</v>
      </c>
      <c r="F62" s="164"/>
      <c r="G62" s="164">
        <v>26986.09</v>
      </c>
      <c r="H62" s="162">
        <f>SUM(C62:G62)</f>
        <v>14902980.207899999</v>
      </c>
      <c r="I62" s="164">
        <v>41355.49</v>
      </c>
      <c r="J62" s="164"/>
      <c r="K62" s="164">
        <v>9800978.569999998</v>
      </c>
      <c r="L62" s="162">
        <f>SUM(I62:K62)</f>
        <v>9842334.059999999</v>
      </c>
      <c r="M62" s="164">
        <v>50054.4</v>
      </c>
      <c r="N62" s="164">
        <v>6625</v>
      </c>
      <c r="O62" s="164">
        <v>2941835.69</v>
      </c>
      <c r="P62" s="162">
        <f>SUM(M62:O62)</f>
        <v>2998515.0900000003</v>
      </c>
      <c r="Q62" s="163">
        <f>H62+L62+P62</f>
        <v>27743829.357899997</v>
      </c>
      <c r="R62" s="164"/>
      <c r="S62" s="164"/>
      <c r="T62" s="164">
        <f>SUM(Q62:S62)</f>
        <v>27743829.357899997</v>
      </c>
    </row>
    <row r="63" spans="3:20" ht="12.75">
      <c r="C63" s="164"/>
      <c r="D63" s="164"/>
      <c r="E63" s="164"/>
      <c r="F63" s="164"/>
      <c r="G63" s="164"/>
      <c r="H63" s="162"/>
      <c r="I63" s="164"/>
      <c r="J63" s="164"/>
      <c r="K63" s="164"/>
      <c r="L63" s="162"/>
      <c r="M63" s="164"/>
      <c r="N63" s="164"/>
      <c r="O63" s="164"/>
      <c r="P63" s="162"/>
      <c r="Q63" s="163"/>
      <c r="R63" s="164"/>
      <c r="S63" s="164"/>
      <c r="T63" s="164"/>
    </row>
    <row r="64" spans="1:20" ht="12.75">
      <c r="A64" s="136" t="s">
        <v>212</v>
      </c>
      <c r="C64" s="164"/>
      <c r="D64" s="164"/>
      <c r="E64" s="164"/>
      <c r="F64" s="164"/>
      <c r="G64" s="164"/>
      <c r="H64" s="162"/>
      <c r="I64" s="164"/>
      <c r="J64" s="164"/>
      <c r="K64" s="164"/>
      <c r="L64" s="162"/>
      <c r="M64" s="164"/>
      <c r="N64" s="164"/>
      <c r="O64" s="164"/>
      <c r="P64" s="162"/>
      <c r="Q64" s="163"/>
      <c r="R64" s="164"/>
      <c r="S64" s="164"/>
      <c r="T64" s="164"/>
    </row>
    <row r="65" spans="1:20" ht="12.75">
      <c r="A65" s="136" t="s">
        <v>239</v>
      </c>
      <c r="C65" s="164">
        <v>226363.041</v>
      </c>
      <c r="D65" s="164">
        <v>2211871.52</v>
      </c>
      <c r="E65" s="164">
        <v>6622230</v>
      </c>
      <c r="F65" s="164"/>
      <c r="G65" s="164">
        <v>-4169.66</v>
      </c>
      <c r="H65" s="162">
        <f>SUM(C65:G65)</f>
        <v>9056294.901</v>
      </c>
      <c r="I65" s="164">
        <v>0</v>
      </c>
      <c r="J65" s="164"/>
      <c r="K65" s="164">
        <v>6467266.88</v>
      </c>
      <c r="L65" s="162">
        <f>SUM(I65:K65)</f>
        <v>6467266.88</v>
      </c>
      <c r="M65" s="164">
        <v>0</v>
      </c>
      <c r="N65" s="164">
        <v>0</v>
      </c>
      <c r="O65" s="164">
        <v>1810926.29</v>
      </c>
      <c r="P65" s="162">
        <f>SUM(M65:O65)</f>
        <v>1810926.29</v>
      </c>
      <c r="Q65" s="163">
        <f>H65+L65+P65</f>
        <v>17334488.071</v>
      </c>
      <c r="R65" s="164"/>
      <c r="S65" s="164"/>
      <c r="T65" s="164"/>
    </row>
    <row r="66" spans="1:20" ht="12.75">
      <c r="A66" s="136" t="s">
        <v>240</v>
      </c>
      <c r="C66" s="164">
        <v>0</v>
      </c>
      <c r="D66" s="164">
        <v>66662.51</v>
      </c>
      <c r="E66" s="164">
        <v>121925.43</v>
      </c>
      <c r="F66" s="164"/>
      <c r="G66" s="164">
        <v>0</v>
      </c>
      <c r="H66" s="162">
        <f>SUM(C66:G66)</f>
        <v>188587.94</v>
      </c>
      <c r="I66" s="164">
        <v>8579.7</v>
      </c>
      <c r="J66" s="164"/>
      <c r="K66" s="164">
        <v>177114.56</v>
      </c>
      <c r="L66" s="162">
        <f>SUM(I66:K66)</f>
        <v>185694.26</v>
      </c>
      <c r="M66" s="164">
        <v>0</v>
      </c>
      <c r="N66" s="164">
        <v>5625</v>
      </c>
      <c r="O66" s="164">
        <v>1130083.8</v>
      </c>
      <c r="P66" s="162">
        <f>SUM(M66:O66)</f>
        <v>1135708.8</v>
      </c>
      <c r="Q66" s="163">
        <f>H66+L66+P66</f>
        <v>1509991</v>
      </c>
      <c r="R66" s="164"/>
      <c r="S66" s="164"/>
      <c r="T66" s="164"/>
    </row>
    <row r="67" spans="3:20" ht="13.5" thickBot="1">
      <c r="C67" s="177">
        <f>SUM(C65:C66)</f>
        <v>226363.041</v>
      </c>
      <c r="D67" s="177">
        <f>SUM(D65:D66)</f>
        <v>2278534.03</v>
      </c>
      <c r="E67" s="177">
        <f>SUM(E65:E66)</f>
        <v>6744155.43</v>
      </c>
      <c r="F67" s="177"/>
      <c r="G67" s="177">
        <f>SUM(G65:G66)</f>
        <v>-4169.66</v>
      </c>
      <c r="H67" s="176">
        <f>SUM(H65:H66)</f>
        <v>9244882.841</v>
      </c>
      <c r="I67" s="177">
        <f>SUM(I65:I66)</f>
        <v>8579.7</v>
      </c>
      <c r="J67" s="177"/>
      <c r="K67" s="177">
        <f aca="true" t="shared" si="7" ref="K67:Q67">SUM(K65:K66)</f>
        <v>6644381.4399999995</v>
      </c>
      <c r="L67" s="176">
        <f t="shared" si="7"/>
        <v>6652961.14</v>
      </c>
      <c r="M67" s="177">
        <f t="shared" si="7"/>
        <v>0</v>
      </c>
      <c r="N67" s="177">
        <f t="shared" si="7"/>
        <v>5625</v>
      </c>
      <c r="O67" s="177">
        <f t="shared" si="7"/>
        <v>2941010.09</v>
      </c>
      <c r="P67" s="176">
        <f t="shared" si="7"/>
        <v>2946635.09</v>
      </c>
      <c r="Q67" s="177">
        <f t="shared" si="7"/>
        <v>18844479.071</v>
      </c>
      <c r="R67" s="164"/>
      <c r="S67" s="164"/>
      <c r="T67" s="164"/>
    </row>
    <row r="68" spans="3:20" ht="13.5" thickTop="1">
      <c r="C68" s="164"/>
      <c r="D68" s="164"/>
      <c r="E68" s="164"/>
      <c r="F68" s="164"/>
      <c r="G68" s="164"/>
      <c r="H68" s="162"/>
      <c r="I68" s="164"/>
      <c r="J68" s="164"/>
      <c r="K68" s="164"/>
      <c r="L68" s="162"/>
      <c r="M68" s="164"/>
      <c r="N68" s="164"/>
      <c r="O68" s="164"/>
      <c r="P68" s="162"/>
      <c r="Q68" s="163"/>
      <c r="R68" s="164"/>
      <c r="S68" s="164"/>
      <c r="T68" s="164"/>
    </row>
    <row r="69" spans="1:20" ht="12.75">
      <c r="A69" s="136" t="s">
        <v>241</v>
      </c>
      <c r="C69" s="164">
        <f>C62-C67</f>
        <v>422000.1069</v>
      </c>
      <c r="D69" s="164">
        <f>D62-D67</f>
        <v>3665214.14</v>
      </c>
      <c r="E69" s="164">
        <f>E62-E67</f>
        <v>1539727.37</v>
      </c>
      <c r="F69" s="164"/>
      <c r="G69" s="164">
        <f>G62-G67</f>
        <v>31155.75</v>
      </c>
      <c r="H69" s="162">
        <f>SUM(C69:G69)</f>
        <v>5658097.366900001</v>
      </c>
      <c r="I69" s="164">
        <f>I62-I67</f>
        <v>32775.79000000001</v>
      </c>
      <c r="J69" s="164"/>
      <c r="K69" s="164">
        <f>K62-K67</f>
        <v>3156597.129999999</v>
      </c>
      <c r="L69" s="162">
        <f>SUM(I69:K69)</f>
        <v>3189372.919999999</v>
      </c>
      <c r="M69" s="164">
        <f>M62-M67</f>
        <v>50054.4</v>
      </c>
      <c r="N69" s="164">
        <f>N62-N67</f>
        <v>1000</v>
      </c>
      <c r="O69" s="164">
        <f>O62-O67</f>
        <v>825.6000000005588</v>
      </c>
      <c r="P69" s="162">
        <f>SUM(M69:O69)</f>
        <v>51880.00000000056</v>
      </c>
      <c r="Q69" s="163">
        <f>H69+L69+P69</f>
        <v>8899350.286899999</v>
      </c>
      <c r="R69" s="164"/>
      <c r="S69" s="164"/>
      <c r="T69" s="164"/>
    </row>
    <row r="70" spans="3:20" ht="12.75">
      <c r="C70" s="161"/>
      <c r="D70" s="161"/>
      <c r="E70" s="161"/>
      <c r="F70" s="161"/>
      <c r="G70" s="171"/>
      <c r="H70" s="172"/>
      <c r="I70" s="161"/>
      <c r="J70" s="161"/>
      <c r="K70" s="161"/>
      <c r="L70" s="164"/>
      <c r="M70" s="161"/>
      <c r="N70" s="161"/>
      <c r="O70" s="161"/>
      <c r="P70" s="164"/>
      <c r="Q70" s="164"/>
      <c r="R70" s="161"/>
      <c r="S70" s="161"/>
      <c r="T70" s="164">
        <v>2574637</v>
      </c>
    </row>
    <row r="71" spans="1:22" ht="13.5" thickBot="1">
      <c r="A71" s="136" t="s">
        <v>242</v>
      </c>
      <c r="C71" s="161"/>
      <c r="D71" s="161"/>
      <c r="E71" s="161"/>
      <c r="F71" s="161"/>
      <c r="G71" s="171"/>
      <c r="H71" s="172"/>
      <c r="I71" s="161"/>
      <c r="J71" s="161"/>
      <c r="K71" s="161"/>
      <c r="L71" s="164"/>
      <c r="M71" s="161"/>
      <c r="N71" s="161"/>
      <c r="O71" s="161"/>
      <c r="P71" s="164"/>
      <c r="Q71" s="164"/>
      <c r="R71" s="161"/>
      <c r="S71" s="161"/>
      <c r="T71" s="177">
        <f>SUM(T62:T70)</f>
        <v>30318466.357899997</v>
      </c>
      <c r="V71" s="194"/>
    </row>
    <row r="72" spans="1:20" ht="13.5" thickTop="1">
      <c r="A72" s="136" t="s">
        <v>243</v>
      </c>
      <c r="C72" s="161">
        <v>0</v>
      </c>
      <c r="D72" s="161">
        <v>12430.22</v>
      </c>
      <c r="E72" s="161">
        <v>0</v>
      </c>
      <c r="F72" s="161"/>
      <c r="G72" s="161">
        <v>0</v>
      </c>
      <c r="H72" s="162">
        <f>SUM(C72:G72)</f>
        <v>12430.220000000003</v>
      </c>
      <c r="I72" s="161">
        <v>0</v>
      </c>
      <c r="J72" s="161"/>
      <c r="K72" s="161">
        <v>37499.81</v>
      </c>
      <c r="L72" s="162">
        <f>SUM(I72:K72)</f>
        <v>37499.81</v>
      </c>
      <c r="M72" s="161">
        <v>0</v>
      </c>
      <c r="N72" s="161">
        <v>0</v>
      </c>
      <c r="O72" s="161">
        <v>0</v>
      </c>
      <c r="P72" s="162">
        <f>SUM(M72:O72)</f>
        <v>0</v>
      </c>
      <c r="Q72" s="163">
        <f>H72+L72+P72</f>
        <v>49930.03</v>
      </c>
      <c r="R72" s="161"/>
      <c r="S72" s="161"/>
      <c r="T72" s="161"/>
    </row>
    <row r="73" spans="1:20" ht="12.75">
      <c r="A73" s="136" t="s">
        <v>94</v>
      </c>
      <c r="C73" s="182">
        <v>0</v>
      </c>
      <c r="D73" s="182">
        <v>1483800.6</v>
      </c>
      <c r="E73" s="182">
        <v>1090999.63</v>
      </c>
      <c r="F73" s="182"/>
      <c r="G73" s="182">
        <v>769</v>
      </c>
      <c r="H73" s="162">
        <f>SUM(C73:G73)</f>
        <v>2575569.2299999995</v>
      </c>
      <c r="I73" s="182">
        <v>17999.79</v>
      </c>
      <c r="J73" s="182"/>
      <c r="K73" s="182">
        <v>80000.4</v>
      </c>
      <c r="L73" s="162">
        <f>SUM(I73:K73)</f>
        <v>98000.19</v>
      </c>
      <c r="M73" s="182">
        <v>0</v>
      </c>
      <c r="N73" s="182">
        <v>0</v>
      </c>
      <c r="O73" s="182">
        <v>0</v>
      </c>
      <c r="P73" s="162">
        <f>SUM(M73:O73)</f>
        <v>0</v>
      </c>
      <c r="Q73" s="163">
        <f>H73+L73+P73</f>
        <v>2673569.4199999995</v>
      </c>
      <c r="R73" s="161"/>
      <c r="S73" s="161"/>
      <c r="T73" s="161"/>
    </row>
    <row r="74" spans="3:20" ht="13.5" thickBot="1">
      <c r="C74" s="196">
        <f>SUM(C72:C73)</f>
        <v>0</v>
      </c>
      <c r="D74" s="196">
        <f>SUM(D72:D73)</f>
        <v>1496230.8199999998</v>
      </c>
      <c r="E74" s="196">
        <f>SUM(E72:E73)</f>
        <v>1090999.63</v>
      </c>
      <c r="F74" s="196"/>
      <c r="G74" s="196">
        <f>SUM(G72:G73)</f>
        <v>769</v>
      </c>
      <c r="H74" s="197">
        <f>SUM(H72:H73)</f>
        <v>2587999.4499999997</v>
      </c>
      <c r="I74" s="196">
        <f>SUM(I72:I73)</f>
        <v>17999.79</v>
      </c>
      <c r="J74" s="196"/>
      <c r="K74" s="196">
        <f aca="true" t="shared" si="8" ref="K74:Q74">SUM(K72:K73)</f>
        <v>117500.20999999999</v>
      </c>
      <c r="L74" s="197">
        <f t="shared" si="8"/>
        <v>135500</v>
      </c>
      <c r="M74" s="196">
        <f t="shared" si="8"/>
        <v>0</v>
      </c>
      <c r="N74" s="196">
        <f t="shared" si="8"/>
        <v>0</v>
      </c>
      <c r="O74" s="196">
        <f t="shared" si="8"/>
        <v>0</v>
      </c>
      <c r="P74" s="197">
        <f t="shared" si="8"/>
        <v>0</v>
      </c>
      <c r="Q74" s="198">
        <f t="shared" si="8"/>
        <v>2723499.4499999993</v>
      </c>
      <c r="R74" s="161"/>
      <c r="S74" s="161"/>
      <c r="T74" s="161"/>
    </row>
    <row r="75" spans="3:20" ht="14.25" thickTop="1">
      <c r="C75" s="182"/>
      <c r="D75" s="182"/>
      <c r="E75" s="182"/>
      <c r="F75" s="182"/>
      <c r="G75" s="182"/>
      <c r="H75" s="164"/>
      <c r="I75" s="182"/>
      <c r="J75" s="182"/>
      <c r="K75" s="182"/>
      <c r="L75" s="164"/>
      <c r="M75" s="182"/>
      <c r="N75" s="182"/>
      <c r="O75" s="182"/>
      <c r="P75" s="180"/>
      <c r="Q75" s="164"/>
      <c r="R75" s="161"/>
      <c r="S75" s="161"/>
      <c r="T75" s="161"/>
    </row>
    <row r="76" spans="1:20" ht="12.75">
      <c r="A76" s="136" t="s">
        <v>244</v>
      </c>
      <c r="C76" s="161">
        <f>C69-C74</f>
        <v>422000.1069</v>
      </c>
      <c r="D76" s="161">
        <f>D69-D74</f>
        <v>2168983.3200000003</v>
      </c>
      <c r="E76" s="161">
        <f>E69-E74</f>
        <v>448727.7400000002</v>
      </c>
      <c r="F76" s="161"/>
      <c r="G76" s="161">
        <f>G69-G74</f>
        <v>30386.75</v>
      </c>
      <c r="H76" s="162">
        <f>SUM(C76:G76)</f>
        <v>3070097.9169000005</v>
      </c>
      <c r="I76" s="161">
        <f>I69-I74</f>
        <v>14776.000000000007</v>
      </c>
      <c r="J76" s="161"/>
      <c r="K76" s="161">
        <f>K69-K74</f>
        <v>3039096.919999999</v>
      </c>
      <c r="L76" s="162">
        <f>SUM(I76:K76)</f>
        <v>3053872.919999999</v>
      </c>
      <c r="M76" s="161">
        <f>M69-M74</f>
        <v>50054.4</v>
      </c>
      <c r="N76" s="161">
        <f>N69-N74</f>
        <v>1000</v>
      </c>
      <c r="O76" s="161">
        <f>O69-O74</f>
        <v>825.6000000005588</v>
      </c>
      <c r="P76" s="162">
        <f>SUM(M76:O76)</f>
        <v>51880.00000000056</v>
      </c>
      <c r="Q76" s="161">
        <f>Q69-Q74</f>
        <v>6175850.8368999995</v>
      </c>
      <c r="R76" s="161"/>
      <c r="S76" s="161"/>
      <c r="T76" s="161"/>
    </row>
    <row r="77" spans="3:20" ht="13.5">
      <c r="C77" s="182"/>
      <c r="D77" s="182"/>
      <c r="E77" s="182"/>
      <c r="F77" s="182"/>
      <c r="G77" s="182"/>
      <c r="H77" s="164"/>
      <c r="I77" s="182"/>
      <c r="J77" s="182"/>
      <c r="K77" s="182"/>
      <c r="L77" s="164"/>
      <c r="M77" s="182"/>
      <c r="N77" s="182"/>
      <c r="O77" s="182"/>
      <c r="P77" s="180"/>
      <c r="Q77" s="164"/>
      <c r="R77" s="161"/>
      <c r="S77" s="161"/>
      <c r="T77" s="161"/>
    </row>
    <row r="78" spans="3:20" ht="13.5">
      <c r="C78" s="182"/>
      <c r="D78" s="182"/>
      <c r="E78" s="182"/>
      <c r="F78" s="182"/>
      <c r="G78" s="182"/>
      <c r="H78" s="164"/>
      <c r="I78" s="182"/>
      <c r="J78" s="182"/>
      <c r="K78" s="182"/>
      <c r="L78" s="164"/>
      <c r="M78" s="182"/>
      <c r="N78" s="182"/>
      <c r="O78" s="182"/>
      <c r="P78" s="180"/>
      <c r="Q78" s="164">
        <f>Q74</f>
        <v>2723499.4499999993</v>
      </c>
      <c r="R78" s="161"/>
      <c r="S78" s="161"/>
      <c r="T78" s="161"/>
    </row>
    <row r="79" spans="1:28" s="175" customFormat="1" ht="14.25" thickBot="1">
      <c r="A79" s="189" t="s">
        <v>238</v>
      </c>
      <c r="B79" s="135"/>
      <c r="C79" s="180"/>
      <c r="D79" s="180"/>
      <c r="E79" s="180"/>
      <c r="F79" s="180"/>
      <c r="G79" s="180"/>
      <c r="H79" s="164"/>
      <c r="I79" s="180"/>
      <c r="J79" s="180"/>
      <c r="K79" s="180"/>
      <c r="L79" s="164"/>
      <c r="M79" s="180"/>
      <c r="N79" s="180"/>
      <c r="O79" s="180"/>
      <c r="P79" s="180"/>
      <c r="Q79" s="177">
        <f>Q76+Q78</f>
        <v>8899350.286899999</v>
      </c>
      <c r="R79" s="164"/>
      <c r="S79" s="164"/>
      <c r="T79" s="164"/>
      <c r="U79" s="135"/>
      <c r="V79" s="135"/>
      <c r="W79" s="135"/>
      <c r="X79" s="135"/>
      <c r="Y79" s="135"/>
      <c r="Z79" s="135"/>
      <c r="AA79" s="135"/>
      <c r="AB79" s="135"/>
    </row>
    <row r="80" spans="3:20" ht="14.25" thickTop="1">
      <c r="C80" s="182"/>
      <c r="D80" s="182"/>
      <c r="E80" s="182"/>
      <c r="F80" s="182"/>
      <c r="G80" s="182"/>
      <c r="H80" s="164"/>
      <c r="I80" s="182"/>
      <c r="J80" s="182"/>
      <c r="K80" s="182"/>
      <c r="L80" s="164"/>
      <c r="M80" s="182"/>
      <c r="N80" s="182"/>
      <c r="O80" s="182"/>
      <c r="P80" s="180"/>
      <c r="Q80" s="164"/>
      <c r="R80" s="161"/>
      <c r="S80" s="161"/>
      <c r="T80" s="161"/>
    </row>
    <row r="81" spans="3:22" ht="12.75">
      <c r="C81" s="164"/>
      <c r="D81" s="164"/>
      <c r="E81" s="164"/>
      <c r="F81" s="164"/>
      <c r="G81" s="172"/>
      <c r="H81" s="172"/>
      <c r="I81" s="164"/>
      <c r="J81" s="164"/>
      <c r="K81" s="164"/>
      <c r="L81" s="164"/>
      <c r="M81" s="164"/>
      <c r="N81" s="164"/>
      <c r="O81" s="164"/>
      <c r="P81" s="164"/>
      <c r="Q81" s="164"/>
      <c r="R81" s="164"/>
      <c r="S81" s="164"/>
      <c r="T81" s="164"/>
      <c r="V81" s="160"/>
    </row>
    <row r="82" spans="1:20" ht="12.75">
      <c r="A82" s="189" t="s">
        <v>245</v>
      </c>
      <c r="C82" s="182">
        <v>348386.61</v>
      </c>
      <c r="D82" s="182">
        <v>1719655.27</v>
      </c>
      <c r="E82" s="182">
        <v>575791.8</v>
      </c>
      <c r="F82" s="182"/>
      <c r="G82" s="182">
        <v>0</v>
      </c>
      <c r="H82" s="162">
        <f>SUM(C82:G82)</f>
        <v>2643833.6799999997</v>
      </c>
      <c r="I82" s="182">
        <v>0</v>
      </c>
      <c r="J82" s="182"/>
      <c r="K82" s="182">
        <v>0</v>
      </c>
      <c r="L82" s="162">
        <f>SUM(I82:K82)</f>
        <v>0</v>
      </c>
      <c r="M82" s="182">
        <v>0</v>
      </c>
      <c r="N82" s="182">
        <v>0</v>
      </c>
      <c r="O82" s="182">
        <v>0</v>
      </c>
      <c r="P82" s="162">
        <f>SUM(M82:O82)</f>
        <v>0</v>
      </c>
      <c r="Q82" s="163">
        <f>H82+L82+P82</f>
        <v>2643833.6799999997</v>
      </c>
      <c r="R82" s="182"/>
      <c r="S82" s="182"/>
      <c r="T82" s="182"/>
    </row>
    <row r="83" spans="1:20" ht="13.5">
      <c r="A83" s="199" t="s">
        <v>246</v>
      </c>
      <c r="C83" s="182">
        <v>-29880</v>
      </c>
      <c r="D83" s="182"/>
      <c r="E83" s="182"/>
      <c r="F83" s="182"/>
      <c r="G83" s="182"/>
      <c r="H83" s="162">
        <f>SUM(C83:G83)</f>
        <v>-29880</v>
      </c>
      <c r="I83" s="182"/>
      <c r="J83" s="182"/>
      <c r="K83" s="182"/>
      <c r="L83" s="162">
        <f>SUM(I83:K83)</f>
        <v>0</v>
      </c>
      <c r="M83" s="182"/>
      <c r="N83" s="182"/>
      <c r="O83" s="182"/>
      <c r="P83" s="162">
        <f>SUM(M83:O83)</f>
        <v>0</v>
      </c>
      <c r="Q83" s="163">
        <f>H83+L83+P83</f>
        <v>-29880</v>
      </c>
      <c r="R83" s="182"/>
      <c r="S83" s="182"/>
      <c r="T83" s="182"/>
    </row>
    <row r="84" spans="3:22" ht="13.5" thickBot="1">
      <c r="C84" s="177">
        <f>C82+C83</f>
        <v>318506.61</v>
      </c>
      <c r="D84" s="177">
        <f>D82+D83</f>
        <v>1719655.27</v>
      </c>
      <c r="E84" s="177">
        <f>E82+E83</f>
        <v>575791.8</v>
      </c>
      <c r="F84" s="177"/>
      <c r="G84" s="177">
        <f>G82+G83</f>
        <v>0</v>
      </c>
      <c r="H84" s="176">
        <f>SUM(C84:G84)</f>
        <v>2613953.6799999997</v>
      </c>
      <c r="I84" s="177">
        <f>I82+I83</f>
        <v>0</v>
      </c>
      <c r="J84" s="177"/>
      <c r="K84" s="177">
        <f aca="true" t="shared" si="9" ref="K84:Q84">K82+K83</f>
        <v>0</v>
      </c>
      <c r="L84" s="176">
        <f t="shared" si="9"/>
        <v>0</v>
      </c>
      <c r="M84" s="177">
        <f t="shared" si="9"/>
        <v>0</v>
      </c>
      <c r="N84" s="177">
        <f t="shared" si="9"/>
        <v>0</v>
      </c>
      <c r="O84" s="177">
        <f t="shared" si="9"/>
        <v>0</v>
      </c>
      <c r="P84" s="176">
        <f t="shared" si="9"/>
        <v>0</v>
      </c>
      <c r="Q84" s="177">
        <f t="shared" si="9"/>
        <v>2613953.6799999997</v>
      </c>
      <c r="R84" s="164"/>
      <c r="S84" s="164"/>
      <c r="T84" s="164"/>
      <c r="V84" s="160"/>
    </row>
    <row r="85" spans="3:21" ht="14.25" thickTop="1">
      <c r="C85" s="182"/>
      <c r="D85" s="182"/>
      <c r="E85" s="182"/>
      <c r="F85" s="182"/>
      <c r="G85" s="182"/>
      <c r="H85" s="164"/>
      <c r="I85" s="182"/>
      <c r="J85" s="182"/>
      <c r="K85" s="182"/>
      <c r="L85" s="164"/>
      <c r="M85" s="182"/>
      <c r="N85" s="182"/>
      <c r="O85" s="182"/>
      <c r="P85" s="180"/>
      <c r="Q85" s="164"/>
      <c r="R85" s="182"/>
      <c r="S85" s="182"/>
      <c r="T85" s="182"/>
      <c r="U85" s="183"/>
    </row>
    <row r="86" spans="3:22" ht="12.75">
      <c r="C86" s="164"/>
      <c r="D86" s="164"/>
      <c r="E86" s="164"/>
      <c r="F86" s="164"/>
      <c r="G86" s="172"/>
      <c r="H86" s="172"/>
      <c r="I86" s="164"/>
      <c r="J86" s="164"/>
      <c r="K86" s="164"/>
      <c r="L86" s="164"/>
      <c r="M86" s="164"/>
      <c r="N86" s="164"/>
      <c r="O86" s="164"/>
      <c r="P86" s="164"/>
      <c r="Q86" s="164"/>
      <c r="R86" s="164"/>
      <c r="S86" s="164"/>
      <c r="T86" s="164"/>
      <c r="V86" s="160"/>
    </row>
    <row r="87" spans="3:20" ht="12.75">
      <c r="C87" s="161"/>
      <c r="D87" s="161"/>
      <c r="E87" s="161"/>
      <c r="F87" s="161"/>
      <c r="G87" s="171"/>
      <c r="H87" s="172"/>
      <c r="I87" s="161"/>
      <c r="J87" s="161"/>
      <c r="K87" s="161"/>
      <c r="L87" s="164"/>
      <c r="M87" s="161"/>
      <c r="N87" s="161"/>
      <c r="O87" s="161"/>
      <c r="P87" s="164"/>
      <c r="Q87" s="164"/>
      <c r="R87" s="161"/>
      <c r="S87" s="161"/>
      <c r="T87" s="161"/>
    </row>
    <row r="88" spans="1:20" ht="12.75">
      <c r="A88" s="189" t="s">
        <v>247</v>
      </c>
      <c r="C88" s="161"/>
      <c r="D88" s="161"/>
      <c r="E88" s="161"/>
      <c r="F88" s="161"/>
      <c r="G88" s="171"/>
      <c r="H88" s="172"/>
      <c r="I88" s="161"/>
      <c r="J88" s="161"/>
      <c r="K88" s="161"/>
      <c r="L88" s="164"/>
      <c r="M88" s="161"/>
      <c r="N88" s="161"/>
      <c r="O88" s="161"/>
      <c r="P88" s="164"/>
      <c r="Q88" s="164"/>
      <c r="R88" s="161"/>
      <c r="S88" s="161"/>
      <c r="T88" s="161"/>
    </row>
    <row r="89" spans="1:17" ht="12.75">
      <c r="A89" s="136" t="s">
        <v>248</v>
      </c>
      <c r="C89" s="194">
        <v>0</v>
      </c>
      <c r="D89" s="194">
        <v>10495.2</v>
      </c>
      <c r="E89" s="194">
        <v>0</v>
      </c>
      <c r="F89" s="194"/>
      <c r="G89" s="194" t="e">
        <v>#REF!</v>
      </c>
      <c r="H89" s="162" t="e">
        <f>SUM(C89:G89)</f>
        <v>#REF!</v>
      </c>
      <c r="I89" s="194">
        <v>5694.89</v>
      </c>
      <c r="J89" s="194"/>
      <c r="K89" s="194">
        <v>162249.68</v>
      </c>
      <c r="L89" s="162">
        <f>SUM(I89:K89)</f>
        <v>167944.57</v>
      </c>
      <c r="M89" s="194" t="e">
        <v>#REF!</v>
      </c>
      <c r="N89" s="194">
        <v>0</v>
      </c>
      <c r="O89" s="194">
        <v>0</v>
      </c>
      <c r="P89" s="162" t="e">
        <f>SUM(M89:O89)</f>
        <v>#REF!</v>
      </c>
      <c r="Q89" s="163" t="e">
        <f>H89+L89+P89</f>
        <v>#REF!</v>
      </c>
    </row>
    <row r="90" spans="1:17" ht="12.75">
      <c r="A90" s="136" t="s">
        <v>249</v>
      </c>
      <c r="C90" s="194">
        <v>0</v>
      </c>
      <c r="D90" s="194">
        <v>12512.76</v>
      </c>
      <c r="E90" s="194">
        <v>12328.13</v>
      </c>
      <c r="F90" s="194"/>
      <c r="G90" s="194">
        <v>0</v>
      </c>
      <c r="H90" s="162">
        <f>SUM(C90:G90)</f>
        <v>24840.89</v>
      </c>
      <c r="I90" s="194">
        <v>0</v>
      </c>
      <c r="J90" s="194"/>
      <c r="K90" s="194">
        <v>0</v>
      </c>
      <c r="L90" s="162">
        <f>SUM(I90:K90)</f>
        <v>0</v>
      </c>
      <c r="M90" s="194">
        <v>0</v>
      </c>
      <c r="N90" s="194">
        <v>0</v>
      </c>
      <c r="O90" s="194">
        <v>0</v>
      </c>
      <c r="P90" s="162">
        <f>SUM(M90:O90)</f>
        <v>0</v>
      </c>
      <c r="Q90" s="163">
        <f>H90+L90+P90</f>
        <v>24840.89</v>
      </c>
    </row>
    <row r="91" spans="1:17" ht="12.75">
      <c r="A91" s="136" t="s">
        <v>250</v>
      </c>
      <c r="C91" s="200">
        <v>250953.39</v>
      </c>
      <c r="D91" s="200">
        <v>1596285.35</v>
      </c>
      <c r="E91" s="200">
        <v>941986.55</v>
      </c>
      <c r="F91" s="200"/>
      <c r="G91" s="200">
        <v>1640.04</v>
      </c>
      <c r="H91" s="186">
        <f>SUM(C91:G91)</f>
        <v>2790865.3299999996</v>
      </c>
      <c r="I91" s="200">
        <v>3543.5</v>
      </c>
      <c r="J91" s="200"/>
      <c r="K91" s="200">
        <v>0</v>
      </c>
      <c r="L91" s="186">
        <f>SUM(I91:K91)</f>
        <v>3543.5</v>
      </c>
      <c r="M91" s="200">
        <v>0</v>
      </c>
      <c r="N91" s="200">
        <v>0</v>
      </c>
      <c r="O91" s="200">
        <v>0</v>
      </c>
      <c r="P91" s="186">
        <f>SUM(M91:O91)</f>
        <v>0</v>
      </c>
      <c r="Q91" s="187">
        <f>H91+L91+P91</f>
        <v>2794408.8299999996</v>
      </c>
    </row>
    <row r="92" spans="3:17" ht="12.75">
      <c r="C92" s="194">
        <f>SUM(C89:C91)</f>
        <v>250953.39</v>
      </c>
      <c r="D92" s="194">
        <f>SUM(D89:D91)</f>
        <v>1619293.3099999998</v>
      </c>
      <c r="E92" s="194">
        <f>SUM(E89:E91)</f>
        <v>954314.6799999999</v>
      </c>
      <c r="F92" s="194"/>
      <c r="G92" s="194" t="e">
        <f>SUM(G89:G91)</f>
        <v>#REF!</v>
      </c>
      <c r="H92" s="201" t="e">
        <f>SUM(H89:H91)</f>
        <v>#REF!</v>
      </c>
      <c r="I92" s="194">
        <f>SUM(I89:I91)</f>
        <v>9238.39</v>
      </c>
      <c r="J92" s="194"/>
      <c r="K92" s="194">
        <f aca="true" t="shared" si="10" ref="K92:Q92">SUM(K89:K91)</f>
        <v>162249.68</v>
      </c>
      <c r="L92" s="201">
        <f t="shared" si="10"/>
        <v>171488.07</v>
      </c>
      <c r="M92" s="194" t="e">
        <f t="shared" si="10"/>
        <v>#REF!</v>
      </c>
      <c r="N92" s="194">
        <f t="shared" si="10"/>
        <v>0</v>
      </c>
      <c r="O92" s="194">
        <f t="shared" si="10"/>
        <v>0</v>
      </c>
      <c r="P92" s="202" t="e">
        <f t="shared" si="10"/>
        <v>#REF!</v>
      </c>
      <c r="Q92" s="203" t="e">
        <f t="shared" si="10"/>
        <v>#REF!</v>
      </c>
    </row>
    <row r="93" spans="1:17" ht="12.75">
      <c r="A93" s="136" t="s">
        <v>251</v>
      </c>
      <c r="C93" s="194"/>
      <c r="D93" s="194"/>
      <c r="E93" s="194"/>
      <c r="F93" s="194"/>
      <c r="G93" s="194"/>
      <c r="H93" s="201">
        <v>-18240</v>
      </c>
      <c r="I93" s="194"/>
      <c r="J93" s="194"/>
      <c r="K93" s="194"/>
      <c r="L93" s="201"/>
      <c r="M93" s="194"/>
      <c r="N93" s="194"/>
      <c r="O93" s="194"/>
      <c r="P93" s="202" t="e">
        <f>SUM(P91:P92)</f>
        <v>#REF!</v>
      </c>
      <c r="Q93" s="163" t="e">
        <f>H93+L93+P93</f>
        <v>#REF!</v>
      </c>
    </row>
    <row r="94" spans="3:17" ht="13.5" thickBot="1">
      <c r="C94" s="194"/>
      <c r="D94" s="194"/>
      <c r="E94" s="194"/>
      <c r="F94" s="194"/>
      <c r="G94" s="194"/>
      <c r="H94" s="204" t="e">
        <f>H92+H93</f>
        <v>#REF!</v>
      </c>
      <c r="I94" s="194"/>
      <c r="J94" s="194"/>
      <c r="K94" s="194"/>
      <c r="L94" s="204">
        <f>L92+L93</f>
        <v>171488.07</v>
      </c>
      <c r="M94" s="194"/>
      <c r="N94" s="194"/>
      <c r="O94" s="194"/>
      <c r="P94" s="205" t="e">
        <f>P92+P93</f>
        <v>#REF!</v>
      </c>
      <c r="Q94" s="206" t="e">
        <f>SUM(Q92:Q93)</f>
        <v>#REF!</v>
      </c>
    </row>
    <row r="95" spans="3:17" ht="13.5" thickTop="1">
      <c r="C95" s="194"/>
      <c r="D95" s="194"/>
      <c r="E95" s="194"/>
      <c r="F95" s="194"/>
      <c r="G95" s="194"/>
      <c r="H95" s="194"/>
      <c r="I95" s="194"/>
      <c r="J95" s="194"/>
      <c r="K95" s="194"/>
      <c r="L95" s="194"/>
      <c r="M95" s="194"/>
      <c r="N95" s="194"/>
      <c r="O95" s="194"/>
      <c r="P95" s="194"/>
      <c r="Q95" s="194"/>
    </row>
    <row r="96" ht="12.75">
      <c r="A96" s="189" t="s">
        <v>252</v>
      </c>
    </row>
    <row r="97" spans="1:17" ht="12.75">
      <c r="A97" s="185" t="s">
        <v>253</v>
      </c>
      <c r="C97" s="207">
        <v>1091.4</v>
      </c>
      <c r="D97" s="207">
        <v>0</v>
      </c>
      <c r="E97" s="207">
        <v>0</v>
      </c>
      <c r="F97" s="207"/>
      <c r="G97" s="207">
        <v>0</v>
      </c>
      <c r="H97" s="162">
        <f aca="true" t="shared" si="11" ref="H97:H103">SUM(C97:G97)</f>
        <v>1091.3999999999999</v>
      </c>
      <c r="I97" s="207">
        <v>0</v>
      </c>
      <c r="J97" s="207"/>
      <c r="K97" s="207">
        <v>0</v>
      </c>
      <c r="L97" s="162">
        <f aca="true" t="shared" si="12" ref="L97:L103">SUM(I97:K97)</f>
        <v>0</v>
      </c>
      <c r="M97" s="207">
        <v>0</v>
      </c>
      <c r="N97" s="207">
        <v>0</v>
      </c>
      <c r="O97" s="207">
        <v>0</v>
      </c>
      <c r="P97" s="162">
        <f aca="true" t="shared" si="13" ref="P97:P103">SUM(M97:O97)</f>
        <v>0</v>
      </c>
      <c r="Q97" s="163">
        <f aca="true" t="shared" si="14" ref="Q97:Q103">H97+L97+P97</f>
        <v>1091.3999999999999</v>
      </c>
    </row>
    <row r="98" spans="1:17" ht="12.75">
      <c r="A98" s="185" t="s">
        <v>254</v>
      </c>
      <c r="C98" s="207">
        <v>0</v>
      </c>
      <c r="D98" s="207">
        <v>15338.85</v>
      </c>
      <c r="E98" s="207">
        <v>138788.92</v>
      </c>
      <c r="F98" s="207"/>
      <c r="G98" s="207">
        <v>17935</v>
      </c>
      <c r="H98" s="162">
        <f t="shared" si="11"/>
        <v>172062.77000000002</v>
      </c>
      <c r="I98" s="207">
        <v>0</v>
      </c>
      <c r="J98" s="207"/>
      <c r="K98" s="207">
        <v>0</v>
      </c>
      <c r="L98" s="162">
        <f t="shared" si="12"/>
        <v>0</v>
      </c>
      <c r="M98" s="207">
        <v>0</v>
      </c>
      <c r="N98" s="207">
        <v>0</v>
      </c>
      <c r="O98" s="207">
        <v>0</v>
      </c>
      <c r="P98" s="162">
        <f t="shared" si="13"/>
        <v>0</v>
      </c>
      <c r="Q98" s="163">
        <f t="shared" si="14"/>
        <v>172062.77000000002</v>
      </c>
    </row>
    <row r="99" spans="1:17" ht="12.75">
      <c r="A99" s="185" t="s">
        <v>255</v>
      </c>
      <c r="C99" s="207">
        <v>0</v>
      </c>
      <c r="D99" s="207">
        <v>64840.74</v>
      </c>
      <c r="E99" s="207">
        <v>0</v>
      </c>
      <c r="F99" s="207"/>
      <c r="G99" s="207">
        <v>0</v>
      </c>
      <c r="H99" s="162">
        <f t="shared" si="11"/>
        <v>64840.74</v>
      </c>
      <c r="I99" s="207">
        <v>0</v>
      </c>
      <c r="J99" s="207"/>
      <c r="K99" s="207">
        <v>0</v>
      </c>
      <c r="L99" s="162">
        <f t="shared" si="12"/>
        <v>0</v>
      </c>
      <c r="M99" s="207">
        <v>0</v>
      </c>
      <c r="N99" s="207">
        <v>0</v>
      </c>
      <c r="O99" s="207">
        <v>0</v>
      </c>
      <c r="P99" s="162">
        <f t="shared" si="13"/>
        <v>0</v>
      </c>
      <c r="Q99" s="163">
        <f t="shared" si="14"/>
        <v>64840.74</v>
      </c>
    </row>
    <row r="100" spans="1:17" ht="12.75">
      <c r="A100" s="136" t="s">
        <v>256</v>
      </c>
      <c r="C100" s="208">
        <v>0</v>
      </c>
      <c r="D100" s="208">
        <v>12512.76</v>
      </c>
      <c r="E100" s="208">
        <v>12328.13</v>
      </c>
      <c r="F100" s="208"/>
      <c r="G100" s="208">
        <v>0</v>
      </c>
      <c r="H100" s="162">
        <f t="shared" si="11"/>
        <v>24840.89</v>
      </c>
      <c r="I100" s="208">
        <v>0</v>
      </c>
      <c r="J100" s="208"/>
      <c r="K100" s="208">
        <v>0</v>
      </c>
      <c r="L100" s="162">
        <f t="shared" si="12"/>
        <v>0</v>
      </c>
      <c r="M100" s="208">
        <v>0</v>
      </c>
      <c r="N100" s="208">
        <v>0</v>
      </c>
      <c r="O100" s="208">
        <v>0</v>
      </c>
      <c r="P100" s="162">
        <f t="shared" si="13"/>
        <v>0</v>
      </c>
      <c r="Q100" s="163">
        <f t="shared" si="14"/>
        <v>24840.89</v>
      </c>
    </row>
    <row r="101" spans="1:17" ht="12.75">
      <c r="A101" s="136" t="s">
        <v>257</v>
      </c>
      <c r="C101" s="208">
        <v>0</v>
      </c>
      <c r="D101" s="136">
        <v>0</v>
      </c>
      <c r="E101" s="136">
        <v>0</v>
      </c>
      <c r="F101" s="136"/>
      <c r="G101" s="136" t="e">
        <v>#REF!</v>
      </c>
      <c r="H101" s="162" t="e">
        <f t="shared" si="11"/>
        <v>#REF!</v>
      </c>
      <c r="I101" s="136" t="e">
        <v>#REF!</v>
      </c>
      <c r="J101" s="136"/>
      <c r="K101" s="136" t="e">
        <v>#REF!</v>
      </c>
      <c r="L101" s="162" t="e">
        <f t="shared" si="12"/>
        <v>#REF!</v>
      </c>
      <c r="M101" s="136" t="e">
        <v>#REF!</v>
      </c>
      <c r="N101" s="136" t="e">
        <v>#REF!</v>
      </c>
      <c r="O101" s="136" t="e">
        <v>#REF!</v>
      </c>
      <c r="P101" s="162" t="e">
        <f t="shared" si="13"/>
        <v>#REF!</v>
      </c>
      <c r="Q101" s="163" t="e">
        <f t="shared" si="14"/>
        <v>#REF!</v>
      </c>
    </row>
    <row r="102" spans="1:17" ht="12.75">
      <c r="A102" s="136" t="s">
        <v>258</v>
      </c>
      <c r="C102" s="208">
        <v>0</v>
      </c>
      <c r="D102" s="208">
        <v>0</v>
      </c>
      <c r="E102" s="208">
        <v>0</v>
      </c>
      <c r="F102" s="208"/>
      <c r="G102" s="208">
        <v>0</v>
      </c>
      <c r="H102" s="162">
        <f t="shared" si="11"/>
        <v>0</v>
      </c>
      <c r="I102" s="208">
        <v>0</v>
      </c>
      <c r="J102" s="208"/>
      <c r="K102" s="208">
        <v>0</v>
      </c>
      <c r="L102" s="162">
        <f t="shared" si="12"/>
        <v>0</v>
      </c>
      <c r="M102" s="208">
        <v>0</v>
      </c>
      <c r="N102" s="208">
        <v>0</v>
      </c>
      <c r="O102" s="208">
        <v>0</v>
      </c>
      <c r="P102" s="162">
        <f t="shared" si="13"/>
        <v>0</v>
      </c>
      <c r="Q102" s="163">
        <f t="shared" si="14"/>
        <v>0</v>
      </c>
    </row>
    <row r="103" spans="1:17" ht="12.75">
      <c r="A103" s="136" t="s">
        <v>259</v>
      </c>
      <c r="C103" s="208" t="e">
        <v>#REF!</v>
      </c>
      <c r="D103" s="136" t="e">
        <v>#REF!</v>
      </c>
      <c r="E103" s="136" t="e">
        <v>#REF!</v>
      </c>
      <c r="F103" s="136"/>
      <c r="G103" s="136" t="e">
        <v>#REF!</v>
      </c>
      <c r="H103" s="162" t="e">
        <f t="shared" si="11"/>
        <v>#REF!</v>
      </c>
      <c r="I103" s="136" t="e">
        <v>#REF!</v>
      </c>
      <c r="J103" s="136"/>
      <c r="K103" s="136" t="e">
        <v>#REF!</v>
      </c>
      <c r="L103" s="162" t="e">
        <f t="shared" si="12"/>
        <v>#REF!</v>
      </c>
      <c r="M103" s="136" t="e">
        <v>#REF!</v>
      </c>
      <c r="N103" s="136" t="e">
        <v>#REF!</v>
      </c>
      <c r="O103" s="136" t="e">
        <v>#REF!</v>
      </c>
      <c r="P103" s="162" t="e">
        <f t="shared" si="13"/>
        <v>#REF!</v>
      </c>
      <c r="Q103" s="163" t="e">
        <f t="shared" si="14"/>
        <v>#REF!</v>
      </c>
    </row>
    <row r="104" spans="3:17" ht="13.5" thickBot="1">
      <c r="C104" s="206" t="e">
        <f>SUM(C97:C103)</f>
        <v>#REF!</v>
      </c>
      <c r="D104" s="206" t="e">
        <f>SUM(D97:D103)</f>
        <v>#REF!</v>
      </c>
      <c r="E104" s="206" t="e">
        <f>SUM(E97:E103)</f>
        <v>#REF!</v>
      </c>
      <c r="F104" s="206"/>
      <c r="G104" s="206" t="e">
        <f>SUM(G97:G103)</f>
        <v>#REF!</v>
      </c>
      <c r="H104" s="206" t="e">
        <f>SUM(H97:H103)</f>
        <v>#REF!</v>
      </c>
      <c r="I104" s="206" t="e">
        <f>SUM(I97:I103)</f>
        <v>#REF!</v>
      </c>
      <c r="J104" s="206"/>
      <c r="K104" s="206" t="e">
        <f aca="true" t="shared" si="15" ref="K104:Q104">SUM(K97:K103)</f>
        <v>#REF!</v>
      </c>
      <c r="L104" s="206" t="e">
        <f t="shared" si="15"/>
        <v>#REF!</v>
      </c>
      <c r="M104" s="206" t="e">
        <f t="shared" si="15"/>
        <v>#REF!</v>
      </c>
      <c r="N104" s="206" t="e">
        <f t="shared" si="15"/>
        <v>#REF!</v>
      </c>
      <c r="O104" s="206" t="e">
        <f t="shared" si="15"/>
        <v>#REF!</v>
      </c>
      <c r="P104" s="206" t="e">
        <f t="shared" si="15"/>
        <v>#REF!</v>
      </c>
      <c r="Q104" s="206" t="e">
        <f t="shared" si="15"/>
        <v>#REF!</v>
      </c>
    </row>
    <row r="105" ht="13.5" thickTop="1"/>
    <row r="120" spans="19:20" ht="12.75">
      <c r="S120" s="209" t="s">
        <v>260</v>
      </c>
      <c r="T120" s="210">
        <v>-1.2150849215686321E-09</v>
      </c>
    </row>
  </sheetData>
  <mergeCells count="4">
    <mergeCell ref="C5:G5"/>
    <mergeCell ref="M5:O5"/>
    <mergeCell ref="R6:S6"/>
    <mergeCell ref="I5:K5"/>
  </mergeCells>
  <conditionalFormatting sqref="T14">
    <cfRule type="cellIs" priority="1" dxfId="0" operator="equal" stopIfTrue="1">
      <formula>0</formula>
    </cfRule>
  </conditionalFormatting>
  <printOptions/>
  <pageMargins left="0.32" right="0.17" top="0.54" bottom="0.54" header="0.17" footer="0.16"/>
  <pageSetup blackAndWhite="1" fitToHeight="1" fitToWidth="1" horizontalDpi="600" verticalDpi="600" orientation="landscape" paperSize="9" r:id="rId3"/>
  <headerFooter alignWithMargins="0">
    <oddFooter>&amp;R&amp;D&amp;T&amp;F&amp;A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khchong</dc:creator>
  <cp:keywords/>
  <dc:description/>
  <cp:lastModifiedBy> </cp:lastModifiedBy>
  <cp:lastPrinted>2010-03-26T08:30:37Z</cp:lastPrinted>
  <dcterms:created xsi:type="dcterms:W3CDTF">2010-03-03T04:16:20Z</dcterms:created>
  <dcterms:modified xsi:type="dcterms:W3CDTF">2010-03-26T08:30:46Z</dcterms:modified>
  <cp:category/>
  <cp:version/>
  <cp:contentType/>
  <cp:contentStatus/>
</cp:coreProperties>
</file>