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7320" firstSheet="1" activeTab="3"/>
  </bookViews>
  <sheets>
    <sheet name="Income Statement" sheetId="1" r:id="rId1"/>
    <sheet name="BalanceSheet" sheetId="2" r:id="rId2"/>
    <sheet name="Statm't of changes in equity" sheetId="3" r:id="rId3"/>
    <sheet name="cash flow" sheetId="4" r:id="rId4"/>
  </sheets>
  <definedNames>
    <definedName name="_xlnm.Print_Area" localSheetId="1">'BalanceSheet'!$A$1:$G$66</definedName>
    <definedName name="_xlnm.Print_Area" localSheetId="2">'Statm''t of changes in equity'!$A$1:$O$64</definedName>
  </definedNames>
  <calcPr fullCalcOnLoad="1"/>
</workbook>
</file>

<file path=xl/sharedStrings.xml><?xml version="1.0" encoding="utf-8"?>
<sst xmlns="http://schemas.openxmlformats.org/spreadsheetml/2006/main" count="204" uniqueCount="162">
  <si>
    <t>(409449-A)</t>
  </si>
  <si>
    <t>INDIVIDUAL QUARTER</t>
  </si>
  <si>
    <t>CUMULATIVE QUARTER</t>
  </si>
  <si>
    <t>CURRENT</t>
  </si>
  <si>
    <t xml:space="preserve">PRECEDING YEAR  </t>
  </si>
  <si>
    <t xml:space="preserve">CURRENT </t>
  </si>
  <si>
    <t>CORRESPONDING</t>
  </si>
  <si>
    <t>QUARTER</t>
  </si>
  <si>
    <t>DATE</t>
  </si>
  <si>
    <t>RM’000</t>
  </si>
  <si>
    <t xml:space="preserve">   (b)</t>
  </si>
  <si>
    <t>4.</t>
  </si>
  <si>
    <t>Net tangible assets per share (RM)</t>
  </si>
  <si>
    <t>5.(a)</t>
  </si>
  <si>
    <t>Dividend per share (sen)</t>
  </si>
  <si>
    <t>Dividend Description</t>
  </si>
  <si>
    <t>Current Assets</t>
  </si>
  <si>
    <t>Current Liabilities</t>
  </si>
  <si>
    <t xml:space="preserve">  Short Term Borrowings</t>
  </si>
  <si>
    <t xml:space="preserve">  Provision for Taxation</t>
  </si>
  <si>
    <t xml:space="preserve">  Share Capital</t>
  </si>
  <si>
    <t xml:space="preserve">  Reserves</t>
  </si>
  <si>
    <t>YEAR END</t>
  </si>
  <si>
    <t xml:space="preserve">AS AT PRECEDING FINANCIAL </t>
  </si>
  <si>
    <t xml:space="preserve"> PRECEDING YEAR  </t>
  </si>
  <si>
    <t xml:space="preserve">  Inventories</t>
  </si>
  <si>
    <t>Revenue</t>
  </si>
  <si>
    <t>(The figures have not been audited)</t>
  </si>
  <si>
    <t>Taxation</t>
  </si>
  <si>
    <t xml:space="preserve">  Hire Purchase Creditors</t>
  </si>
  <si>
    <t>Other Operating Income</t>
  </si>
  <si>
    <t>Finance Costs</t>
  </si>
  <si>
    <t>Share of Associated Companies' Results</t>
  </si>
  <si>
    <t>Fully Diluted (sen)</t>
  </si>
  <si>
    <t>UNAUDITED</t>
  </si>
  <si>
    <t xml:space="preserve">AUDITED </t>
  </si>
  <si>
    <t>AS AT CURRENT FINANCIAL</t>
  </si>
  <si>
    <t>ENDED</t>
  </si>
  <si>
    <t>CASH FLOW FROM OPERATING ACTIVITIES</t>
  </si>
  <si>
    <t>Adjustment for:-</t>
  </si>
  <si>
    <t xml:space="preserve">  Non-cash items</t>
  </si>
  <si>
    <t xml:space="preserve">  Changes in working capital</t>
  </si>
  <si>
    <t xml:space="preserve">    Net changes in current liabilities</t>
  </si>
  <si>
    <t>CASH FLOW FROM INVESTING ACTIVITIES</t>
  </si>
  <si>
    <t xml:space="preserve">  Other investment activities</t>
  </si>
  <si>
    <t>CASH FLOW FROM FINANCING ACTIVITIES</t>
  </si>
  <si>
    <t xml:space="preserve">  Share of results of associated companies</t>
  </si>
  <si>
    <t>CONDENSED CONSOLIDATED CASH FLOW STATEMENTS</t>
  </si>
  <si>
    <t xml:space="preserve">Share </t>
  </si>
  <si>
    <t>Capital</t>
  </si>
  <si>
    <t>Premium</t>
  </si>
  <si>
    <t>Reserve</t>
  </si>
  <si>
    <t>On</t>
  </si>
  <si>
    <t>Consolidation</t>
  </si>
  <si>
    <t>Total</t>
  </si>
  <si>
    <t>Equity</t>
  </si>
  <si>
    <t>At 1 December 2001</t>
  </si>
  <si>
    <t>Net profit for the year</t>
  </si>
  <si>
    <t>Acquisition of subsidiary</t>
  </si>
  <si>
    <t>Amortisation during the year</t>
  </si>
  <si>
    <t>Compensation from guarantors</t>
  </si>
  <si>
    <t xml:space="preserve">  pursuant to profit guarantee</t>
  </si>
  <si>
    <t>Foreign exchange translation</t>
  </si>
  <si>
    <t xml:space="preserve">  difference</t>
  </si>
  <si>
    <t>At 30 November 2001</t>
  </si>
  <si>
    <t>Disposal of subsidiary</t>
  </si>
  <si>
    <t>RM'000</t>
  </si>
  <si>
    <t>Operating Expenses</t>
  </si>
  <si>
    <t>N/A</t>
  </si>
  <si>
    <t>Basic (sen)</t>
  </si>
  <si>
    <t xml:space="preserve">    Interest paid</t>
  </si>
  <si>
    <t>AMTEL HOLDINGS BERHAD</t>
  </si>
  <si>
    <t xml:space="preserve">CONDENSED CONSOLIDATED STATEMENTS OF CHANGES IN EQUITY </t>
  </si>
  <si>
    <t xml:space="preserve">  Trade &amp; Other Receivables</t>
  </si>
  <si>
    <t xml:space="preserve">  Trade &amp; Other Payables</t>
  </si>
  <si>
    <t xml:space="preserve">    Interest received </t>
  </si>
  <si>
    <t xml:space="preserve">  Non-operating items</t>
  </si>
  <si>
    <t>PERIOD</t>
  </si>
  <si>
    <t>CONDENSED CONSOLIDATED INCOME STATEMENTS</t>
  </si>
  <si>
    <t>Note:</t>
  </si>
  <si>
    <t xml:space="preserve">The Condensed Consolidated Income Statements should be read in conjunction with the Audited Financial </t>
  </si>
  <si>
    <t xml:space="preserve">The Condensed Consolidated Balance Sheet should be read in conjunction with the Audited </t>
  </si>
  <si>
    <t xml:space="preserve">3 months </t>
  </si>
  <si>
    <t>ended 28 February 2002</t>
  </si>
  <si>
    <t>Accumulated</t>
  </si>
  <si>
    <t>Losses</t>
  </si>
  <si>
    <t xml:space="preserve">  Property, plant and equipment</t>
  </si>
  <si>
    <t>Profit/(Loss) from Operations</t>
  </si>
  <si>
    <t>Profit/(Loss) Before Taxation</t>
  </si>
  <si>
    <t xml:space="preserve">    Net changes in current assets</t>
  </si>
  <si>
    <t xml:space="preserve">  Net repayment of bank borrowings</t>
  </si>
  <si>
    <t>Amortisation during the period</t>
  </si>
  <si>
    <t>CURRENT FINANCIAL PERIOD</t>
  </si>
  <si>
    <t>PERIOD END</t>
  </si>
  <si>
    <t xml:space="preserve">    Taxes paid</t>
  </si>
  <si>
    <t>PRECEDING FINANCIAL PERIOD</t>
  </si>
  <si>
    <t>Net assets per share attributable to ordinary equity holders of the parent (RM)</t>
  </si>
  <si>
    <t xml:space="preserve">  Net proceeds from issuance of shares</t>
  </si>
  <si>
    <t>YEAR</t>
  </si>
  <si>
    <t>YEAR TO</t>
  </si>
  <si>
    <t>ASSETS</t>
  </si>
  <si>
    <t>Non-Current Assets</t>
  </si>
  <si>
    <t>TOTAL ASSETS</t>
  </si>
  <si>
    <t>EQUITY AND LIABILITIES</t>
  </si>
  <si>
    <t>Equity Attributable to Equity Holders of the Parent</t>
  </si>
  <si>
    <t>Non-Current Liabilities</t>
  </si>
  <si>
    <t xml:space="preserve">  Deferred Tax Liabilities</t>
  </si>
  <si>
    <t xml:space="preserve">  Minority Interests</t>
  </si>
  <si>
    <t xml:space="preserve">  Property, Plant and Equipment</t>
  </si>
  <si>
    <t xml:space="preserve">  Intangible Assets</t>
  </si>
  <si>
    <t xml:space="preserve">  Investment Properties</t>
  </si>
  <si>
    <t xml:space="preserve">  Deferred Tax Assets</t>
  </si>
  <si>
    <t>Total Equity</t>
  </si>
  <si>
    <t>Total Liabilities</t>
  </si>
  <si>
    <t>TOTAL EQUITY AND LIABILITIES</t>
  </si>
  <si>
    <t xml:space="preserve">  Investments in Associates </t>
  </si>
  <si>
    <t>Net profit/(loss) for the period</t>
  </si>
  <si>
    <t>Minority</t>
  </si>
  <si>
    <t>Interest</t>
  </si>
  <si>
    <t>Attributable to Equity Holders of Parent</t>
  </si>
  <si>
    <t>CASH AND CASH EQUIVALENT AT BEGINNING OF THE PERIOD</t>
  </si>
  <si>
    <t>CASH AND CASH EQUIVALENT AT END OF THE PERIOD</t>
  </si>
  <si>
    <t xml:space="preserve">  the interim financial statements.</t>
  </si>
  <si>
    <t xml:space="preserve">  explanatory notes attached to the interim financial statements.</t>
  </si>
  <si>
    <t>The Condensed Consolidated Income Statements should be read in conjunction with the Audited Financial Statements</t>
  </si>
  <si>
    <t xml:space="preserve">  Cash and Bank Balances</t>
  </si>
  <si>
    <t xml:space="preserve">  Prepaid Land Lease Payments</t>
  </si>
  <si>
    <t xml:space="preserve">  Other Investments</t>
  </si>
  <si>
    <t xml:space="preserve">  Short Term Investments</t>
  </si>
  <si>
    <t>29/2/2008</t>
  </si>
  <si>
    <t>Non-current assets held for sale</t>
  </si>
  <si>
    <t>ended 29 February 2008</t>
  </si>
  <si>
    <t>At 1 December 2007</t>
  </si>
  <si>
    <t>At 29 February 2008</t>
  </si>
  <si>
    <t>NET (DECREASE)/INCREASE IN CASH AND CASH EQUIVALENT</t>
  </si>
  <si>
    <t>23 April 2009</t>
  </si>
  <si>
    <t xml:space="preserve">  Statements for the year ended 30 November 2008 and the accompanying explanatory notes attached to </t>
  </si>
  <si>
    <t xml:space="preserve">  Financial Statements for the year ended 30 November 2008 and the accompanying </t>
  </si>
  <si>
    <t xml:space="preserve">  for the year ended 30 November 2008 and the accompanying explanatory notes attached to the interim financial statements.</t>
  </si>
  <si>
    <t>30/11/2008</t>
  </si>
  <si>
    <t>INTERIM FINANCIAL REPORT FOR THE FIRST QUARTER ENDED 28 FEBRUARY 2009</t>
  </si>
  <si>
    <t>FOR THE FINANCIAL PERIOD ENDED 28 FEBRUARY 2009</t>
  </si>
  <si>
    <t>FOR THE  FINANCIAL PERIOD ENDED 28 FEBRUARY 2009</t>
  </si>
  <si>
    <t>ended 28 February 2009</t>
  </si>
  <si>
    <t>At 1 December 2008</t>
  </si>
  <si>
    <t>At 28 February 2009</t>
  </si>
  <si>
    <t>28/2/2009</t>
  </si>
  <si>
    <t xml:space="preserve">  Term Loans</t>
  </si>
  <si>
    <t>Profit/(Loss) before taxation</t>
  </si>
  <si>
    <t>Operating profit/(loss) before changes in working capital</t>
  </si>
  <si>
    <t>Cash generated from/(used in) operations</t>
  </si>
  <si>
    <t>Net cash flow generated from/(used in) operating activities</t>
  </si>
  <si>
    <t>Net cash flow (used in)/generated from investing activities</t>
  </si>
  <si>
    <t>Net cash flow (used in)/generated from financing activities</t>
  </si>
  <si>
    <t>Attributable to:-</t>
  </si>
  <si>
    <t>Equity Holders to The Company</t>
  </si>
  <si>
    <t>Minority Interests</t>
  </si>
  <si>
    <t>Earnings Per Share Attributable to Equity Holders of the Company :-</t>
  </si>
  <si>
    <t>Profit/(Loss) for The Period</t>
  </si>
  <si>
    <t>28-2-2009</t>
  </si>
  <si>
    <t>29-2-2008</t>
  </si>
  <si>
    <t>CONDENSED CONSOLIDATED BALANCE SHEET AS AT 28 FEBRUARY 2009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</si>
</sst>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0.000%"/>
    <numFmt numFmtId="177" formatCode="0.0%"/>
    <numFmt numFmtId="178" formatCode="000\-00\-0000"/>
    <numFmt numFmtId="179" formatCode="#,##0.000"/>
    <numFmt numFmtId="180" formatCode="#,##0.0000"/>
    <numFmt numFmtId="181" formatCode="_(* #,##0.000_);_(* \(#,##0.000\);_(* &quot;-&quot;???_);_(@_)"/>
    <numFmt numFmtId="182" formatCode="_-* #,##0.000_-;\-* #,##0.000_-;_-* &quot;-&quot;???_-;_-@_-"/>
  </numFmts>
  <fonts count="19">
    <font>
      <sz val="10"/>
      <name val="Arial"/>
      <family val="0"/>
    </font>
    <font>
      <sz val="10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10"/>
      <name val="Times New Roman"/>
      <family val="1"/>
    </font>
    <font>
      <sz val="11"/>
      <name val="Arial"/>
      <family val="2"/>
    </font>
    <font>
      <u val="single"/>
      <sz val="11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Arial"/>
      <family val="2"/>
    </font>
    <font>
      <b/>
      <u val="single"/>
      <sz val="11"/>
      <name val="Arial"/>
      <family val="2"/>
    </font>
    <font>
      <b/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4" fontId="0" fillId="0" borderId="1" xfId="0" applyNumberFormat="1" applyFont="1" applyBorder="1" applyAlignment="1">
      <alignment vertical="justify"/>
    </xf>
    <xf numFmtId="4" fontId="7" fillId="0" borderId="1" xfId="0" applyNumberFormat="1" applyFont="1" applyBorder="1" applyAlignment="1">
      <alignment vertical="justify"/>
    </xf>
    <xf numFmtId="0" fontId="3" fillId="0" borderId="0" xfId="0" applyFont="1" applyBorder="1" applyAlignment="1">
      <alignment horizontal="center" vertical="justify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43" fontId="0" fillId="0" borderId="0" xfId="15" applyFont="1" applyBorder="1" applyAlignment="1">
      <alignment/>
    </xf>
    <xf numFmtId="4" fontId="0" fillId="0" borderId="0" xfId="0" applyNumberFormat="1" applyFont="1" applyBorder="1" applyAlignment="1">
      <alignment/>
    </xf>
    <xf numFmtId="43" fontId="0" fillId="0" borderId="2" xfId="15" applyFont="1" applyBorder="1" applyAlignment="1">
      <alignment horizontal="center" vertical="justify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4" fontId="9" fillId="0" borderId="0" xfId="15" applyNumberFormat="1" applyFont="1" applyAlignment="1">
      <alignment/>
    </xf>
    <xf numFmtId="14" fontId="3" fillId="0" borderId="0" xfId="0" applyNumberFormat="1" applyFont="1" applyBorder="1" applyAlignment="1" quotePrefix="1">
      <alignment horizontal="center" vertical="justify"/>
    </xf>
    <xf numFmtId="15" fontId="3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6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vertical="justify"/>
    </xf>
    <xf numFmtId="43" fontId="0" fillId="0" borderId="0" xfId="15" applyFont="1" applyBorder="1" applyAlignment="1">
      <alignment horizontal="center" vertical="justify"/>
    </xf>
    <xf numFmtId="4" fontId="0" fillId="0" borderId="0" xfId="0" applyNumberFormat="1" applyFont="1" applyBorder="1" applyAlignment="1">
      <alignment vertical="justify"/>
    </xf>
    <xf numFmtId="4" fontId="0" fillId="0" borderId="0" xfId="0" applyNumberFormat="1" applyFont="1" applyFill="1" applyBorder="1" applyAlignment="1">
      <alignment vertical="justify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justify"/>
    </xf>
    <xf numFmtId="0" fontId="10" fillId="0" borderId="0" xfId="0" applyFont="1" applyBorder="1" applyAlignment="1">
      <alignment vertical="justify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vertical="justify"/>
    </xf>
    <xf numFmtId="0" fontId="10" fillId="0" borderId="2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quotePrefix="1">
      <alignment horizontal="right"/>
    </xf>
    <xf numFmtId="0" fontId="10" fillId="0" borderId="0" xfId="0" applyFont="1" applyBorder="1" applyAlignment="1">
      <alignment vertical="top"/>
    </xf>
    <xf numFmtId="41" fontId="0" fillId="0" borderId="0" xfId="0" applyNumberFormat="1" applyFont="1" applyBorder="1" applyAlignment="1">
      <alignment/>
    </xf>
    <xf numFmtId="41" fontId="0" fillId="0" borderId="0" xfId="15" applyNumberFormat="1" applyFont="1" applyBorder="1" applyAlignment="1">
      <alignment horizontal="center" vertical="justify"/>
    </xf>
    <xf numFmtId="41" fontId="0" fillId="0" borderId="0" xfId="0" applyNumberFormat="1" applyFont="1" applyFill="1" applyBorder="1" applyAlignment="1">
      <alignment/>
    </xf>
    <xf numFmtId="41" fontId="0" fillId="0" borderId="4" xfId="15" applyNumberFormat="1" applyFont="1" applyBorder="1" applyAlignment="1">
      <alignment/>
    </xf>
    <xf numFmtId="41" fontId="0" fillId="0" borderId="0" xfId="15" applyNumberFormat="1" applyFont="1" applyBorder="1" applyAlignment="1">
      <alignment/>
    </xf>
    <xf numFmtId="41" fontId="0" fillId="0" borderId="4" xfId="15" applyNumberFormat="1" applyFont="1" applyBorder="1" applyAlignment="1">
      <alignment horizontal="right" vertical="justify"/>
    </xf>
    <xf numFmtId="41" fontId="0" fillId="0" borderId="0" xfId="15" applyNumberFormat="1" applyFont="1" applyBorder="1" applyAlignment="1">
      <alignment horizontal="right" vertical="justify"/>
    </xf>
    <xf numFmtId="43" fontId="0" fillId="0" borderId="4" xfId="15" applyFont="1" applyBorder="1" applyAlignment="1">
      <alignment horizontal="center" vertical="justify"/>
    </xf>
    <xf numFmtId="0" fontId="3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 horizontal="center" vertical="justify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74" fontId="9" fillId="0" borderId="0" xfId="15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14" fontId="12" fillId="0" borderId="0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41" fontId="0" fillId="0" borderId="0" xfId="0" applyNumberFormat="1" applyBorder="1" applyAlignment="1">
      <alignment/>
    </xf>
    <xf numFmtId="41" fontId="3" fillId="0" borderId="0" xfId="0" applyNumberFormat="1" applyFont="1" applyFill="1" applyBorder="1" applyAlignment="1">
      <alignment/>
    </xf>
    <xf numFmtId="41" fontId="3" fillId="0" borderId="5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/>
    </xf>
    <xf numFmtId="41" fontId="3" fillId="0" borderId="4" xfId="15" applyNumberFormat="1" applyFont="1" applyBorder="1" applyAlignment="1">
      <alignment/>
    </xf>
    <xf numFmtId="41" fontId="3" fillId="0" borderId="0" xfId="15" applyNumberFormat="1" applyFont="1" applyBorder="1" applyAlignment="1">
      <alignment horizontal="center" vertical="justify"/>
    </xf>
    <xf numFmtId="43" fontId="3" fillId="0" borderId="4" xfId="15" applyFont="1" applyBorder="1" applyAlignment="1">
      <alignment horizontal="center" vertical="justify"/>
    </xf>
    <xf numFmtId="43" fontId="3" fillId="0" borderId="0" xfId="15" applyFont="1" applyBorder="1" applyAlignment="1">
      <alignment horizontal="center" vertical="justify"/>
    </xf>
    <xf numFmtId="3" fontId="3" fillId="0" borderId="0" xfId="0" applyNumberFormat="1" applyFont="1" applyBorder="1" applyAlignment="1">
      <alignment vertical="justify"/>
    </xf>
    <xf numFmtId="4" fontId="3" fillId="0" borderId="0" xfId="0" applyNumberFormat="1" applyFont="1" applyBorder="1" applyAlignment="1">
      <alignment vertical="justify"/>
    </xf>
    <xf numFmtId="0" fontId="3" fillId="0" borderId="0" xfId="0" applyFont="1" applyBorder="1" applyAlignment="1">
      <alignment horizontal="right"/>
    </xf>
    <xf numFmtId="4" fontId="13" fillId="0" borderId="1" xfId="0" applyNumberFormat="1" applyFont="1" applyBorder="1" applyAlignment="1">
      <alignment vertical="justify"/>
    </xf>
    <xf numFmtId="43" fontId="3" fillId="0" borderId="2" xfId="15" applyFont="1" applyBorder="1" applyAlignment="1">
      <alignment horizontal="center" vertical="justify"/>
    </xf>
    <xf numFmtId="3" fontId="5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7" fontId="10" fillId="0" borderId="0" xfId="15" applyNumberFormat="1" applyFont="1" applyBorder="1" applyAlignment="1">
      <alignment horizontal="right"/>
    </xf>
    <xf numFmtId="41" fontId="5" fillId="0" borderId="6" xfId="0" applyNumberFormat="1" applyFont="1" applyBorder="1" applyAlignment="1">
      <alignment/>
    </xf>
    <xf numFmtId="41" fontId="5" fillId="0" borderId="2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41" fontId="5" fillId="0" borderId="5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41" fontId="10" fillId="0" borderId="0" xfId="0" applyNumberFormat="1" applyFont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4" xfId="15" applyNumberFormat="1" applyFont="1" applyBorder="1" applyAlignment="1">
      <alignment horizontal="right"/>
    </xf>
    <xf numFmtId="41" fontId="10" fillId="0" borderId="0" xfId="15" applyNumberFormat="1" applyFont="1" applyBorder="1" applyAlignment="1">
      <alignment horizontal="right"/>
    </xf>
    <xf numFmtId="41" fontId="10" fillId="0" borderId="4" xfId="15" applyNumberFormat="1" applyFont="1" applyBorder="1" applyAlignment="1">
      <alignment horizontal="right"/>
    </xf>
    <xf numFmtId="41" fontId="10" fillId="0" borderId="6" xfId="0" applyNumberFormat="1" applyFont="1" applyBorder="1" applyAlignment="1">
      <alignment/>
    </xf>
    <xf numFmtId="41" fontId="5" fillId="0" borderId="0" xfId="15" applyNumberFormat="1" applyFont="1" applyBorder="1" applyAlignment="1">
      <alignment horizontal="right"/>
    </xf>
    <xf numFmtId="41" fontId="5" fillId="0" borderId="4" xfId="0" applyNumberFormat="1" applyFont="1" applyBorder="1" applyAlignment="1">
      <alignment/>
    </xf>
    <xf numFmtId="41" fontId="10" fillId="0" borderId="4" xfId="0" applyNumberFormat="1" applyFont="1" applyBorder="1" applyAlignment="1">
      <alignment/>
    </xf>
    <xf numFmtId="41" fontId="10" fillId="0" borderId="5" xfId="0" applyNumberFormat="1" applyFont="1" applyBorder="1" applyAlignment="1">
      <alignment/>
    </xf>
    <xf numFmtId="15" fontId="4" fillId="0" borderId="0" xfId="0" applyNumberFormat="1" applyFont="1" applyBorder="1" applyAlignment="1">
      <alignment horizontal="right"/>
    </xf>
    <xf numFmtId="15" fontId="4" fillId="0" borderId="0" xfId="0" applyNumberFormat="1" applyFont="1" applyBorder="1" applyAlignment="1">
      <alignment horizontal="left"/>
    </xf>
    <xf numFmtId="41" fontId="10" fillId="0" borderId="1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/>
    </xf>
    <xf numFmtId="41" fontId="10" fillId="0" borderId="1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10" fillId="0" borderId="0" xfId="0" applyNumberFormat="1" applyFont="1" applyBorder="1" applyAlignment="1">
      <alignment horizontal="right"/>
    </xf>
    <xf numFmtId="41" fontId="10" fillId="0" borderId="4" xfId="0" applyNumberFormat="1" applyFont="1" applyBorder="1" applyAlignment="1">
      <alignment horizontal="right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Alignment="1">
      <alignment/>
    </xf>
    <xf numFmtId="180" fontId="5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 horizontal="center"/>
    </xf>
    <xf numFmtId="41" fontId="5" fillId="0" borderId="4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justify"/>
    </xf>
    <xf numFmtId="14" fontId="3" fillId="0" borderId="0" xfId="0" applyNumberFormat="1" applyFont="1" applyFill="1" applyBorder="1" applyAlignment="1" quotePrefix="1">
      <alignment horizontal="center" vertical="justify"/>
    </xf>
    <xf numFmtId="0" fontId="3" fillId="0" borderId="0" xfId="0" applyFont="1" applyFill="1" applyBorder="1" applyAlignment="1">
      <alignment horizontal="center"/>
    </xf>
    <xf numFmtId="43" fontId="5" fillId="0" borderId="4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43" fontId="5" fillId="0" borderId="0" xfId="15" applyFont="1" applyBorder="1" applyAlignment="1">
      <alignment/>
    </xf>
    <xf numFmtId="9" fontId="1" fillId="0" borderId="0" xfId="21" applyFont="1" applyAlignment="1">
      <alignment/>
    </xf>
    <xf numFmtId="43" fontId="1" fillId="0" borderId="0" xfId="15" applyFont="1" applyAlignment="1">
      <alignment/>
    </xf>
    <xf numFmtId="180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justify"/>
    </xf>
    <xf numFmtId="15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41" fontId="5" fillId="0" borderId="6" xfId="0" applyNumberFormat="1" applyFont="1" applyBorder="1" applyAlignment="1">
      <alignment horizontal="right"/>
    </xf>
    <xf numFmtId="41" fontId="10" fillId="0" borderId="6" xfId="0" applyNumberFormat="1" applyFont="1" applyBorder="1" applyAlignment="1">
      <alignment horizontal="right"/>
    </xf>
    <xf numFmtId="41" fontId="5" fillId="0" borderId="7" xfId="0" applyNumberFormat="1" applyFont="1" applyBorder="1" applyAlignment="1">
      <alignment horizontal="right"/>
    </xf>
    <xf numFmtId="41" fontId="5" fillId="0" borderId="1" xfId="0" applyNumberFormat="1" applyFont="1" applyFill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41" fontId="10" fillId="0" borderId="7" xfId="0" applyNumberFormat="1" applyFont="1" applyBorder="1" applyAlignment="1">
      <alignment horizontal="right"/>
    </xf>
    <xf numFmtId="41" fontId="10" fillId="0" borderId="2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15" fontId="10" fillId="0" borderId="0" xfId="0" applyNumberFormat="1" applyFont="1" applyBorder="1" applyAlignment="1" quotePrefix="1">
      <alignment horizontal="right"/>
    </xf>
    <xf numFmtId="0" fontId="5" fillId="0" borderId="0" xfId="0" applyFont="1" applyAlignment="1" quotePrefix="1">
      <alignment/>
    </xf>
    <xf numFmtId="0" fontId="17" fillId="0" borderId="0" xfId="0" applyFont="1" applyAlignment="1">
      <alignment/>
    </xf>
    <xf numFmtId="41" fontId="10" fillId="0" borderId="0" xfId="0" applyNumberFormat="1" applyFont="1" applyAlignment="1">
      <alignment horizontal="center"/>
    </xf>
    <xf numFmtId="41" fontId="10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41" fontId="18" fillId="0" borderId="0" xfId="0" applyNumberFormat="1" applyFont="1" applyAlignment="1">
      <alignment/>
    </xf>
    <xf numFmtId="41" fontId="5" fillId="0" borderId="0" xfId="0" applyNumberFormat="1" applyFont="1" applyFill="1" applyAlignment="1">
      <alignment/>
    </xf>
    <xf numFmtId="41" fontId="10" fillId="0" borderId="0" xfId="0" applyNumberFormat="1" applyFont="1" applyFill="1" applyAlignment="1">
      <alignment/>
    </xf>
    <xf numFmtId="41" fontId="10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41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41" fontId="10" fillId="0" borderId="5" xfId="0" applyNumberFormat="1" applyFont="1" applyFill="1" applyBorder="1" applyAlignment="1">
      <alignment/>
    </xf>
    <xf numFmtId="41" fontId="5" fillId="0" borderId="5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 horizontal="center" vertical="justify"/>
    </xf>
    <xf numFmtId="41" fontId="5" fillId="0" borderId="1" xfId="0" applyNumberFormat="1" applyFont="1" applyFill="1" applyBorder="1" applyAlignment="1">
      <alignment/>
    </xf>
    <xf numFmtId="41" fontId="3" fillId="0" borderId="5" xfId="0" applyNumberFormat="1" applyFont="1" applyFill="1" applyBorder="1" applyAlignment="1">
      <alignment/>
    </xf>
    <xf numFmtId="41" fontId="0" fillId="0" borderId="5" xfId="0" applyNumberFormat="1" applyFont="1" applyFill="1" applyBorder="1" applyAlignment="1">
      <alignment/>
    </xf>
    <xf numFmtId="0" fontId="11" fillId="0" borderId="0" xfId="0" applyFont="1" applyBorder="1" applyAlignment="1">
      <alignment vertical="justify"/>
    </xf>
    <xf numFmtId="41" fontId="6" fillId="0" borderId="0" xfId="0" applyNumberFormat="1" applyFont="1" applyBorder="1" applyAlignment="1">
      <alignment horizontal="center"/>
    </xf>
    <xf numFmtId="41" fontId="5" fillId="0" borderId="4" xfId="0" applyNumberFormat="1" applyFont="1" applyBorder="1" applyAlignment="1">
      <alignment horizontal="right"/>
    </xf>
    <xf numFmtId="15" fontId="5" fillId="0" borderId="0" xfId="0" applyNumberFormat="1" applyFont="1" applyBorder="1" applyAlignment="1" quotePrefix="1">
      <alignment horizontal="right"/>
    </xf>
    <xf numFmtId="15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workbookViewId="0" topLeftCell="A1">
      <selection activeCell="B22" sqref="B22"/>
    </sheetView>
  </sheetViews>
  <sheetFormatPr defaultColWidth="9.140625" defaultRowHeight="12.75"/>
  <cols>
    <col min="1" max="1" width="2.7109375" style="2" customWidth="1"/>
    <col min="2" max="2" width="33.7109375" style="2" customWidth="1"/>
    <col min="3" max="3" width="5.28125" style="2" customWidth="1"/>
    <col min="4" max="4" width="12.00390625" style="2" customWidth="1"/>
    <col min="5" max="5" width="0.9921875" style="2" customWidth="1"/>
    <col min="6" max="6" width="14.00390625" style="2" customWidth="1"/>
    <col min="7" max="7" width="0.71875" style="2" customWidth="1"/>
    <col min="8" max="8" width="12.00390625" style="2" customWidth="1"/>
    <col min="9" max="9" width="1.57421875" style="2" customWidth="1"/>
    <col min="10" max="10" width="14.28125" style="2" customWidth="1"/>
    <col min="11" max="11" width="1.28515625" style="2" customWidth="1"/>
    <col min="12" max="12" width="5.28125" style="2" customWidth="1"/>
    <col min="13" max="13" width="7.7109375" style="2" customWidth="1"/>
    <col min="14" max="16384" width="6.7109375" style="2" customWidth="1"/>
  </cols>
  <sheetData>
    <row r="1" spans="2:10" ht="15.75">
      <c r="B1" s="102"/>
      <c r="H1" s="160" t="s">
        <v>135</v>
      </c>
      <c r="I1" s="161"/>
      <c r="J1" s="161"/>
    </row>
    <row r="2" spans="8:10" ht="12.75">
      <c r="H2" s="5"/>
      <c r="I2" s="5"/>
      <c r="J2" s="30"/>
    </row>
    <row r="3" spans="1:7" ht="12.75" hidden="1">
      <c r="A3" s="1"/>
      <c r="B3" s="1"/>
      <c r="C3" s="1"/>
      <c r="D3" s="1"/>
      <c r="E3" s="1"/>
      <c r="F3" s="1"/>
      <c r="G3" s="1"/>
    </row>
    <row r="4" spans="1:10" ht="18">
      <c r="A4" s="164" t="s">
        <v>71</v>
      </c>
      <c r="B4" s="164"/>
      <c r="C4" s="164"/>
      <c r="D4" s="164"/>
      <c r="E4" s="164"/>
      <c r="F4" s="164"/>
      <c r="G4" s="164"/>
      <c r="H4" s="164"/>
      <c r="I4" s="164"/>
      <c r="J4" s="164"/>
    </row>
    <row r="5" spans="1:10" ht="12.75">
      <c r="A5" s="165" t="s">
        <v>0</v>
      </c>
      <c r="B5" s="165"/>
      <c r="C5" s="165"/>
      <c r="D5" s="165"/>
      <c r="E5" s="165"/>
      <c r="F5" s="165"/>
      <c r="G5" s="165"/>
      <c r="H5" s="165"/>
      <c r="I5" s="165"/>
      <c r="J5" s="165"/>
    </row>
    <row r="6" spans="1:10" ht="12.75">
      <c r="A6" s="3"/>
      <c r="B6" s="1"/>
      <c r="C6" s="1"/>
      <c r="D6" s="1"/>
      <c r="E6" s="1"/>
      <c r="F6" s="1"/>
      <c r="G6" s="1"/>
      <c r="H6" s="1"/>
      <c r="I6" s="1"/>
      <c r="J6" s="1"/>
    </row>
    <row r="7" spans="1:12" ht="15.75">
      <c r="A7" s="167" t="s">
        <v>140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31"/>
    </row>
    <row r="8" spans="1:12" ht="15.7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12.7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15.75">
      <c r="A10" s="162" t="s">
        <v>78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31"/>
    </row>
    <row r="11" spans="1:12" ht="15.75">
      <c r="A11" s="162" t="s">
        <v>141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31"/>
    </row>
    <row r="12" spans="1:11" ht="15">
      <c r="A12" s="162" t="s">
        <v>27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</row>
    <row r="13" spans="1:10" ht="15" hidden="1">
      <c r="A13" s="162"/>
      <c r="B13" s="162"/>
      <c r="C13" s="162"/>
      <c r="D13" s="162"/>
      <c r="E13" s="162"/>
      <c r="F13" s="162"/>
      <c r="G13" s="162"/>
      <c r="H13" s="162"/>
      <c r="I13" s="162"/>
      <c r="J13" s="162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63"/>
      <c r="B15" s="163"/>
      <c r="C15" s="10"/>
      <c r="D15" s="166" t="s">
        <v>1</v>
      </c>
      <c r="E15" s="166"/>
      <c r="F15" s="166"/>
      <c r="G15" s="63"/>
      <c r="H15" s="166" t="s">
        <v>2</v>
      </c>
      <c r="I15" s="166"/>
      <c r="J15" s="166"/>
    </row>
    <row r="16" spans="1:10" ht="12.75" customHeight="1">
      <c r="A16" s="4"/>
      <c r="B16" s="4"/>
      <c r="C16" s="4"/>
      <c r="D16" s="17" t="s">
        <v>3</v>
      </c>
      <c r="E16" s="17"/>
      <c r="F16" s="33" t="s">
        <v>4</v>
      </c>
      <c r="G16" s="33"/>
      <c r="H16" s="17" t="s">
        <v>5</v>
      </c>
      <c r="I16" s="17"/>
      <c r="J16" s="17" t="s">
        <v>24</v>
      </c>
    </row>
    <row r="17" spans="1:10" ht="12.75" customHeight="1">
      <c r="A17" s="4"/>
      <c r="B17" s="4"/>
      <c r="C17" s="4"/>
      <c r="D17" s="17" t="s">
        <v>98</v>
      </c>
      <c r="E17" s="17"/>
      <c r="F17" s="17" t="s">
        <v>6</v>
      </c>
      <c r="G17" s="17"/>
      <c r="H17" s="17" t="s">
        <v>99</v>
      </c>
      <c r="I17" s="17"/>
      <c r="J17" s="17" t="s">
        <v>6</v>
      </c>
    </row>
    <row r="18" spans="1:10" ht="12.75" customHeight="1">
      <c r="A18" s="163"/>
      <c r="B18" s="163"/>
      <c r="C18" s="10"/>
      <c r="D18" s="17" t="s">
        <v>7</v>
      </c>
      <c r="E18" s="17"/>
      <c r="F18" s="17" t="s">
        <v>7</v>
      </c>
      <c r="G18" s="17"/>
      <c r="H18" s="17" t="s">
        <v>8</v>
      </c>
      <c r="I18" s="17"/>
      <c r="J18" s="17" t="s">
        <v>77</v>
      </c>
    </row>
    <row r="19" spans="1:10" ht="12.75">
      <c r="A19" s="4"/>
      <c r="B19" s="4"/>
      <c r="C19" s="4"/>
      <c r="D19" s="64" t="s">
        <v>159</v>
      </c>
      <c r="E19" s="64"/>
      <c r="F19" s="64" t="s">
        <v>160</v>
      </c>
      <c r="G19" s="64"/>
      <c r="H19" s="64" t="str">
        <f>+D19</f>
        <v>28-2-2009</v>
      </c>
      <c r="I19" s="64"/>
      <c r="J19" s="64" t="str">
        <f>+F19</f>
        <v>29-2-2008</v>
      </c>
    </row>
    <row r="20" spans="1:10" ht="14.25">
      <c r="A20" s="4"/>
      <c r="B20" s="4"/>
      <c r="C20" s="56"/>
      <c r="D20" s="63" t="s">
        <v>9</v>
      </c>
      <c r="E20" s="63"/>
      <c r="F20" s="63" t="s">
        <v>9</v>
      </c>
      <c r="G20" s="63"/>
      <c r="H20" s="63" t="s">
        <v>9</v>
      </c>
      <c r="I20" s="63"/>
      <c r="J20" s="63" t="s">
        <v>9</v>
      </c>
    </row>
    <row r="21" spans="1:10" ht="12.75" customHeight="1">
      <c r="A21" s="4"/>
      <c r="B21" s="4"/>
      <c r="D21" s="158"/>
      <c r="E21" s="17"/>
      <c r="F21" s="17"/>
      <c r="G21" s="17"/>
      <c r="H21" s="17"/>
      <c r="I21" s="17"/>
      <c r="J21" s="17"/>
    </row>
    <row r="22" spans="1:13" ht="16.5" customHeight="1">
      <c r="A22" s="4"/>
      <c r="B22" s="38" t="s">
        <v>26</v>
      </c>
      <c r="C22" s="41"/>
      <c r="D22" s="71">
        <f>7667-49</f>
        <v>7618</v>
      </c>
      <c r="E22" s="47"/>
      <c r="F22" s="47">
        <v>9524</v>
      </c>
      <c r="G22" s="47"/>
      <c r="H22" s="71">
        <f>+D22</f>
        <v>7618</v>
      </c>
      <c r="I22" s="47"/>
      <c r="J22" s="47">
        <f>+F22</f>
        <v>9524</v>
      </c>
      <c r="L22" s="122"/>
      <c r="M22" s="110"/>
    </row>
    <row r="23" spans="1:10" ht="11.25" customHeight="1">
      <c r="A23" s="38"/>
      <c r="B23" s="38"/>
      <c r="C23" s="41"/>
      <c r="D23" s="71"/>
      <c r="E23" s="47"/>
      <c r="F23" s="48"/>
      <c r="G23" s="48"/>
      <c r="H23" s="71"/>
      <c r="I23" s="47"/>
      <c r="J23" s="48"/>
    </row>
    <row r="24" spans="1:13" ht="16.5" customHeight="1">
      <c r="A24" s="38"/>
      <c r="B24" s="38" t="s">
        <v>67</v>
      </c>
      <c r="C24" s="41"/>
      <c r="D24" s="69">
        <f>-5697-2225+26+2+26+49+164</f>
        <v>-7655</v>
      </c>
      <c r="E24" s="49"/>
      <c r="F24" s="47">
        <v>-9972</v>
      </c>
      <c r="G24" s="47"/>
      <c r="H24" s="69">
        <f>+D24</f>
        <v>-7655</v>
      </c>
      <c r="I24" s="47"/>
      <c r="J24" s="47">
        <f>+F24</f>
        <v>-9972</v>
      </c>
      <c r="L24" s="12"/>
      <c r="M24" s="110"/>
    </row>
    <row r="25" spans="1:10" ht="11.25" customHeight="1">
      <c r="A25" s="38"/>
      <c r="B25" s="38"/>
      <c r="C25" s="41"/>
      <c r="D25" s="71"/>
      <c r="E25" s="47"/>
      <c r="F25" s="14"/>
      <c r="G25" s="47"/>
      <c r="H25" s="71"/>
      <c r="I25" s="47"/>
      <c r="J25" s="14"/>
    </row>
    <row r="26" spans="1:13" ht="16.5" customHeight="1">
      <c r="A26" s="38"/>
      <c r="B26" s="38" t="s">
        <v>30</v>
      </c>
      <c r="C26" s="41"/>
      <c r="D26" s="71">
        <f>474-26-42-164</f>
        <v>242</v>
      </c>
      <c r="E26" s="47"/>
      <c r="F26" s="47">
        <v>168</v>
      </c>
      <c r="G26" s="47"/>
      <c r="H26" s="71">
        <f>+D26</f>
        <v>242</v>
      </c>
      <c r="I26" s="47"/>
      <c r="J26" s="47">
        <f>+F26</f>
        <v>168</v>
      </c>
      <c r="M26" s="110"/>
    </row>
    <row r="27" spans="1:12" ht="10.5" customHeight="1">
      <c r="A27" s="38"/>
      <c r="B27" s="38"/>
      <c r="C27" s="41"/>
      <c r="D27" s="72"/>
      <c r="E27" s="51"/>
      <c r="F27" s="52"/>
      <c r="G27" s="53"/>
      <c r="H27" s="72"/>
      <c r="I27" s="51"/>
      <c r="J27" s="50"/>
      <c r="L27" s="122"/>
    </row>
    <row r="28" spans="1:13" ht="16.5" customHeight="1">
      <c r="A28" s="38"/>
      <c r="B28" s="119" t="s">
        <v>87</v>
      </c>
      <c r="C28" s="41"/>
      <c r="D28" s="73">
        <f>SUM(D22:D27)</f>
        <v>205</v>
      </c>
      <c r="E28" s="48"/>
      <c r="F28" s="48">
        <f>SUM(F22:F27)</f>
        <v>-280</v>
      </c>
      <c r="G28" s="48"/>
      <c r="H28" s="73">
        <f>SUM(H22:H27)</f>
        <v>205</v>
      </c>
      <c r="I28" s="48"/>
      <c r="J28" s="48">
        <f>SUM(J22:J27)</f>
        <v>-280</v>
      </c>
      <c r="L28" s="123"/>
      <c r="M28" s="12"/>
    </row>
    <row r="29" spans="1:10" ht="11.25" customHeight="1">
      <c r="A29" s="39"/>
      <c r="B29" s="40"/>
      <c r="C29" s="40"/>
      <c r="D29" s="69"/>
      <c r="E29" s="49"/>
      <c r="F29" s="49"/>
      <c r="G29" s="49"/>
      <c r="H29" s="69"/>
      <c r="I29" s="49"/>
      <c r="J29" s="49"/>
    </row>
    <row r="30" spans="1:13" ht="16.5" customHeight="1">
      <c r="A30" s="39"/>
      <c r="B30" s="40" t="s">
        <v>31</v>
      </c>
      <c r="C30" s="40"/>
      <c r="D30" s="118">
        <v>-26</v>
      </c>
      <c r="E30" s="49"/>
      <c r="F30" s="49">
        <v>-147</v>
      </c>
      <c r="G30" s="49"/>
      <c r="H30" s="69">
        <f>+D30</f>
        <v>-26</v>
      </c>
      <c r="I30" s="49"/>
      <c r="J30" s="49">
        <f>+F30</f>
        <v>-147</v>
      </c>
      <c r="L30" s="110"/>
      <c r="M30" s="110"/>
    </row>
    <row r="31" spans="1:13" ht="11.25" customHeight="1">
      <c r="A31" s="40"/>
      <c r="B31" s="40"/>
      <c r="C31" s="40"/>
      <c r="D31" s="69"/>
      <c r="E31" s="49"/>
      <c r="F31" s="49"/>
      <c r="G31" s="49"/>
      <c r="H31" s="69"/>
      <c r="I31" s="49"/>
      <c r="J31" s="49"/>
      <c r="L31" s="12"/>
      <c r="M31" s="12"/>
    </row>
    <row r="32" spans="1:13" ht="15.75" customHeight="1">
      <c r="A32" s="40"/>
      <c r="B32" s="46" t="s">
        <v>32</v>
      </c>
      <c r="C32" s="46"/>
      <c r="D32" s="69">
        <v>2</v>
      </c>
      <c r="E32" s="49"/>
      <c r="F32" s="49">
        <v>-143</v>
      </c>
      <c r="G32" s="49"/>
      <c r="H32" s="69">
        <f>+D32</f>
        <v>2</v>
      </c>
      <c r="I32" s="49"/>
      <c r="J32" s="49">
        <f>+F32</f>
        <v>-143</v>
      </c>
      <c r="L32" s="110"/>
      <c r="M32" s="110"/>
    </row>
    <row r="33" spans="1:10" ht="11.25" customHeight="1">
      <c r="A33" s="40"/>
      <c r="B33" s="46"/>
      <c r="C33" s="46"/>
      <c r="D33" s="74"/>
      <c r="E33" s="35"/>
      <c r="F33" s="54"/>
      <c r="G33" s="35"/>
      <c r="H33" s="74"/>
      <c r="I33" s="35"/>
      <c r="J33" s="54"/>
    </row>
    <row r="34" spans="1:13" ht="16.5" customHeight="1">
      <c r="A34" s="40"/>
      <c r="B34" s="46" t="s">
        <v>88</v>
      </c>
      <c r="C34" s="46"/>
      <c r="D34" s="73">
        <f>SUM(D28:D33)</f>
        <v>181</v>
      </c>
      <c r="E34" s="48"/>
      <c r="F34" s="48">
        <f>SUM(F28:F33)</f>
        <v>-570</v>
      </c>
      <c r="G34" s="48"/>
      <c r="H34" s="73">
        <f>SUM(H28:H33)</f>
        <v>181</v>
      </c>
      <c r="I34" s="48"/>
      <c r="J34" s="48">
        <f>SUM(J28:J33)</f>
        <v>-570</v>
      </c>
      <c r="L34" s="110"/>
      <c r="M34" s="110"/>
    </row>
    <row r="35" spans="1:10" ht="11.25" customHeight="1">
      <c r="A35" s="40"/>
      <c r="B35" s="46"/>
      <c r="C35" s="46"/>
      <c r="D35" s="75"/>
      <c r="E35" s="35"/>
      <c r="F35" s="35"/>
      <c r="G35" s="35"/>
      <c r="H35" s="75"/>
      <c r="I35" s="35"/>
      <c r="J35" s="35"/>
    </row>
    <row r="36" spans="1:13" ht="15" customHeight="1">
      <c r="A36" s="40"/>
      <c r="B36" s="40" t="s">
        <v>28</v>
      </c>
      <c r="C36" s="57"/>
      <c r="D36" s="69">
        <f>-112+39</f>
        <v>-73</v>
      </c>
      <c r="E36" s="49"/>
      <c r="F36" s="49">
        <v>-59</v>
      </c>
      <c r="G36" s="49"/>
      <c r="H36" s="69">
        <f>+D36</f>
        <v>-73</v>
      </c>
      <c r="I36" s="49"/>
      <c r="J36" s="49">
        <f>+F36</f>
        <v>-59</v>
      </c>
      <c r="L36" s="110"/>
      <c r="M36" s="110"/>
    </row>
    <row r="37" spans="1:10" ht="11.25" customHeight="1">
      <c r="A37" s="38"/>
      <c r="B37" s="38"/>
      <c r="C37" s="38"/>
      <c r="D37" s="113"/>
      <c r="E37" s="21"/>
      <c r="F37" s="113"/>
      <c r="G37" s="21"/>
      <c r="H37" s="117"/>
      <c r="I37" s="21"/>
      <c r="J37" s="113"/>
    </row>
    <row r="38" spans="1:13" ht="16.5" customHeight="1" thickBot="1">
      <c r="A38" s="38"/>
      <c r="B38" s="119" t="s">
        <v>158</v>
      </c>
      <c r="C38" s="41"/>
      <c r="D38" s="155">
        <f>SUM(D34:D37)</f>
        <v>108</v>
      </c>
      <c r="E38" s="49"/>
      <c r="F38" s="156">
        <f>SUM(F34:F37)</f>
        <v>-629</v>
      </c>
      <c r="G38" s="49"/>
      <c r="H38" s="155">
        <f>SUM(H34:H37)</f>
        <v>108</v>
      </c>
      <c r="I38" s="49"/>
      <c r="J38" s="156">
        <f>SUM(J34:J37)</f>
        <v>-629</v>
      </c>
      <c r="M38" s="110"/>
    </row>
    <row r="39" spans="1:10" ht="15" customHeight="1">
      <c r="A39" s="39"/>
      <c r="B39" s="40"/>
      <c r="C39" s="39"/>
      <c r="D39" s="76"/>
      <c r="E39" s="34"/>
      <c r="F39" s="34"/>
      <c r="G39" s="34"/>
      <c r="H39" s="76"/>
      <c r="I39" s="34"/>
      <c r="J39" s="34"/>
    </row>
    <row r="40" spans="1:10" ht="15" customHeight="1">
      <c r="A40" s="39"/>
      <c r="B40" s="67" t="s">
        <v>154</v>
      </c>
      <c r="C40" s="41"/>
      <c r="D40" s="69"/>
      <c r="E40" s="49"/>
      <c r="F40" s="49"/>
      <c r="G40" s="49"/>
      <c r="H40" s="69"/>
      <c r="I40" s="49"/>
      <c r="J40" s="49"/>
    </row>
    <row r="41" spans="1:10" ht="15" customHeight="1">
      <c r="A41" s="39"/>
      <c r="B41" s="38" t="s">
        <v>155</v>
      </c>
      <c r="C41" s="41"/>
      <c r="D41" s="69">
        <f>+D38-15</f>
        <v>93</v>
      </c>
      <c r="E41" s="49"/>
      <c r="F41" s="49">
        <f>+F38+67</f>
        <v>-562</v>
      </c>
      <c r="G41" s="49"/>
      <c r="H41" s="69">
        <f>+D41</f>
        <v>93</v>
      </c>
      <c r="I41" s="49"/>
      <c r="J41" s="49">
        <f>+F41</f>
        <v>-562</v>
      </c>
    </row>
    <row r="42" spans="1:10" ht="11.25" customHeight="1">
      <c r="A42" s="39"/>
      <c r="B42" s="38"/>
      <c r="C42" s="41"/>
      <c r="D42" s="69"/>
      <c r="E42" s="49"/>
      <c r="F42" s="49"/>
      <c r="G42" s="49"/>
      <c r="H42" s="69"/>
      <c r="I42" s="49"/>
      <c r="J42" s="49"/>
    </row>
    <row r="43" spans="1:10" ht="15" customHeight="1">
      <c r="A43" s="39"/>
      <c r="B43" s="38" t="s">
        <v>156</v>
      </c>
      <c r="C43" s="41"/>
      <c r="D43" s="69">
        <v>15</v>
      </c>
      <c r="E43" s="49"/>
      <c r="F43" s="49">
        <v>-67</v>
      </c>
      <c r="G43" s="49"/>
      <c r="H43" s="69">
        <f>+D43</f>
        <v>15</v>
      </c>
      <c r="I43" s="49"/>
      <c r="J43" s="49">
        <f>+F43</f>
        <v>-67</v>
      </c>
    </row>
    <row r="44" spans="1:10" ht="11.25" customHeight="1">
      <c r="A44" s="39"/>
      <c r="B44" s="38"/>
      <c r="C44" s="41"/>
      <c r="D44" s="55"/>
      <c r="E44" s="10"/>
      <c r="F44" s="10"/>
      <c r="G44" s="10"/>
      <c r="H44" s="118"/>
      <c r="I44" s="10"/>
      <c r="J44" s="118"/>
    </row>
    <row r="45" spans="1:10" ht="15" customHeight="1" thickBot="1">
      <c r="A45" s="39"/>
      <c r="B45" s="38" t="s">
        <v>158</v>
      </c>
      <c r="C45" s="41"/>
      <c r="D45" s="70">
        <f>+D43+D41</f>
        <v>108</v>
      </c>
      <c r="E45" s="19"/>
      <c r="F45" s="70">
        <f>+F43+F41</f>
        <v>-629</v>
      </c>
      <c r="G45" s="19"/>
      <c r="H45" s="70">
        <f>+H43+H41</f>
        <v>108</v>
      </c>
      <c r="I45" s="19"/>
      <c r="J45" s="70">
        <f>+J43+J41</f>
        <v>-629</v>
      </c>
    </row>
    <row r="46" spans="1:10" ht="15" customHeight="1">
      <c r="A46" s="39"/>
      <c r="B46" s="40"/>
      <c r="C46" s="39"/>
      <c r="D46" s="76"/>
      <c r="E46" s="34"/>
      <c r="F46" s="34"/>
      <c r="G46" s="34"/>
      <c r="H46" s="76"/>
      <c r="I46" s="34"/>
      <c r="J46" s="34"/>
    </row>
    <row r="47" spans="1:10" ht="31.5" customHeight="1">
      <c r="A47" s="40"/>
      <c r="B47" s="157" t="s">
        <v>157</v>
      </c>
      <c r="C47" s="41"/>
      <c r="D47" s="71"/>
      <c r="E47" s="4"/>
      <c r="F47" s="112"/>
      <c r="G47" s="19"/>
      <c r="H47" s="71"/>
      <c r="I47" s="4"/>
      <c r="J47" s="19"/>
    </row>
    <row r="48" spans="1:10" ht="6.75" customHeight="1">
      <c r="A48" s="38"/>
      <c r="B48" s="38"/>
      <c r="C48" s="41"/>
      <c r="D48" s="27"/>
      <c r="E48" s="4"/>
      <c r="F48" s="19"/>
      <c r="G48" s="19"/>
      <c r="H48" s="27"/>
      <c r="I48" s="4"/>
      <c r="J48" s="19"/>
    </row>
    <row r="49" spans="1:10" ht="16.5" customHeight="1">
      <c r="A49" s="40"/>
      <c r="B49" s="38" t="s">
        <v>69</v>
      </c>
      <c r="C49" s="41"/>
      <c r="D49" s="77">
        <f>D41/49277.066*100</f>
        <v>0.18872876887597165</v>
      </c>
      <c r="E49" s="36"/>
      <c r="F49" s="36">
        <f>F41/49277.066*100</f>
        <v>-1.1404899796590975</v>
      </c>
      <c r="G49" s="37"/>
      <c r="H49" s="77">
        <f>H41/49277.066*100</f>
        <v>0.18872876887597165</v>
      </c>
      <c r="I49" s="37"/>
      <c r="J49" s="36">
        <f>J41/49277.066*100</f>
        <v>-1.1404899796590975</v>
      </c>
    </row>
    <row r="50" spans="1:10" ht="6.75" customHeight="1">
      <c r="A50" s="38"/>
      <c r="B50" s="38"/>
      <c r="C50" s="41"/>
      <c r="D50" s="27"/>
      <c r="E50" s="4"/>
      <c r="F50" s="19"/>
      <c r="G50" s="19"/>
      <c r="H50" s="27"/>
      <c r="I50" s="4"/>
      <c r="J50" s="19"/>
    </row>
    <row r="51" spans="1:10" ht="16.5" customHeight="1">
      <c r="A51" s="38"/>
      <c r="B51" s="38" t="s">
        <v>33</v>
      </c>
      <c r="C51" s="41"/>
      <c r="D51" s="78" t="s">
        <v>68</v>
      </c>
      <c r="E51" s="4"/>
      <c r="F51" s="18" t="s">
        <v>68</v>
      </c>
      <c r="G51" s="19"/>
      <c r="H51" s="78" t="s">
        <v>68</v>
      </c>
      <c r="I51" s="4"/>
      <c r="J51" s="18" t="s">
        <v>68</v>
      </c>
    </row>
    <row r="52" spans="1:10" ht="28.5" hidden="1">
      <c r="A52" s="42" t="s">
        <v>11</v>
      </c>
      <c r="B52" s="42" t="s">
        <v>12</v>
      </c>
      <c r="C52" s="58"/>
      <c r="D52" s="79">
        <f>BalanceSheet!C61/100</f>
        <v>0.006264983390041932</v>
      </c>
      <c r="E52" s="7"/>
      <c r="F52" s="6">
        <v>1.99</v>
      </c>
      <c r="G52" s="6"/>
      <c r="H52" s="79">
        <f>D52</f>
        <v>0.006264983390041932</v>
      </c>
      <c r="I52" s="7"/>
      <c r="J52" s="6">
        <v>1.99</v>
      </c>
    </row>
    <row r="53" spans="1:10" ht="18" customHeight="1" hidden="1">
      <c r="A53" s="43" t="s">
        <v>13</v>
      </c>
      <c r="B53" s="43" t="s">
        <v>14</v>
      </c>
      <c r="C53" s="59"/>
      <c r="D53" s="80">
        <v>0</v>
      </c>
      <c r="E53" s="16"/>
      <c r="F53" s="16">
        <v>0</v>
      </c>
      <c r="G53" s="16"/>
      <c r="H53" s="80">
        <v>0</v>
      </c>
      <c r="I53" s="16"/>
      <c r="J53" s="16">
        <v>0</v>
      </c>
    </row>
    <row r="54" spans="1:10" ht="18" customHeight="1" hidden="1">
      <c r="A54" s="43" t="s">
        <v>10</v>
      </c>
      <c r="B54" s="43" t="s">
        <v>15</v>
      </c>
      <c r="C54" s="59"/>
      <c r="D54" s="80">
        <v>0</v>
      </c>
      <c r="E54" s="16"/>
      <c r="F54" s="16">
        <v>0</v>
      </c>
      <c r="G54" s="16"/>
      <c r="H54" s="80">
        <v>0</v>
      </c>
      <c r="I54" s="16"/>
      <c r="J54" s="16">
        <v>0</v>
      </c>
    </row>
    <row r="55" spans="1:10" ht="14.25">
      <c r="A55" s="44"/>
      <c r="B55" s="61"/>
      <c r="C55" s="60"/>
      <c r="D55" s="1"/>
      <c r="E55" s="1"/>
      <c r="F55" s="1"/>
      <c r="G55" s="1"/>
      <c r="H55" s="3"/>
      <c r="I55" s="1"/>
      <c r="J55" s="1"/>
    </row>
    <row r="56" spans="1:10" ht="14.25">
      <c r="A56" s="44"/>
      <c r="B56" s="44"/>
      <c r="C56" s="44"/>
      <c r="D56" s="1"/>
      <c r="E56" s="1"/>
      <c r="F56" s="1"/>
      <c r="G56" s="1"/>
      <c r="H56" s="3"/>
      <c r="I56" s="1"/>
      <c r="J56" s="1"/>
    </row>
    <row r="57" spans="1:10" ht="12" customHeight="1">
      <c r="A57" s="44"/>
      <c r="C57" s="44"/>
      <c r="D57" s="1"/>
      <c r="E57" s="1"/>
      <c r="F57" s="1"/>
      <c r="G57" s="1"/>
      <c r="H57" s="3"/>
      <c r="I57" s="1"/>
      <c r="J57" s="1"/>
    </row>
    <row r="58" spans="1:10" ht="14.25">
      <c r="A58" s="44"/>
      <c r="B58" s="44"/>
      <c r="C58" s="44"/>
      <c r="D58" s="1"/>
      <c r="E58" s="1"/>
      <c r="F58" s="1"/>
      <c r="G58" s="1"/>
      <c r="H58" s="3"/>
      <c r="I58" s="1"/>
      <c r="J58" s="1"/>
    </row>
    <row r="59" spans="1:10" ht="14.25">
      <c r="A59" s="45"/>
      <c r="B59" s="44" t="s">
        <v>80</v>
      </c>
      <c r="C59" s="44"/>
      <c r="D59" s="1"/>
      <c r="E59" s="1"/>
      <c r="F59" s="1"/>
      <c r="G59" s="1"/>
      <c r="H59" s="1"/>
      <c r="I59" s="1"/>
      <c r="J59" s="1"/>
    </row>
    <row r="60" spans="1:10" ht="14.25">
      <c r="A60" s="44"/>
      <c r="B60" s="44" t="s">
        <v>136</v>
      </c>
      <c r="C60" s="44"/>
      <c r="D60" s="1"/>
      <c r="E60" s="1"/>
      <c r="F60" s="1"/>
      <c r="G60" s="1"/>
      <c r="H60" s="1"/>
      <c r="I60" s="1"/>
      <c r="J60" s="1"/>
    </row>
    <row r="61" spans="1:10" ht="14.25">
      <c r="A61" s="44"/>
      <c r="B61" s="44" t="s">
        <v>122</v>
      </c>
      <c r="C61" s="44"/>
      <c r="D61" s="1"/>
      <c r="E61" s="1"/>
      <c r="F61" s="1"/>
      <c r="G61" s="1"/>
      <c r="H61" s="1"/>
      <c r="I61" s="1"/>
      <c r="J61" s="1"/>
    </row>
    <row r="62" spans="1:10" ht="14.25">
      <c r="A62" s="44"/>
      <c r="C62" s="44"/>
      <c r="D62" s="1"/>
      <c r="E62" s="1"/>
      <c r="F62" s="1"/>
      <c r="G62" s="1"/>
      <c r="H62" s="1"/>
      <c r="I62" s="1"/>
      <c r="J62" s="1"/>
    </row>
    <row r="63" spans="1:10" ht="14.25">
      <c r="A63" s="44"/>
      <c r="B63" s="44"/>
      <c r="C63" s="44"/>
      <c r="D63" s="1"/>
      <c r="E63" s="1"/>
      <c r="F63" s="1"/>
      <c r="G63" s="1"/>
      <c r="H63" s="1"/>
      <c r="I63" s="1"/>
      <c r="J63" s="1"/>
    </row>
    <row r="64" spans="1:10" ht="14.25">
      <c r="A64" s="45"/>
      <c r="B64" s="44"/>
      <c r="C64" s="44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2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2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2.7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2.7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2.75">
      <c r="A86" s="1"/>
      <c r="B86" s="1"/>
      <c r="C86" s="1"/>
      <c r="D86" s="1"/>
      <c r="E86" s="1"/>
      <c r="F86" s="1"/>
      <c r="G86" s="1"/>
      <c r="H86" s="1"/>
      <c r="I86" s="1"/>
      <c r="J86" s="1"/>
    </row>
  </sheetData>
  <mergeCells count="12">
    <mergeCell ref="A18:B18"/>
    <mergeCell ref="A4:J4"/>
    <mergeCell ref="A5:J5"/>
    <mergeCell ref="A13:J13"/>
    <mergeCell ref="D15:F15"/>
    <mergeCell ref="A7:K7"/>
    <mergeCell ref="H15:J15"/>
    <mergeCell ref="A12:K12"/>
    <mergeCell ref="H1:J1"/>
    <mergeCell ref="A10:K10"/>
    <mergeCell ref="A11:K11"/>
    <mergeCell ref="A15:B15"/>
  </mergeCells>
  <printOptions/>
  <pageMargins left="0.55" right="0.25" top="0.45" bottom="0.4" header="0.38" footer="0.46"/>
  <pageSetup horizontalDpi="600" verticalDpi="600" orientation="portrait" paperSize="9" scale="92" r:id="rId1"/>
  <headerFooter alignWithMargins="0">
    <oddFooter>&amp;C&amp;12Page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workbookViewId="0" topLeftCell="A1">
      <selection activeCell="C53" sqref="C53"/>
    </sheetView>
  </sheetViews>
  <sheetFormatPr defaultColWidth="9.140625" defaultRowHeight="12.75"/>
  <cols>
    <col min="1" max="1" width="3.140625" style="2" customWidth="1"/>
    <col min="2" max="2" width="43.140625" style="2" customWidth="1"/>
    <col min="3" max="3" width="14.7109375" style="2" customWidth="1"/>
    <col min="4" max="4" width="3.57421875" style="2" customWidth="1"/>
    <col min="5" max="5" width="16.421875" style="2" customWidth="1"/>
    <col min="6" max="6" width="2.28125" style="2" customWidth="1"/>
    <col min="7" max="16384" width="6.7109375" style="2" customWidth="1"/>
  </cols>
  <sheetData>
    <row r="1" spans="1:7" ht="15.75">
      <c r="A1" s="4"/>
      <c r="B1" s="4"/>
      <c r="C1" s="18"/>
      <c r="D1" s="18"/>
      <c r="G1" s="101"/>
    </row>
    <row r="2" spans="1:6" ht="18">
      <c r="A2" s="168" t="s">
        <v>71</v>
      </c>
      <c r="B2" s="168"/>
      <c r="C2" s="168"/>
      <c r="D2" s="168"/>
      <c r="E2" s="168"/>
      <c r="F2" s="24"/>
    </row>
    <row r="3" spans="1:6" ht="12.75">
      <c r="A3" s="169" t="s">
        <v>0</v>
      </c>
      <c r="B3" s="169"/>
      <c r="C3" s="169"/>
      <c r="D3" s="169"/>
      <c r="E3" s="169"/>
      <c r="F3" s="25"/>
    </row>
    <row r="4" spans="1:6" ht="15.75">
      <c r="A4" s="170"/>
      <c r="B4" s="170"/>
      <c r="C4" s="170"/>
      <c r="D4" s="170"/>
      <c r="E4" s="170"/>
      <c r="F4" s="26"/>
    </row>
    <row r="5" spans="1:6" ht="15.75">
      <c r="A5" s="171" t="s">
        <v>161</v>
      </c>
      <c r="B5" s="171"/>
      <c r="C5" s="171"/>
      <c r="D5" s="171"/>
      <c r="E5" s="171"/>
      <c r="F5" s="26"/>
    </row>
    <row r="6" spans="1:11" ht="15">
      <c r="A6" s="162" t="s">
        <v>27</v>
      </c>
      <c r="B6" s="162"/>
      <c r="C6" s="162"/>
      <c r="D6" s="162"/>
      <c r="E6" s="162"/>
      <c r="F6" s="32"/>
      <c r="G6" s="32"/>
      <c r="H6" s="32"/>
      <c r="I6" s="32"/>
      <c r="J6" s="32"/>
      <c r="K6" s="32"/>
    </row>
    <row r="7" spans="1:11" ht="1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7" ht="12.75">
      <c r="A8" s="4"/>
      <c r="B8" s="4"/>
      <c r="C8" s="4"/>
      <c r="D8" s="4"/>
      <c r="E8" s="8"/>
      <c r="F8" s="4"/>
      <c r="G8" s="22"/>
    </row>
    <row r="9" spans="1:7" ht="12.75">
      <c r="A9" s="4"/>
      <c r="B9" s="4"/>
      <c r="C9" s="8" t="s">
        <v>34</v>
      </c>
      <c r="D9" s="8"/>
      <c r="E9" s="114" t="s">
        <v>35</v>
      </c>
      <c r="F9" s="4"/>
      <c r="G9" s="22"/>
    </row>
    <row r="10" spans="1:8" ht="37.5" customHeight="1">
      <c r="A10" s="20"/>
      <c r="B10" s="4"/>
      <c r="C10" s="8" t="s">
        <v>36</v>
      </c>
      <c r="D10" s="8"/>
      <c r="E10" s="114" t="s">
        <v>23</v>
      </c>
      <c r="F10" s="8"/>
      <c r="G10" s="22"/>
      <c r="H10" s="12"/>
    </row>
    <row r="11" spans="1:8" ht="12.75" customHeight="1">
      <c r="A11" s="20"/>
      <c r="B11" s="4"/>
      <c r="C11" s="114" t="s">
        <v>93</v>
      </c>
      <c r="D11" s="8"/>
      <c r="E11" s="114" t="s">
        <v>22</v>
      </c>
      <c r="F11" s="8"/>
      <c r="G11" s="22"/>
      <c r="H11" s="12"/>
    </row>
    <row r="12" spans="1:7" ht="12.75">
      <c r="A12" s="20"/>
      <c r="B12" s="4"/>
      <c r="C12" s="115" t="s">
        <v>146</v>
      </c>
      <c r="D12" s="29"/>
      <c r="E12" s="115" t="s">
        <v>139</v>
      </c>
      <c r="F12" s="9"/>
      <c r="G12" s="22"/>
    </row>
    <row r="13" spans="1:7" ht="12.75">
      <c r="A13" s="20"/>
      <c r="B13" s="4"/>
      <c r="C13" s="115"/>
      <c r="D13" s="29"/>
      <c r="E13" s="153"/>
      <c r="F13" s="9"/>
      <c r="G13" s="22"/>
    </row>
    <row r="14" spans="1:7" ht="12.75">
      <c r="A14" s="4"/>
      <c r="B14" s="4"/>
      <c r="C14" s="116" t="s">
        <v>9</v>
      </c>
      <c r="D14" s="10"/>
      <c r="E14" s="10" t="s">
        <v>9</v>
      </c>
      <c r="F14" s="10"/>
      <c r="G14" s="22"/>
    </row>
    <row r="15" spans="1:7" ht="14.25">
      <c r="A15" s="4"/>
      <c r="B15" s="38"/>
      <c r="C15" s="116"/>
      <c r="D15" s="10"/>
      <c r="E15" s="10"/>
      <c r="F15" s="10"/>
      <c r="G15" s="22"/>
    </row>
    <row r="16" spans="1:7" ht="15">
      <c r="A16" s="4"/>
      <c r="B16" s="127" t="s">
        <v>100</v>
      </c>
      <c r="C16" s="116"/>
      <c r="D16" s="10"/>
      <c r="E16" s="10"/>
      <c r="F16" s="10"/>
      <c r="G16" s="22"/>
    </row>
    <row r="17" spans="1:7" ht="15">
      <c r="A17" s="4"/>
      <c r="B17" s="127" t="s">
        <v>101</v>
      </c>
      <c r="C17" s="116"/>
      <c r="D17" s="10"/>
      <c r="E17" s="10"/>
      <c r="F17" s="10"/>
      <c r="G17" s="22"/>
    </row>
    <row r="18" spans="1:7" ht="15">
      <c r="A18" s="19"/>
      <c r="B18" s="38" t="s">
        <v>108</v>
      </c>
      <c r="C18" s="86">
        <v>3563</v>
      </c>
      <c r="D18" s="82"/>
      <c r="E18" s="107">
        <v>3629</v>
      </c>
      <c r="F18" s="11"/>
      <c r="G18" s="109"/>
    </row>
    <row r="19" spans="1:7" ht="15">
      <c r="A19" s="19"/>
      <c r="B19" s="38" t="s">
        <v>110</v>
      </c>
      <c r="C19" s="86">
        <v>13514</v>
      </c>
      <c r="D19" s="82"/>
      <c r="E19" s="107">
        <v>13514</v>
      </c>
      <c r="F19" s="11"/>
      <c r="G19" s="22"/>
    </row>
    <row r="20" spans="1:7" ht="15">
      <c r="A20" s="19"/>
      <c r="B20" s="38" t="s">
        <v>126</v>
      </c>
      <c r="C20" s="86">
        <v>957</v>
      </c>
      <c r="D20" s="82"/>
      <c r="E20" s="107">
        <v>965</v>
      </c>
      <c r="F20" s="11"/>
      <c r="G20" s="109"/>
    </row>
    <row r="21" spans="1:8" ht="15">
      <c r="A21" s="19"/>
      <c r="B21" s="38" t="s">
        <v>115</v>
      </c>
      <c r="C21" s="86">
        <v>1215</v>
      </c>
      <c r="D21" s="82"/>
      <c r="E21" s="107">
        <v>4489</v>
      </c>
      <c r="F21" s="11"/>
      <c r="G21" s="23"/>
      <c r="H21" s="12"/>
    </row>
    <row r="22" spans="1:8" ht="15">
      <c r="A22" s="19"/>
      <c r="B22" s="38" t="s">
        <v>109</v>
      </c>
      <c r="C22" s="86">
        <v>650</v>
      </c>
      <c r="D22" s="82"/>
      <c r="E22" s="107">
        <v>697</v>
      </c>
      <c r="F22" s="11"/>
      <c r="G22" s="23"/>
      <c r="H22" s="12"/>
    </row>
    <row r="23" spans="1:7" ht="15">
      <c r="A23" s="19"/>
      <c r="B23" s="38" t="s">
        <v>127</v>
      </c>
      <c r="C23" s="86">
        <v>2892</v>
      </c>
      <c r="D23" s="82"/>
      <c r="E23" s="107">
        <v>2478</v>
      </c>
      <c r="F23" s="11"/>
      <c r="G23" s="23"/>
    </row>
    <row r="24" spans="1:8" ht="15">
      <c r="A24" s="19"/>
      <c r="B24" s="38" t="s">
        <v>111</v>
      </c>
      <c r="C24" s="98">
        <v>854</v>
      </c>
      <c r="D24" s="83"/>
      <c r="E24" s="108">
        <v>854</v>
      </c>
      <c r="F24" s="11"/>
      <c r="G24" s="23"/>
      <c r="H24" s="12"/>
    </row>
    <row r="25" spans="1:8" ht="15">
      <c r="A25" s="19"/>
      <c r="B25" s="38"/>
      <c r="C25" s="98">
        <f>SUM(C18:C24)</f>
        <v>23645</v>
      </c>
      <c r="D25" s="82"/>
      <c r="E25" s="99">
        <f>SUM(E18:E24)</f>
        <v>26626</v>
      </c>
      <c r="F25" s="11"/>
      <c r="G25" s="23"/>
      <c r="H25" s="12"/>
    </row>
    <row r="26" spans="1:7" ht="15">
      <c r="A26" s="19"/>
      <c r="B26" s="38"/>
      <c r="C26" s="81"/>
      <c r="D26" s="82"/>
      <c r="E26" s="82"/>
      <c r="F26" s="11"/>
      <c r="G26" s="22"/>
    </row>
    <row r="27" spans="1:7" ht="15">
      <c r="A27" s="19"/>
      <c r="B27" s="127" t="s">
        <v>16</v>
      </c>
      <c r="C27" s="81"/>
      <c r="D27" s="82"/>
      <c r="E27" s="82"/>
      <c r="F27" s="11"/>
      <c r="G27" s="22"/>
    </row>
    <row r="28" spans="1:8" ht="15">
      <c r="A28" s="19"/>
      <c r="B28" s="38" t="s">
        <v>25</v>
      </c>
      <c r="C28" s="86">
        <v>3506</v>
      </c>
      <c r="D28" s="82"/>
      <c r="E28" s="91">
        <v>4227</v>
      </c>
      <c r="F28" s="11"/>
      <c r="G28" s="22"/>
      <c r="H28" s="12"/>
    </row>
    <row r="29" spans="1:8" ht="15">
      <c r="A29" s="19"/>
      <c r="B29" s="38" t="s">
        <v>73</v>
      </c>
      <c r="C29" s="92">
        <f>4606+3239+645</f>
        <v>8490</v>
      </c>
      <c r="D29" s="82"/>
      <c r="E29" s="91">
        <f>7316+663+111+697-1</f>
        <v>8786</v>
      </c>
      <c r="F29" s="11"/>
      <c r="G29" s="23"/>
      <c r="H29" s="12"/>
    </row>
    <row r="30" spans="1:8" ht="15">
      <c r="A30" s="19"/>
      <c r="B30" s="38" t="s">
        <v>128</v>
      </c>
      <c r="C30" s="92">
        <v>390</v>
      </c>
      <c r="D30" s="82"/>
      <c r="E30" s="91">
        <v>220</v>
      </c>
      <c r="F30" s="11"/>
      <c r="G30" s="23"/>
      <c r="H30" s="12"/>
    </row>
    <row r="31" spans="1:9" ht="15">
      <c r="A31" s="19"/>
      <c r="B31" s="38" t="s">
        <v>125</v>
      </c>
      <c r="C31" s="86">
        <f>3951+2111</f>
        <v>6062</v>
      </c>
      <c r="D31" s="82"/>
      <c r="E31" s="91">
        <f>3526+1911</f>
        <v>5437</v>
      </c>
      <c r="F31" s="11"/>
      <c r="G31" s="23"/>
      <c r="I31" s="12"/>
    </row>
    <row r="32" spans="1:8" ht="15">
      <c r="A32" s="19"/>
      <c r="B32" s="38"/>
      <c r="C32" s="84">
        <f>SUM(C28:C31)</f>
        <v>18448</v>
      </c>
      <c r="D32" s="82"/>
      <c r="E32" s="96">
        <f>SUM(E28:E31)</f>
        <v>18670</v>
      </c>
      <c r="F32" s="13"/>
      <c r="G32" s="23"/>
      <c r="H32" s="12"/>
    </row>
    <row r="33" spans="1:8" ht="18" customHeight="1">
      <c r="A33" s="19"/>
      <c r="B33" s="38" t="s">
        <v>130</v>
      </c>
      <c r="C33" s="86">
        <v>2156</v>
      </c>
      <c r="D33" s="82"/>
      <c r="E33" s="91">
        <v>2156</v>
      </c>
      <c r="F33" s="13"/>
      <c r="G33" s="23"/>
      <c r="H33" s="12"/>
    </row>
    <row r="34" spans="1:8" ht="15">
      <c r="A34" s="19"/>
      <c r="B34" s="38"/>
      <c r="C34" s="86"/>
      <c r="D34" s="82"/>
      <c r="E34" s="91"/>
      <c r="F34" s="13"/>
      <c r="G34" s="23"/>
      <c r="H34" s="12"/>
    </row>
    <row r="35" spans="1:9" ht="15.75" thickBot="1">
      <c r="A35" s="19"/>
      <c r="B35" s="127" t="s">
        <v>102</v>
      </c>
      <c r="C35" s="87">
        <f>+C32+C25+C33</f>
        <v>44249</v>
      </c>
      <c r="D35" s="81"/>
      <c r="E35" s="100">
        <f>+E32+E25+E33</f>
        <v>47452</v>
      </c>
      <c r="F35" s="13"/>
      <c r="G35" s="23"/>
      <c r="H35" s="12"/>
      <c r="I35" s="12"/>
    </row>
    <row r="36" spans="1:9" ht="15">
      <c r="A36" s="19"/>
      <c r="B36" s="127"/>
      <c r="C36" s="81"/>
      <c r="D36" s="81"/>
      <c r="E36" s="81"/>
      <c r="F36" s="13"/>
      <c r="G36" s="23"/>
      <c r="H36" s="12"/>
      <c r="I36" s="12"/>
    </row>
    <row r="37" spans="1:9" ht="15">
      <c r="A37" s="19"/>
      <c r="B37" s="127" t="s">
        <v>103</v>
      </c>
      <c r="C37" s="81"/>
      <c r="D37" s="81"/>
      <c r="E37" s="81"/>
      <c r="F37" s="13"/>
      <c r="G37" s="23"/>
      <c r="H37" s="12"/>
      <c r="I37" s="12"/>
    </row>
    <row r="38" spans="1:9" ht="15">
      <c r="A38" s="19"/>
      <c r="B38" s="127" t="s">
        <v>104</v>
      </c>
      <c r="C38" s="81"/>
      <c r="D38" s="82"/>
      <c r="E38" s="82"/>
      <c r="F38" s="11"/>
      <c r="G38" s="23"/>
      <c r="H38" s="12"/>
      <c r="I38" s="12"/>
    </row>
    <row r="39" spans="1:7" ht="15">
      <c r="A39" s="19"/>
      <c r="B39" s="38" t="s">
        <v>20</v>
      </c>
      <c r="C39" s="106">
        <v>49277</v>
      </c>
      <c r="D39" s="82"/>
      <c r="E39" s="107">
        <v>49277</v>
      </c>
      <c r="F39" s="11"/>
      <c r="G39" s="109"/>
    </row>
    <row r="40" spans="1:8" ht="15">
      <c r="A40" s="19"/>
      <c r="B40" s="38" t="s">
        <v>21</v>
      </c>
      <c r="C40" s="159">
        <f>+'Statm''t of changes in equity'!D25+'Statm''t of changes in equity'!F25+'Statm''t of changes in equity'!I25</f>
        <v>-18405</v>
      </c>
      <c r="D40" s="83"/>
      <c r="E40" s="108">
        <v>-18498</v>
      </c>
      <c r="F40" s="11"/>
      <c r="G40" s="109"/>
      <c r="H40" s="12"/>
    </row>
    <row r="41" spans="1:7" ht="15">
      <c r="A41" s="19"/>
      <c r="B41" s="38"/>
      <c r="C41" s="86">
        <f>SUM(C39:C40)</f>
        <v>30872</v>
      </c>
      <c r="D41" s="82"/>
      <c r="E41" s="107">
        <f>SUM(E39:E40)</f>
        <v>30779</v>
      </c>
      <c r="F41" s="13"/>
      <c r="G41" s="23"/>
    </row>
    <row r="42" spans="1:8" ht="15">
      <c r="A42" s="19"/>
      <c r="B42" s="38"/>
      <c r="C42" s="121"/>
      <c r="D42" s="82"/>
      <c r="E42" s="107"/>
      <c r="F42" s="11"/>
      <c r="G42" s="109"/>
      <c r="H42" s="12"/>
    </row>
    <row r="43" spans="1:8" ht="15">
      <c r="A43" s="19"/>
      <c r="B43" s="38" t="s">
        <v>107</v>
      </c>
      <c r="C43" s="106">
        <v>755</v>
      </c>
      <c r="D43" s="82"/>
      <c r="E43" s="107">
        <v>740</v>
      </c>
      <c r="F43" s="11"/>
      <c r="G43" s="23"/>
      <c r="H43" s="12"/>
    </row>
    <row r="44" spans="1:8" ht="15">
      <c r="A44" s="19"/>
      <c r="B44" s="127" t="s">
        <v>112</v>
      </c>
      <c r="C44" s="128">
        <f>+C43+C41</f>
        <v>31627</v>
      </c>
      <c r="D44" s="82"/>
      <c r="E44" s="129">
        <f>+E43+E41</f>
        <v>31519</v>
      </c>
      <c r="F44" s="11"/>
      <c r="G44" s="23"/>
      <c r="H44" s="12"/>
    </row>
    <row r="45" spans="1:8" ht="15">
      <c r="A45" s="19"/>
      <c r="B45" s="38"/>
      <c r="C45" s="106"/>
      <c r="D45" s="82"/>
      <c r="E45" s="107"/>
      <c r="F45" s="11"/>
      <c r="G45" s="23"/>
      <c r="H45" s="12"/>
    </row>
    <row r="46" spans="1:8" ht="15">
      <c r="A46" s="19"/>
      <c r="B46" s="127" t="s">
        <v>105</v>
      </c>
      <c r="C46" s="106"/>
      <c r="D46" s="83"/>
      <c r="E46" s="107"/>
      <c r="F46" s="14"/>
      <c r="G46" s="23"/>
      <c r="H46" s="12"/>
    </row>
    <row r="47" spans="1:8" ht="15">
      <c r="A47" s="19"/>
      <c r="B47" s="38" t="s">
        <v>147</v>
      </c>
      <c r="C47" s="130">
        <v>1416</v>
      </c>
      <c r="D47" s="83"/>
      <c r="E47" s="133">
        <v>1416</v>
      </c>
      <c r="F47" s="14"/>
      <c r="G47" s="23"/>
      <c r="H47" s="12"/>
    </row>
    <row r="48" spans="1:7" ht="15">
      <c r="A48" s="19"/>
      <c r="B48" s="38" t="s">
        <v>29</v>
      </c>
      <c r="C48" s="131">
        <v>189</v>
      </c>
      <c r="D48" s="88"/>
      <c r="E48" s="103">
        <v>250</v>
      </c>
      <c r="F48" s="11"/>
      <c r="G48" s="109"/>
    </row>
    <row r="49" spans="1:8" ht="15">
      <c r="A49" s="19"/>
      <c r="B49" s="38" t="s">
        <v>106</v>
      </c>
      <c r="C49" s="132">
        <v>12</v>
      </c>
      <c r="D49" s="82"/>
      <c r="E49" s="103">
        <v>12</v>
      </c>
      <c r="F49" s="11"/>
      <c r="G49" s="109"/>
      <c r="H49" s="110"/>
    </row>
    <row r="50" spans="1:7" ht="15">
      <c r="A50" s="19"/>
      <c r="B50" s="38"/>
      <c r="C50" s="85">
        <f>SUM(C47:C49)</f>
        <v>1617</v>
      </c>
      <c r="D50" s="82"/>
      <c r="E50" s="134">
        <f>SUM(E47:E49)</f>
        <v>1678</v>
      </c>
      <c r="F50" s="13"/>
      <c r="G50" s="22"/>
    </row>
    <row r="51" spans="1:7" ht="15">
      <c r="A51" s="19"/>
      <c r="B51" s="127" t="s">
        <v>17</v>
      </c>
      <c r="C51" s="104"/>
      <c r="D51" s="82"/>
      <c r="E51" s="105"/>
      <c r="F51" s="13"/>
      <c r="G51" s="22"/>
    </row>
    <row r="52" spans="1:7" ht="15">
      <c r="A52" s="19"/>
      <c r="B52" s="38" t="s">
        <v>74</v>
      </c>
      <c r="C52" s="104">
        <f>3501+3878+11</f>
        <v>7390</v>
      </c>
      <c r="D52" s="82"/>
      <c r="E52" s="105">
        <f>4496+3310+721</f>
        <v>8527</v>
      </c>
      <c r="F52" s="13"/>
      <c r="G52" s="22"/>
    </row>
    <row r="53" spans="1:7" ht="15">
      <c r="A53" s="19"/>
      <c r="B53" s="38" t="s">
        <v>18</v>
      </c>
      <c r="C53" s="104">
        <f>1008+1737+395+68</f>
        <v>3208</v>
      </c>
      <c r="D53" s="82"/>
      <c r="E53" s="105">
        <v>5394</v>
      </c>
      <c r="F53" s="13"/>
      <c r="G53" s="22"/>
    </row>
    <row r="54" spans="1:7" ht="15">
      <c r="A54" s="19"/>
      <c r="B54" s="38" t="s">
        <v>19</v>
      </c>
      <c r="C54" s="104">
        <v>255</v>
      </c>
      <c r="D54" s="82"/>
      <c r="E54" s="103">
        <v>191</v>
      </c>
      <c r="F54" s="13"/>
      <c r="G54" s="22"/>
    </row>
    <row r="55" spans="1:7" ht="15">
      <c r="A55" s="19"/>
      <c r="B55" s="38" t="s">
        <v>29</v>
      </c>
      <c r="C55" s="154">
        <v>152</v>
      </c>
      <c r="D55" s="82"/>
      <c r="E55" s="105">
        <v>143</v>
      </c>
      <c r="F55" s="13"/>
      <c r="G55" s="22"/>
    </row>
    <row r="56" spans="1:7" ht="15">
      <c r="A56" s="19"/>
      <c r="B56" s="91"/>
      <c r="C56" s="85">
        <f>SUM(C52:C55)</f>
        <v>11005</v>
      </c>
      <c r="D56" s="82"/>
      <c r="E56" s="134">
        <f>SUM(E52:E55)</f>
        <v>14255</v>
      </c>
      <c r="F56" s="13"/>
      <c r="G56" s="22"/>
    </row>
    <row r="57" spans="1:7" ht="15">
      <c r="A57" s="19"/>
      <c r="B57" s="127" t="s">
        <v>113</v>
      </c>
      <c r="C57" s="84">
        <f>+C56+C50</f>
        <v>12622</v>
      </c>
      <c r="D57" s="82"/>
      <c r="E57" s="96">
        <f>+E56+E50</f>
        <v>15933</v>
      </c>
      <c r="F57" s="13"/>
      <c r="G57" s="22"/>
    </row>
    <row r="58" spans="1:7" ht="15">
      <c r="A58" s="19"/>
      <c r="B58" s="127"/>
      <c r="C58" s="86"/>
      <c r="D58" s="82"/>
      <c r="E58" s="91"/>
      <c r="F58" s="13"/>
      <c r="G58" s="22"/>
    </row>
    <row r="59" spans="1:7" ht="15.75" thickBot="1">
      <c r="A59" s="19"/>
      <c r="B59" s="127" t="s">
        <v>114</v>
      </c>
      <c r="C59" s="87">
        <f>+C57+C44</f>
        <v>44249</v>
      </c>
      <c r="D59" s="82"/>
      <c r="E59" s="100">
        <f>+E57+E44</f>
        <v>47452</v>
      </c>
      <c r="F59" s="13"/>
      <c r="G59" s="22"/>
    </row>
    <row r="60" spans="1:7" ht="15">
      <c r="A60" s="19"/>
      <c r="B60" s="38"/>
      <c r="C60" s="81"/>
      <c r="D60" s="82"/>
      <c r="E60" s="82"/>
      <c r="F60" s="11"/>
      <c r="G60" s="22"/>
    </row>
    <row r="61" spans="1:7" ht="29.25">
      <c r="A61" s="19"/>
      <c r="B61" s="125" t="s">
        <v>96</v>
      </c>
      <c r="C61" s="111">
        <f>(C41)/49277.066</f>
        <v>0.6264983390041932</v>
      </c>
      <c r="D61" s="89"/>
      <c r="E61" s="124">
        <f>(E41)/49277.066</f>
        <v>0.6246110513154335</v>
      </c>
      <c r="F61" s="15"/>
      <c r="G61" s="22"/>
    </row>
    <row r="62" spans="1:7" ht="12.75">
      <c r="A62" s="19"/>
      <c r="B62" s="4"/>
      <c r="C62" s="15"/>
      <c r="D62" s="15"/>
      <c r="E62" s="15"/>
      <c r="F62" s="15"/>
      <c r="G62" s="22"/>
    </row>
    <row r="63" spans="1:6" ht="12.75">
      <c r="A63" s="22"/>
      <c r="B63" s="22"/>
      <c r="C63" s="23"/>
      <c r="D63" s="23"/>
      <c r="E63" s="23"/>
      <c r="F63" s="23"/>
    </row>
    <row r="64" spans="2:6" ht="14.25">
      <c r="B64" s="44" t="s">
        <v>81</v>
      </c>
      <c r="C64" s="12"/>
      <c r="D64" s="23"/>
      <c r="E64" s="12"/>
      <c r="F64" s="12"/>
    </row>
    <row r="65" spans="2:6" ht="14.25">
      <c r="B65" s="44" t="s">
        <v>137</v>
      </c>
      <c r="F65" s="12"/>
    </row>
    <row r="66" spans="2:6" ht="14.25">
      <c r="B66" s="44" t="s">
        <v>123</v>
      </c>
      <c r="C66" s="12"/>
      <c r="D66" s="23"/>
      <c r="E66" s="12"/>
      <c r="F66" s="12"/>
    </row>
    <row r="67" spans="3:6" ht="12.75">
      <c r="C67" s="12"/>
      <c r="D67" s="23"/>
      <c r="E67" s="12"/>
      <c r="F67" s="12"/>
    </row>
    <row r="68" spans="3:4" ht="12.75">
      <c r="C68" s="110"/>
      <c r="D68" s="22"/>
    </row>
    <row r="69" ht="12.75">
      <c r="D69" s="22"/>
    </row>
    <row r="70" ht="12.75">
      <c r="D70" s="22"/>
    </row>
    <row r="71" spans="3:5" ht="12.75">
      <c r="C71" s="28">
        <f>+C35-C59</f>
        <v>0</v>
      </c>
      <c r="D71" s="62"/>
      <c r="E71" s="28">
        <f>+E35-E59</f>
        <v>0</v>
      </c>
    </row>
    <row r="72" ht="12.75">
      <c r="D72" s="22"/>
    </row>
    <row r="73" ht="12.75">
      <c r="D73" s="22"/>
    </row>
    <row r="74" ht="12.75">
      <c r="D74" s="22"/>
    </row>
  </sheetData>
  <mergeCells count="5">
    <mergeCell ref="A6:E6"/>
    <mergeCell ref="A2:E2"/>
    <mergeCell ref="A3:E3"/>
    <mergeCell ref="A4:E4"/>
    <mergeCell ref="A5:E5"/>
  </mergeCells>
  <printOptions/>
  <pageMargins left="0.83" right="0.38" top="0.42" bottom="0.5" header="0.24" footer="0.28"/>
  <pageSetup fitToHeight="1" fitToWidth="1" horizontalDpi="600" verticalDpi="600" orientation="portrait" paperSize="9" scale="78" r:id="rId1"/>
  <headerFooter alignWithMargins="0">
    <oddFooter>&amp;C&amp;12Page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3"/>
  <sheetViews>
    <sheetView workbookViewId="0" topLeftCell="A1">
      <selection activeCell="A25" sqref="A25"/>
    </sheetView>
  </sheetViews>
  <sheetFormatPr defaultColWidth="9.140625" defaultRowHeight="12.75"/>
  <cols>
    <col min="1" max="1" width="28.00390625" style="44" customWidth="1"/>
    <col min="2" max="2" width="10.28125" style="44" customWidth="1"/>
    <col min="3" max="3" width="1.7109375" style="44" customWidth="1"/>
    <col min="4" max="4" width="10.7109375" style="44" customWidth="1"/>
    <col min="5" max="5" width="1.8515625" style="44" customWidth="1"/>
    <col min="6" max="6" width="13.00390625" style="44" customWidth="1"/>
    <col min="7" max="7" width="1.8515625" style="44" customWidth="1"/>
    <col min="8" max="8" width="0.71875" style="44" hidden="1" customWidth="1"/>
    <col min="9" max="9" width="13.00390625" style="44" customWidth="1"/>
    <col min="10" max="10" width="1.8515625" style="44" customWidth="1"/>
    <col min="11" max="11" width="10.8515625" style="44" customWidth="1"/>
    <col min="12" max="12" width="1.8515625" style="44" customWidth="1"/>
    <col min="13" max="13" width="10.421875" style="44" customWidth="1"/>
    <col min="14" max="14" width="1.8515625" style="44" customWidth="1"/>
    <col min="15" max="15" width="11.57421875" style="44" customWidth="1"/>
    <col min="16" max="16384" width="9.140625" style="44" customWidth="1"/>
  </cols>
  <sheetData>
    <row r="1" spans="1:15" ht="15">
      <c r="A1" s="38"/>
      <c r="B1" s="38"/>
      <c r="C1" s="38"/>
      <c r="D1" s="135"/>
      <c r="E1" s="135"/>
      <c r="F1" s="136"/>
      <c r="G1" s="136"/>
      <c r="O1" s="126"/>
    </row>
    <row r="2" spans="1:15" ht="15">
      <c r="A2" s="171" t="s">
        <v>71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15" ht="14.25">
      <c r="A3" s="173" t="s">
        <v>0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7" ht="14.25">
      <c r="A4" s="38"/>
      <c r="B4" s="38"/>
      <c r="C4" s="38"/>
      <c r="D4" s="38"/>
      <c r="E4" s="38"/>
      <c r="F4" s="38"/>
      <c r="G4" s="38"/>
    </row>
    <row r="5" spans="1:15" ht="15">
      <c r="A5" s="171" t="s">
        <v>72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</row>
    <row r="6" spans="1:15" ht="15">
      <c r="A6" s="171" t="s">
        <v>142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</row>
    <row r="7" spans="1:15" ht="15">
      <c r="A7" s="162" t="s">
        <v>27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</row>
    <row r="8" spans="1:15" ht="1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10" spans="4:9" ht="14.25">
      <c r="D10" s="38"/>
      <c r="E10" s="38"/>
      <c r="F10" s="38"/>
      <c r="G10" s="38"/>
      <c r="H10" s="38"/>
      <c r="I10" s="38"/>
    </row>
    <row r="11" spans="2:11" ht="15">
      <c r="B11" s="172" t="s">
        <v>119</v>
      </c>
      <c r="C11" s="172"/>
      <c r="D11" s="172"/>
      <c r="E11" s="172"/>
      <c r="F11" s="172"/>
      <c r="G11" s="172"/>
      <c r="H11" s="172"/>
      <c r="I11" s="172"/>
      <c r="J11" s="172"/>
      <c r="K11" s="172"/>
    </row>
    <row r="12" spans="2:15" ht="15">
      <c r="B12" s="32"/>
      <c r="C12" s="32"/>
      <c r="D12" s="32"/>
      <c r="E12" s="32"/>
      <c r="F12" s="32" t="s">
        <v>51</v>
      </c>
      <c r="G12" s="32"/>
      <c r="H12" s="32"/>
      <c r="I12" s="32"/>
      <c r="J12" s="32"/>
      <c r="K12" s="32"/>
      <c r="L12" s="32"/>
      <c r="M12" s="32"/>
      <c r="N12" s="32"/>
      <c r="O12" s="32"/>
    </row>
    <row r="13" spans="2:15" ht="15">
      <c r="B13" s="32" t="s">
        <v>48</v>
      </c>
      <c r="C13" s="32"/>
      <c r="D13" s="32" t="s">
        <v>48</v>
      </c>
      <c r="E13" s="32"/>
      <c r="F13" s="32" t="s">
        <v>52</v>
      </c>
      <c r="G13" s="32"/>
      <c r="H13" s="32"/>
      <c r="I13" s="32" t="s">
        <v>84</v>
      </c>
      <c r="J13" s="32"/>
      <c r="K13" s="32"/>
      <c r="L13" s="32"/>
      <c r="M13" s="32" t="s">
        <v>117</v>
      </c>
      <c r="N13" s="32"/>
      <c r="O13" s="32" t="s">
        <v>54</v>
      </c>
    </row>
    <row r="14" spans="2:15" ht="15">
      <c r="B14" s="32" t="s">
        <v>49</v>
      </c>
      <c r="C14" s="32"/>
      <c r="D14" s="32" t="s">
        <v>50</v>
      </c>
      <c r="E14" s="32"/>
      <c r="F14" s="32" t="s">
        <v>53</v>
      </c>
      <c r="G14" s="32"/>
      <c r="H14" s="32"/>
      <c r="I14" s="32" t="s">
        <v>85</v>
      </c>
      <c r="J14" s="32"/>
      <c r="K14" s="32" t="s">
        <v>54</v>
      </c>
      <c r="L14" s="32"/>
      <c r="M14" s="32" t="s">
        <v>118</v>
      </c>
      <c r="N14" s="32"/>
      <c r="O14" s="32" t="s">
        <v>55</v>
      </c>
    </row>
    <row r="15" spans="2:15" ht="15">
      <c r="B15" s="32" t="s">
        <v>66</v>
      </c>
      <c r="C15" s="32"/>
      <c r="D15" s="32" t="s">
        <v>66</v>
      </c>
      <c r="E15" s="32"/>
      <c r="F15" s="32" t="s">
        <v>66</v>
      </c>
      <c r="G15" s="32"/>
      <c r="H15" s="32"/>
      <c r="I15" s="32" t="s">
        <v>66</v>
      </c>
      <c r="J15" s="32"/>
      <c r="K15" s="32" t="s">
        <v>66</v>
      </c>
      <c r="L15" s="32"/>
      <c r="M15" s="32" t="s">
        <v>66</v>
      </c>
      <c r="N15" s="32"/>
      <c r="O15" s="32" t="s">
        <v>66</v>
      </c>
    </row>
    <row r="16" spans="1:15" ht="15">
      <c r="A16" s="137" t="s">
        <v>82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1:16" ht="15">
      <c r="A17" s="138" t="s">
        <v>143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40"/>
    </row>
    <row r="18" spans="2:16" ht="15"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2"/>
      <c r="N18" s="141"/>
      <c r="O18" s="141"/>
      <c r="P18" s="140"/>
    </row>
    <row r="19" spans="1:16" ht="15">
      <c r="A19" s="44" t="s">
        <v>144</v>
      </c>
      <c r="B19" s="141">
        <v>49277</v>
      </c>
      <c r="C19" s="141"/>
      <c r="D19" s="141">
        <v>4775</v>
      </c>
      <c r="E19" s="141"/>
      <c r="F19" s="141">
        <v>0</v>
      </c>
      <c r="G19" s="141"/>
      <c r="H19" s="141"/>
      <c r="I19" s="141">
        <v>-23273</v>
      </c>
      <c r="J19" s="141"/>
      <c r="K19" s="141">
        <f>SUM(B19:J19)</f>
        <v>30779</v>
      </c>
      <c r="L19" s="141"/>
      <c r="M19" s="143">
        <f>+BalanceSheet!E43</f>
        <v>740</v>
      </c>
      <c r="N19" s="141"/>
      <c r="O19" s="141">
        <f>+M19+K19</f>
        <v>31519</v>
      </c>
      <c r="P19" s="140"/>
    </row>
    <row r="20" spans="2:16" ht="12.75" customHeight="1"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3"/>
      <c r="N20" s="141"/>
      <c r="O20" s="141"/>
      <c r="P20" s="140"/>
    </row>
    <row r="21" spans="1:16" ht="15">
      <c r="A21" s="44" t="s">
        <v>116</v>
      </c>
      <c r="B21" s="141">
        <v>0</v>
      </c>
      <c r="C21" s="141"/>
      <c r="D21" s="141">
        <v>0</v>
      </c>
      <c r="E21" s="141"/>
      <c r="F21" s="141">
        <v>0</v>
      </c>
      <c r="G21" s="141"/>
      <c r="H21" s="141"/>
      <c r="I21" s="141">
        <f>+'Income Statement'!H41</f>
        <v>93</v>
      </c>
      <c r="J21" s="141"/>
      <c r="K21" s="141">
        <f>SUM(B21:J21)</f>
        <v>93</v>
      </c>
      <c r="L21" s="141"/>
      <c r="M21" s="143">
        <f>'Income Statement'!H43</f>
        <v>15</v>
      </c>
      <c r="N21" s="141"/>
      <c r="O21" s="141">
        <f>+K21+M21</f>
        <v>108</v>
      </c>
      <c r="P21" s="140"/>
    </row>
    <row r="22" spans="2:16" ht="12.75" customHeight="1"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3"/>
      <c r="N22" s="141"/>
      <c r="O22" s="141"/>
      <c r="P22" s="140"/>
    </row>
    <row r="23" spans="1:16" ht="15" hidden="1">
      <c r="A23" s="44" t="s">
        <v>91</v>
      </c>
      <c r="B23" s="141">
        <v>0</v>
      </c>
      <c r="C23" s="141"/>
      <c r="D23" s="141">
        <v>0</v>
      </c>
      <c r="E23" s="141"/>
      <c r="F23" s="143">
        <v>0</v>
      </c>
      <c r="G23" s="141"/>
      <c r="H23" s="141"/>
      <c r="I23" s="141">
        <v>0</v>
      </c>
      <c r="J23" s="141"/>
      <c r="K23" s="141"/>
      <c r="L23" s="141"/>
      <c r="M23" s="143"/>
      <c r="N23" s="141"/>
      <c r="O23" s="141">
        <f>SUM(B23:J23)</f>
        <v>0</v>
      </c>
      <c r="P23" s="140"/>
    </row>
    <row r="24" spans="2:16" ht="12.75" customHeight="1" hidden="1"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3"/>
      <c r="N24" s="141"/>
      <c r="O24" s="141"/>
      <c r="P24" s="140"/>
    </row>
    <row r="25" spans="1:17" ht="15.75" thickBot="1">
      <c r="A25" s="44" t="s">
        <v>145</v>
      </c>
      <c r="B25" s="87">
        <f>SUM(B19:B24)</f>
        <v>49277</v>
      </c>
      <c r="C25" s="86"/>
      <c r="D25" s="87">
        <f>SUM(D19:D24)</f>
        <v>4775</v>
      </c>
      <c r="E25" s="86"/>
      <c r="F25" s="87">
        <f>SUM(F19:F24)</f>
        <v>0</v>
      </c>
      <c r="G25" s="86"/>
      <c r="H25" s="86"/>
      <c r="I25" s="87">
        <f>SUM(I19:I24)</f>
        <v>-23180</v>
      </c>
      <c r="J25" s="86"/>
      <c r="K25" s="87">
        <f>SUM(K19:K24)</f>
        <v>30872</v>
      </c>
      <c r="L25" s="86"/>
      <c r="M25" s="152">
        <f>SUM(M19:M24)</f>
        <v>755</v>
      </c>
      <c r="N25" s="86"/>
      <c r="O25" s="87">
        <f>SUM(O19:O24)</f>
        <v>31627</v>
      </c>
      <c r="P25" s="140"/>
      <c r="Q25" s="140">
        <f>+O25-BalanceSheet!C44</f>
        <v>0</v>
      </c>
    </row>
    <row r="26" spans="2:16" ht="15">
      <c r="B26" s="141"/>
      <c r="C26" s="86"/>
      <c r="D26" s="141"/>
      <c r="E26" s="141"/>
      <c r="F26" s="141"/>
      <c r="G26" s="86"/>
      <c r="H26" s="86"/>
      <c r="I26" s="141"/>
      <c r="J26" s="86"/>
      <c r="K26" s="86"/>
      <c r="L26" s="86"/>
      <c r="M26" s="92"/>
      <c r="N26" s="86"/>
      <c r="O26" s="141"/>
      <c r="P26" s="140"/>
    </row>
    <row r="27" spans="2:16" ht="14.25"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4"/>
      <c r="N27" s="140"/>
      <c r="O27" s="140"/>
      <c r="P27" s="140"/>
    </row>
    <row r="28" spans="1:16" ht="14.25" hidden="1">
      <c r="A28" s="44" t="s">
        <v>82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4"/>
      <c r="N28" s="140"/>
      <c r="O28" s="140"/>
      <c r="P28" s="140"/>
    </row>
    <row r="29" spans="1:16" ht="14.25" hidden="1">
      <c r="A29" s="61" t="s">
        <v>83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4"/>
      <c r="N29" s="140"/>
      <c r="O29" s="140"/>
      <c r="P29" s="140"/>
    </row>
    <row r="30" spans="2:16" ht="14.25" hidden="1"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4"/>
      <c r="N30" s="140"/>
      <c r="O30" s="140"/>
      <c r="P30" s="140"/>
    </row>
    <row r="31" spans="1:16" ht="14.25" hidden="1">
      <c r="A31" s="44" t="s">
        <v>56</v>
      </c>
      <c r="B31" s="140">
        <v>31400</v>
      </c>
      <c r="C31" s="140"/>
      <c r="D31" s="140">
        <v>14811</v>
      </c>
      <c r="E31" s="140"/>
      <c r="F31" s="140">
        <v>44</v>
      </c>
      <c r="G31" s="140"/>
      <c r="H31" s="140"/>
      <c r="I31" s="140">
        <v>-14357</v>
      </c>
      <c r="J31" s="140"/>
      <c r="K31" s="140"/>
      <c r="L31" s="140"/>
      <c r="M31" s="144"/>
      <c r="N31" s="140"/>
      <c r="O31" s="140">
        <f>SUM(B31:J31)</f>
        <v>31898</v>
      </c>
      <c r="P31" s="140"/>
    </row>
    <row r="32" spans="2:16" ht="9.75" customHeight="1" hidden="1"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4"/>
      <c r="N32" s="140"/>
      <c r="O32" s="140"/>
      <c r="P32" s="140"/>
    </row>
    <row r="33" spans="1:16" ht="14.25" hidden="1">
      <c r="A33" s="44" t="s">
        <v>57</v>
      </c>
      <c r="B33" s="140">
        <v>0</v>
      </c>
      <c r="C33" s="140"/>
      <c r="D33" s="140">
        <v>0</v>
      </c>
      <c r="E33" s="140"/>
      <c r="F33" s="140">
        <v>0</v>
      </c>
      <c r="G33" s="140"/>
      <c r="H33" s="140"/>
      <c r="I33" s="140">
        <v>3453</v>
      </c>
      <c r="J33" s="140"/>
      <c r="K33" s="140"/>
      <c r="L33" s="140"/>
      <c r="M33" s="144"/>
      <c r="N33" s="140"/>
      <c r="O33" s="140">
        <f>SUM(B33:J33)</f>
        <v>3453</v>
      </c>
      <c r="P33" s="140"/>
    </row>
    <row r="34" spans="2:16" ht="9.75" customHeight="1" hidden="1"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4"/>
      <c r="N34" s="140"/>
      <c r="O34" s="140"/>
      <c r="P34" s="140"/>
    </row>
    <row r="35" spans="1:16" ht="14.25" hidden="1">
      <c r="A35" s="44" t="s">
        <v>58</v>
      </c>
      <c r="B35" s="140">
        <v>0</v>
      </c>
      <c r="C35" s="140"/>
      <c r="D35" s="140">
        <v>0</v>
      </c>
      <c r="E35" s="140"/>
      <c r="F35" s="140">
        <v>58</v>
      </c>
      <c r="G35" s="140"/>
      <c r="H35" s="140"/>
      <c r="I35" s="140">
        <v>0</v>
      </c>
      <c r="J35" s="140"/>
      <c r="K35" s="140"/>
      <c r="L35" s="140"/>
      <c r="M35" s="144"/>
      <c r="N35" s="140"/>
      <c r="O35" s="140">
        <f>SUM(B35:J35)</f>
        <v>58</v>
      </c>
      <c r="P35" s="140"/>
    </row>
    <row r="36" spans="2:16" ht="9.75" customHeight="1" hidden="1"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4"/>
      <c r="N36" s="140"/>
      <c r="O36" s="140"/>
      <c r="P36" s="140"/>
    </row>
    <row r="37" spans="1:16" ht="14.25" hidden="1">
      <c r="A37" s="44" t="s">
        <v>60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4"/>
      <c r="N37" s="140"/>
      <c r="O37" s="140"/>
      <c r="P37" s="140"/>
    </row>
    <row r="38" spans="1:16" ht="14.25" hidden="1">
      <c r="A38" s="44" t="s">
        <v>61</v>
      </c>
      <c r="B38" s="140">
        <v>0</v>
      </c>
      <c r="C38" s="140"/>
      <c r="D38" s="140">
        <v>0</v>
      </c>
      <c r="E38" s="140"/>
      <c r="F38" s="140">
        <v>1751</v>
      </c>
      <c r="G38" s="140"/>
      <c r="H38" s="140"/>
      <c r="I38" s="140">
        <v>0</v>
      </c>
      <c r="J38" s="140"/>
      <c r="K38" s="140"/>
      <c r="L38" s="140"/>
      <c r="M38" s="144"/>
      <c r="N38" s="140"/>
      <c r="O38" s="140">
        <f>SUM(B38:J38)</f>
        <v>1751</v>
      </c>
      <c r="P38" s="140"/>
    </row>
    <row r="39" spans="2:16" ht="9.75" customHeight="1" hidden="1"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4"/>
      <c r="N39" s="140"/>
      <c r="O39" s="140"/>
      <c r="P39" s="140"/>
    </row>
    <row r="40" spans="1:16" ht="14.25" hidden="1">
      <c r="A40" s="44" t="s">
        <v>59</v>
      </c>
      <c r="B40" s="140">
        <v>0</v>
      </c>
      <c r="C40" s="140"/>
      <c r="D40" s="140">
        <v>0</v>
      </c>
      <c r="E40" s="140"/>
      <c r="F40" s="140">
        <v>-1769</v>
      </c>
      <c r="G40" s="140"/>
      <c r="H40" s="140"/>
      <c r="I40" s="140">
        <v>0</v>
      </c>
      <c r="J40" s="140"/>
      <c r="K40" s="140"/>
      <c r="L40" s="140"/>
      <c r="M40" s="144"/>
      <c r="N40" s="140"/>
      <c r="O40" s="140">
        <f>SUM(B40:J40)</f>
        <v>-1769</v>
      </c>
      <c r="P40" s="140"/>
    </row>
    <row r="41" spans="2:16" ht="9" customHeight="1" hidden="1"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4"/>
      <c r="N41" s="140"/>
      <c r="O41" s="140"/>
      <c r="P41" s="140"/>
    </row>
    <row r="42" spans="1:16" ht="14.25" hidden="1">
      <c r="A42" s="44" t="s">
        <v>62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4"/>
      <c r="N42" s="140"/>
      <c r="O42" s="140"/>
      <c r="P42" s="140"/>
    </row>
    <row r="43" spans="1:16" ht="14.25" hidden="1">
      <c r="A43" s="44" t="s">
        <v>63</v>
      </c>
      <c r="B43" s="140">
        <v>0</v>
      </c>
      <c r="C43" s="140"/>
      <c r="D43" s="140">
        <v>0</v>
      </c>
      <c r="E43" s="140"/>
      <c r="F43" s="140">
        <v>0</v>
      </c>
      <c r="G43" s="140"/>
      <c r="H43" s="140"/>
      <c r="I43" s="140">
        <v>0</v>
      </c>
      <c r="J43" s="140"/>
      <c r="K43" s="140"/>
      <c r="L43" s="140"/>
      <c r="M43" s="144"/>
      <c r="N43" s="140"/>
      <c r="O43" s="140">
        <f>SUM(B43:J43)</f>
        <v>0</v>
      </c>
      <c r="P43" s="140"/>
    </row>
    <row r="44" spans="2:16" ht="9.75" customHeight="1" hidden="1"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4"/>
      <c r="N44" s="140"/>
      <c r="O44" s="140"/>
      <c r="P44" s="140"/>
    </row>
    <row r="45" spans="1:16" ht="14.25" hidden="1">
      <c r="A45" s="44" t="s">
        <v>65</v>
      </c>
      <c r="B45" s="140">
        <v>0</v>
      </c>
      <c r="C45" s="140"/>
      <c r="D45" s="140">
        <v>0</v>
      </c>
      <c r="E45" s="140"/>
      <c r="F45" s="140">
        <v>0</v>
      </c>
      <c r="G45" s="140"/>
      <c r="H45" s="140"/>
      <c r="I45" s="140">
        <v>0</v>
      </c>
      <c r="J45" s="140"/>
      <c r="K45" s="140"/>
      <c r="L45" s="140"/>
      <c r="M45" s="144"/>
      <c r="N45" s="140"/>
      <c r="O45" s="140">
        <f>SUM(B45:J45)</f>
        <v>0</v>
      </c>
      <c r="P45" s="140"/>
    </row>
    <row r="46" spans="2:16" ht="9.75" customHeight="1" hidden="1"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4"/>
      <c r="N46" s="140"/>
      <c r="O46" s="140"/>
      <c r="P46" s="140"/>
    </row>
    <row r="47" spans="1:16" ht="15" hidden="1" thickBot="1">
      <c r="A47" s="44" t="s">
        <v>64</v>
      </c>
      <c r="B47" s="100">
        <f>SUM(B31:B46)</f>
        <v>31400</v>
      </c>
      <c r="C47" s="91"/>
      <c r="D47" s="100">
        <f>SUM(D31:D46)</f>
        <v>14811</v>
      </c>
      <c r="E47" s="91"/>
      <c r="F47" s="100">
        <f>SUM(F31:F46)</f>
        <v>84</v>
      </c>
      <c r="G47" s="91"/>
      <c r="H47" s="91"/>
      <c r="I47" s="100">
        <f>SUM(I31:I46)</f>
        <v>-10904</v>
      </c>
      <c r="J47" s="91"/>
      <c r="K47" s="91"/>
      <c r="L47" s="91"/>
      <c r="M47" s="145"/>
      <c r="N47" s="91"/>
      <c r="O47" s="100">
        <f>SUM(O31:O46)</f>
        <v>35391</v>
      </c>
      <c r="P47" s="140"/>
    </row>
    <row r="48" spans="1:16" ht="15">
      <c r="A48" s="146" t="s">
        <v>82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147"/>
      <c r="N48" s="60"/>
      <c r="O48" s="60"/>
      <c r="P48" s="140"/>
    </row>
    <row r="49" spans="1:16" ht="15">
      <c r="A49" s="148" t="s">
        <v>131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49"/>
      <c r="N49" s="139"/>
      <c r="O49" s="139"/>
      <c r="P49" s="140"/>
    </row>
    <row r="50" spans="1:16" ht="15">
      <c r="A50" s="150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3"/>
      <c r="N50" s="141"/>
      <c r="O50" s="141"/>
      <c r="P50" s="140"/>
    </row>
    <row r="51" spans="1:16" ht="14.25">
      <c r="A51" s="44" t="s">
        <v>132</v>
      </c>
      <c r="B51" s="140">
        <v>49277</v>
      </c>
      <c r="C51" s="140"/>
      <c r="D51" s="140">
        <v>4799</v>
      </c>
      <c r="E51" s="140"/>
      <c r="F51" s="140">
        <v>0</v>
      </c>
      <c r="G51" s="140"/>
      <c r="H51" s="140"/>
      <c r="I51" s="140">
        <v>-18788</v>
      </c>
      <c r="J51" s="140"/>
      <c r="K51" s="140">
        <f>SUM(B51:J51)</f>
        <v>35288</v>
      </c>
      <c r="L51" s="140"/>
      <c r="M51" s="144">
        <v>791</v>
      </c>
      <c r="N51" s="140"/>
      <c r="O51" s="140">
        <f>+M51+K51</f>
        <v>36079</v>
      </c>
      <c r="P51" s="140"/>
    </row>
    <row r="52" spans="2:16" ht="14.25"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4"/>
      <c r="N52" s="140"/>
      <c r="O52" s="140"/>
      <c r="P52" s="140"/>
    </row>
    <row r="53" spans="1:16" ht="14.25">
      <c r="A53" s="44" t="s">
        <v>116</v>
      </c>
      <c r="B53" s="140">
        <v>0</v>
      </c>
      <c r="C53" s="140"/>
      <c r="D53" s="140">
        <v>0</v>
      </c>
      <c r="E53" s="140"/>
      <c r="F53" s="140">
        <v>0</v>
      </c>
      <c r="G53" s="140"/>
      <c r="H53" s="140"/>
      <c r="I53" s="140">
        <f>+'Income Statement'!J41</f>
        <v>-562</v>
      </c>
      <c r="J53" s="140"/>
      <c r="K53" s="140">
        <f>SUM(B53:I53)</f>
        <v>-562</v>
      </c>
      <c r="L53" s="140"/>
      <c r="M53" s="144">
        <f>'Income Statement'!J43</f>
        <v>-67</v>
      </c>
      <c r="N53" s="140"/>
      <c r="O53" s="140">
        <f>+M53+K53</f>
        <v>-629</v>
      </c>
      <c r="P53" s="140"/>
    </row>
    <row r="54" spans="2:16" ht="14.25" hidden="1"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4"/>
      <c r="N54" s="140"/>
      <c r="O54" s="140"/>
      <c r="P54" s="140"/>
    </row>
    <row r="55" spans="1:16" ht="14.25" hidden="1">
      <c r="A55" s="44" t="s">
        <v>91</v>
      </c>
      <c r="B55" s="140">
        <v>0</v>
      </c>
      <c r="C55" s="140"/>
      <c r="D55" s="140">
        <v>0</v>
      </c>
      <c r="E55" s="140"/>
      <c r="F55" s="144">
        <v>0</v>
      </c>
      <c r="G55" s="140"/>
      <c r="H55" s="140"/>
      <c r="I55" s="140">
        <v>0</v>
      </c>
      <c r="J55" s="140"/>
      <c r="K55" s="140">
        <f>SUM(B55:I55)</f>
        <v>0</v>
      </c>
      <c r="L55" s="140"/>
      <c r="M55" s="144">
        <v>0</v>
      </c>
      <c r="N55" s="140"/>
      <c r="O55" s="140">
        <f>+M55+K55</f>
        <v>0</v>
      </c>
      <c r="P55" s="140"/>
    </row>
    <row r="56" spans="13:16" ht="14.25">
      <c r="M56" s="150"/>
      <c r="P56" s="140"/>
    </row>
    <row r="57" spans="1:16" ht="15" thickBot="1">
      <c r="A57" s="44" t="s">
        <v>133</v>
      </c>
      <c r="B57" s="100">
        <f>SUM(B51:B56)</f>
        <v>49277</v>
      </c>
      <c r="C57" s="91"/>
      <c r="D57" s="100">
        <f>SUM(D51:D56)</f>
        <v>4799</v>
      </c>
      <c r="E57" s="91"/>
      <c r="F57" s="100">
        <f>SUM(F51:F56)</f>
        <v>0</v>
      </c>
      <c r="G57" s="91"/>
      <c r="H57" s="91"/>
      <c r="I57" s="100">
        <f>SUM(I51:I56)</f>
        <v>-19350</v>
      </c>
      <c r="J57" s="91"/>
      <c r="K57" s="100">
        <f>SUM(K51:K56)</f>
        <v>34726</v>
      </c>
      <c r="L57" s="91"/>
      <c r="M57" s="151">
        <f>SUM(M51:M56)</f>
        <v>724</v>
      </c>
      <c r="N57" s="91"/>
      <c r="O57" s="100">
        <f>SUM(O51:O56)</f>
        <v>35450</v>
      </c>
      <c r="P57" s="140"/>
    </row>
    <row r="58" spans="2:16" ht="14.25"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4"/>
      <c r="N58" s="140"/>
      <c r="O58" s="140"/>
      <c r="P58" s="140"/>
    </row>
    <row r="59" spans="2:16" ht="14.25"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4"/>
      <c r="N59" s="140"/>
      <c r="O59" s="140"/>
      <c r="P59" s="140"/>
    </row>
    <row r="60" spans="1:16" ht="14.25">
      <c r="A60" s="61" t="s">
        <v>79</v>
      </c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4"/>
      <c r="N60" s="140"/>
      <c r="O60" s="140"/>
      <c r="P60" s="140"/>
    </row>
    <row r="61" spans="2:16" ht="14.25"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4"/>
      <c r="N61" s="140"/>
      <c r="O61" s="140"/>
      <c r="P61" s="140"/>
    </row>
    <row r="62" spans="1:16" ht="14.25">
      <c r="A62" s="44" t="s">
        <v>124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4"/>
      <c r="N62" s="140"/>
      <c r="O62" s="140"/>
      <c r="P62" s="140"/>
    </row>
    <row r="63" spans="1:16" ht="14.25">
      <c r="A63" s="44" t="s">
        <v>138</v>
      </c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4"/>
      <c r="N63" s="140"/>
      <c r="O63" s="140"/>
      <c r="P63" s="140"/>
    </row>
    <row r="64" spans="2:16" ht="14.25"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4"/>
      <c r="N64" s="140"/>
      <c r="O64" s="140"/>
      <c r="P64" s="140"/>
    </row>
    <row r="65" spans="2:16" ht="14.25"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4"/>
      <c r="N65" s="140"/>
      <c r="O65" s="140"/>
      <c r="P65" s="140"/>
    </row>
    <row r="66" spans="2:16" ht="14.25"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4"/>
      <c r="N66" s="140"/>
      <c r="O66" s="140"/>
      <c r="P66" s="140"/>
    </row>
    <row r="67" spans="2:16" ht="14.25"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4"/>
      <c r="N67" s="140"/>
      <c r="O67" s="140"/>
      <c r="P67" s="140"/>
    </row>
    <row r="68" spans="2:16" ht="14.25"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4"/>
      <c r="N68" s="140"/>
      <c r="O68" s="140"/>
      <c r="P68" s="140"/>
    </row>
    <row r="69" spans="2:16" ht="14.25"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4"/>
      <c r="N69" s="140"/>
      <c r="O69" s="140"/>
      <c r="P69" s="140"/>
    </row>
    <row r="70" spans="2:16" ht="14.25"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4"/>
      <c r="N70" s="140"/>
      <c r="O70" s="140"/>
      <c r="P70" s="140"/>
    </row>
    <row r="71" spans="2:16" ht="14.25"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4"/>
      <c r="N71" s="140"/>
      <c r="O71" s="140"/>
      <c r="P71" s="140"/>
    </row>
    <row r="72" spans="2:16" ht="14.25"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4"/>
      <c r="N72" s="140"/>
      <c r="O72" s="140"/>
      <c r="P72" s="140"/>
    </row>
    <row r="73" spans="2:16" ht="14.25"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4"/>
      <c r="N73" s="140"/>
      <c r="O73" s="140"/>
      <c r="P73" s="140"/>
    </row>
    <row r="74" spans="2:16" ht="14.25"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4"/>
      <c r="N74" s="140"/>
      <c r="O74" s="140"/>
      <c r="P74" s="140"/>
    </row>
    <row r="75" spans="2:16" ht="14.25"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4"/>
      <c r="N75" s="140"/>
      <c r="O75" s="140"/>
      <c r="P75" s="140"/>
    </row>
    <row r="76" spans="2:16" ht="14.25"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4"/>
      <c r="N76" s="140"/>
      <c r="O76" s="140"/>
      <c r="P76" s="140"/>
    </row>
    <row r="77" spans="2:16" ht="14.25"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4"/>
      <c r="N77" s="140"/>
      <c r="O77" s="140"/>
      <c r="P77" s="140"/>
    </row>
    <row r="78" spans="2:16" ht="14.25"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4"/>
      <c r="N78" s="140"/>
      <c r="O78" s="140"/>
      <c r="P78" s="140"/>
    </row>
    <row r="79" spans="2:16" ht="14.25"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4"/>
      <c r="N79" s="140"/>
      <c r="O79" s="140"/>
      <c r="P79" s="140"/>
    </row>
    <row r="80" spans="2:16" ht="14.25"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4"/>
      <c r="N80" s="140"/>
      <c r="O80" s="140"/>
      <c r="P80" s="140"/>
    </row>
    <row r="81" spans="2:16" ht="14.25"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</row>
    <row r="82" spans="2:16" ht="14.25">
      <c r="B82" s="140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</row>
    <row r="83" spans="2:16" ht="14.25"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</row>
    <row r="84" spans="2:16" ht="14.25"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</row>
    <row r="85" spans="2:16" ht="14.25"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</row>
    <row r="86" spans="2:16" ht="14.25"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</row>
    <row r="87" spans="2:16" ht="14.25"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</row>
    <row r="88" spans="2:16" ht="14.25"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</row>
    <row r="89" spans="2:16" ht="14.25"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</row>
    <row r="90" spans="2:16" ht="14.25"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</row>
    <row r="91" spans="2:16" ht="14.25"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</row>
    <row r="92" spans="2:16" ht="14.25"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</row>
    <row r="93" spans="2:16" ht="14.25"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</row>
    <row r="94" spans="2:16" ht="14.25"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</row>
    <row r="95" spans="2:16" ht="14.25"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</row>
    <row r="96" spans="2:16" ht="14.25"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</row>
    <row r="97" spans="2:16" ht="14.25"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</row>
    <row r="98" spans="2:16" ht="14.25"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</row>
    <row r="99" spans="2:16" ht="14.25"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</row>
    <row r="100" spans="2:16" ht="14.25"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</row>
    <row r="101" spans="2:16" ht="14.25"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</row>
    <row r="102" spans="2:16" ht="14.25"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</row>
    <row r="103" spans="2:16" ht="14.25"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</row>
    <row r="104" spans="2:16" ht="14.25"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</row>
    <row r="105" spans="2:16" ht="14.25"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</row>
    <row r="106" spans="2:16" ht="14.25">
      <c r="B106" s="140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</row>
    <row r="107" spans="2:16" ht="14.25"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</row>
    <row r="108" spans="2:16" ht="14.25">
      <c r="B108" s="140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</row>
    <row r="109" spans="2:16" ht="14.25"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</row>
    <row r="110" spans="2:16" ht="14.25"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</row>
    <row r="111" spans="2:16" ht="14.25"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</row>
    <row r="112" spans="2:16" ht="14.25">
      <c r="B112" s="140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</row>
    <row r="113" spans="2:16" ht="14.25"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</row>
  </sheetData>
  <mergeCells count="6">
    <mergeCell ref="B11:K11"/>
    <mergeCell ref="A7:O7"/>
    <mergeCell ref="A2:O2"/>
    <mergeCell ref="A3:O3"/>
    <mergeCell ref="A5:O5"/>
    <mergeCell ref="A6:O6"/>
  </mergeCells>
  <printOptions/>
  <pageMargins left="0.56" right="0.19" top="0.59" bottom="0.7" header="0.31" footer="0.28"/>
  <pageSetup fitToHeight="1" fitToWidth="1" horizontalDpi="300" verticalDpi="300" orientation="portrait" paperSize="9" scale="81" r:id="rId1"/>
  <headerFooter alignWithMargins="0">
    <oddFooter>&amp;C&amp;12Page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 topLeftCell="A1">
      <selection activeCell="A2" sqref="A2:E2"/>
    </sheetView>
  </sheetViews>
  <sheetFormatPr defaultColWidth="9.140625" defaultRowHeight="12.75"/>
  <cols>
    <col min="1" max="1" width="2.421875" style="0" customWidth="1"/>
    <col min="2" max="2" width="57.28125" style="0" customWidth="1"/>
    <col min="3" max="3" width="12.8515625" style="0" customWidth="1"/>
    <col min="4" max="4" width="6.57421875" style="0" customWidth="1"/>
    <col min="5" max="5" width="13.140625" style="0" customWidth="1"/>
    <col min="6" max="6" width="8.7109375" style="0" bestFit="1" customWidth="1"/>
  </cols>
  <sheetData>
    <row r="1" spans="1:6" ht="15.75">
      <c r="A1" s="4"/>
      <c r="B1" s="4"/>
      <c r="C1" s="18"/>
      <c r="D1" s="18"/>
      <c r="E1" s="101"/>
      <c r="F1" s="4"/>
    </row>
    <row r="2" spans="1:6" ht="18">
      <c r="A2" s="168" t="s">
        <v>71</v>
      </c>
      <c r="B2" s="168"/>
      <c r="C2" s="168"/>
      <c r="D2" s="168"/>
      <c r="E2" s="168"/>
      <c r="F2" s="24"/>
    </row>
    <row r="3" spans="1:6" ht="12.75">
      <c r="A3" s="169" t="s">
        <v>0</v>
      </c>
      <c r="B3" s="169"/>
      <c r="C3" s="169"/>
      <c r="D3" s="169"/>
      <c r="E3" s="169"/>
      <c r="F3" s="25"/>
    </row>
    <row r="4" spans="1:6" ht="12.75">
      <c r="A4" s="4"/>
      <c r="B4" s="4"/>
      <c r="C4" s="4"/>
      <c r="D4" s="4"/>
      <c r="E4" s="4"/>
      <c r="F4" s="4"/>
    </row>
    <row r="5" spans="1:6" ht="15.75">
      <c r="A5" s="171" t="s">
        <v>47</v>
      </c>
      <c r="B5" s="171"/>
      <c r="C5" s="171"/>
      <c r="D5" s="171"/>
      <c r="E5" s="171"/>
      <c r="F5" s="26"/>
    </row>
    <row r="6" spans="1:6" ht="15.75">
      <c r="A6" s="171" t="s">
        <v>141</v>
      </c>
      <c r="B6" s="171"/>
      <c r="C6" s="171"/>
      <c r="D6" s="171"/>
      <c r="E6" s="171"/>
      <c r="F6" s="26"/>
    </row>
    <row r="7" spans="1:6" ht="15">
      <c r="A7" s="162" t="s">
        <v>27</v>
      </c>
      <c r="B7" s="162"/>
      <c r="C7" s="162"/>
      <c r="D7" s="162"/>
      <c r="E7" s="162"/>
      <c r="F7" s="27"/>
    </row>
    <row r="8" spans="1:6" ht="15">
      <c r="A8" s="32"/>
      <c r="B8" s="32"/>
      <c r="C8" s="32"/>
      <c r="D8" s="32"/>
      <c r="E8" s="120"/>
      <c r="F8" s="27"/>
    </row>
    <row r="9" spans="1:6" ht="15">
      <c r="A9" s="32"/>
      <c r="B9" s="32"/>
      <c r="C9" s="8"/>
      <c r="D9" s="8"/>
      <c r="E9" s="114"/>
      <c r="F9" s="27"/>
    </row>
    <row r="10" spans="1:6" ht="38.25" customHeight="1">
      <c r="A10" s="20"/>
      <c r="B10" s="4"/>
      <c r="C10" s="8" t="s">
        <v>92</v>
      </c>
      <c r="D10" s="8"/>
      <c r="E10" s="114" t="s">
        <v>95</v>
      </c>
      <c r="F10" s="8"/>
    </row>
    <row r="11" spans="1:6" ht="12.75" customHeight="1">
      <c r="A11" s="20"/>
      <c r="B11" s="4"/>
      <c r="C11" s="8" t="s">
        <v>37</v>
      </c>
      <c r="D11" s="8"/>
      <c r="E11" s="114" t="s">
        <v>37</v>
      </c>
      <c r="F11" s="8"/>
    </row>
    <row r="12" spans="1:6" ht="12.75" customHeight="1">
      <c r="A12" s="20"/>
      <c r="B12" s="4"/>
      <c r="C12" s="29" t="s">
        <v>146</v>
      </c>
      <c r="D12" s="29"/>
      <c r="E12" s="29" t="s">
        <v>129</v>
      </c>
      <c r="F12" s="9"/>
    </row>
    <row r="13" spans="1:6" ht="12.75">
      <c r="A13" s="4"/>
      <c r="B13" s="4"/>
      <c r="C13" s="10" t="s">
        <v>9</v>
      </c>
      <c r="D13" s="10"/>
      <c r="E13" s="10" t="s">
        <v>9</v>
      </c>
      <c r="F13" s="10"/>
    </row>
    <row r="14" spans="1:6" ht="12.75">
      <c r="A14" s="4"/>
      <c r="B14" s="4"/>
      <c r="C14" s="10"/>
      <c r="D14" s="10"/>
      <c r="E14" s="10"/>
      <c r="F14" s="10"/>
    </row>
    <row r="15" spans="1:6" ht="15">
      <c r="A15" s="4" t="s">
        <v>38</v>
      </c>
      <c r="C15" s="86"/>
      <c r="D15" s="91"/>
      <c r="E15" s="91"/>
      <c r="F15" s="47"/>
    </row>
    <row r="16" spans="1:6" ht="15">
      <c r="A16" s="19"/>
      <c r="B16" s="38" t="s">
        <v>148</v>
      </c>
      <c r="C16" s="86">
        <f>'Income Statement'!H34</f>
        <v>181</v>
      </c>
      <c r="D16" s="91"/>
      <c r="E16" s="91">
        <v>-570</v>
      </c>
      <c r="F16" s="47"/>
    </row>
    <row r="17" spans="1:6" ht="15">
      <c r="A17" s="19"/>
      <c r="B17" s="38" t="s">
        <v>39</v>
      </c>
      <c r="C17" s="92"/>
      <c r="D17" s="91"/>
      <c r="E17" s="91"/>
      <c r="F17" s="47"/>
    </row>
    <row r="18" spans="1:6" ht="15">
      <c r="A18" s="19"/>
      <c r="B18" s="38" t="s">
        <v>40</v>
      </c>
      <c r="C18" s="86">
        <v>-151</v>
      </c>
      <c r="D18" s="91"/>
      <c r="E18" s="91">
        <v>54</v>
      </c>
      <c r="F18" s="47"/>
    </row>
    <row r="19" spans="1:6" ht="15">
      <c r="A19" s="19"/>
      <c r="B19" s="38" t="s">
        <v>76</v>
      </c>
      <c r="C19" s="86">
        <f>3239+79</f>
        <v>3318</v>
      </c>
      <c r="D19" s="91"/>
      <c r="E19" s="91">
        <v>149</v>
      </c>
      <c r="F19" s="47"/>
    </row>
    <row r="20" spans="1:6" ht="15">
      <c r="A20" s="19"/>
      <c r="B20" s="38" t="s">
        <v>46</v>
      </c>
      <c r="C20" s="86">
        <f>-'Income Statement'!H32</f>
        <v>-2</v>
      </c>
      <c r="D20" s="91"/>
      <c r="E20" s="91">
        <v>143</v>
      </c>
      <c r="F20" s="47"/>
    </row>
    <row r="21" spans="1:6" ht="9.75" customHeight="1">
      <c r="A21" s="19"/>
      <c r="B21" s="44"/>
      <c r="C21" s="93"/>
      <c r="D21" s="94"/>
      <c r="E21" s="95"/>
      <c r="F21" s="47"/>
    </row>
    <row r="22" spans="1:6" ht="15">
      <c r="A22" s="19"/>
      <c r="B22" s="38" t="s">
        <v>149</v>
      </c>
      <c r="C22" s="86">
        <f>SUM(C16:C21)</f>
        <v>3346</v>
      </c>
      <c r="D22" s="94"/>
      <c r="E22" s="91">
        <f>SUM(E16:E21)</f>
        <v>-224</v>
      </c>
      <c r="F22" s="47"/>
    </row>
    <row r="23" spans="1:6" ht="15">
      <c r="A23" s="19"/>
      <c r="B23" s="38" t="s">
        <v>41</v>
      </c>
      <c r="C23" s="86"/>
      <c r="D23" s="94"/>
      <c r="E23" s="94"/>
      <c r="F23" s="47"/>
    </row>
    <row r="24" spans="1:6" ht="15">
      <c r="A24" s="19"/>
      <c r="B24" s="38" t="s">
        <v>89</v>
      </c>
      <c r="C24" s="86">
        <f>1129+42</f>
        <v>1171</v>
      </c>
      <c r="D24" s="91"/>
      <c r="E24" s="91">
        <v>-1052</v>
      </c>
      <c r="F24" s="47"/>
    </row>
    <row r="25" spans="1:6" ht="15">
      <c r="A25" s="19"/>
      <c r="B25" s="38" t="s">
        <v>42</v>
      </c>
      <c r="C25" s="98">
        <v>-1137</v>
      </c>
      <c r="D25" s="91"/>
      <c r="E25" s="99">
        <v>-488</v>
      </c>
      <c r="F25" s="47"/>
    </row>
    <row r="26" spans="1:6" ht="15">
      <c r="A26" s="19"/>
      <c r="B26" s="38" t="s">
        <v>150</v>
      </c>
      <c r="C26" s="86">
        <f>SUM(C22:C25)</f>
        <v>3380</v>
      </c>
      <c r="D26" s="91"/>
      <c r="E26" s="91">
        <f>SUM(E22:E25)</f>
        <v>-1764</v>
      </c>
      <c r="F26" s="47"/>
    </row>
    <row r="27" spans="1:6" ht="15">
      <c r="A27" s="19"/>
      <c r="B27" s="38" t="s">
        <v>75</v>
      </c>
      <c r="C27" s="86">
        <v>31</v>
      </c>
      <c r="D27" s="91"/>
      <c r="E27" s="91">
        <v>29</v>
      </c>
      <c r="F27" s="47"/>
    </row>
    <row r="28" spans="1:6" ht="15">
      <c r="A28" s="19"/>
      <c r="B28" s="38" t="s">
        <v>70</v>
      </c>
      <c r="C28" s="86">
        <v>-26</v>
      </c>
      <c r="D28" s="91"/>
      <c r="E28" s="91">
        <v>-147</v>
      </c>
      <c r="F28" s="47"/>
    </row>
    <row r="29" spans="1:6" ht="15">
      <c r="A29" s="19"/>
      <c r="B29" s="38" t="s">
        <v>94</v>
      </c>
      <c r="C29" s="86">
        <v>-23</v>
      </c>
      <c r="D29" s="91"/>
      <c r="E29" s="91">
        <v>-43</v>
      </c>
      <c r="F29" s="47"/>
    </row>
    <row r="30" spans="1:6" ht="15">
      <c r="A30" s="19"/>
      <c r="B30" s="38" t="s">
        <v>151</v>
      </c>
      <c r="C30" s="84">
        <f>SUM(C26:C29)</f>
        <v>3362</v>
      </c>
      <c r="D30" s="91"/>
      <c r="E30" s="96">
        <f>SUM(E26:E29)</f>
        <v>-1925</v>
      </c>
      <c r="F30" s="47"/>
    </row>
    <row r="31" spans="1:6" ht="15">
      <c r="A31" s="19"/>
      <c r="B31" s="38"/>
      <c r="C31" s="86"/>
      <c r="D31" s="91"/>
      <c r="E31" s="91"/>
      <c r="F31" s="47"/>
    </row>
    <row r="32" spans="1:6" ht="15">
      <c r="A32" s="66" t="s">
        <v>43</v>
      </c>
      <c r="B32" s="4"/>
      <c r="C32" s="86"/>
      <c r="D32" s="91"/>
      <c r="E32" s="91"/>
      <c r="F32" s="47"/>
    </row>
    <row r="33" spans="1:6" ht="15">
      <c r="A33" s="66"/>
      <c r="B33" s="38" t="s">
        <v>86</v>
      </c>
      <c r="C33" s="86">
        <v>-78</v>
      </c>
      <c r="D33" s="91"/>
      <c r="E33" s="91">
        <v>-330</v>
      </c>
      <c r="F33" s="47"/>
    </row>
    <row r="34" spans="1:6" ht="15">
      <c r="A34" s="19"/>
      <c r="B34" s="38" t="s">
        <v>44</v>
      </c>
      <c r="C34" s="86">
        <v>-626</v>
      </c>
      <c r="D34" s="91"/>
      <c r="E34" s="91">
        <f>-1696+3602</f>
        <v>1906</v>
      </c>
      <c r="F34" s="47"/>
    </row>
    <row r="35" spans="1:6" ht="15">
      <c r="A35" s="19"/>
      <c r="B35" s="38" t="s">
        <v>152</v>
      </c>
      <c r="C35" s="84">
        <f>SUM(C33:C34)</f>
        <v>-704</v>
      </c>
      <c r="D35" s="91"/>
      <c r="E35" s="96">
        <f>SUM(E33:E34)</f>
        <v>1576</v>
      </c>
      <c r="F35" s="47"/>
    </row>
    <row r="36" spans="1:6" ht="15">
      <c r="A36" s="19"/>
      <c r="B36" s="4"/>
      <c r="C36" s="86"/>
      <c r="D36" s="91"/>
      <c r="E36" s="91"/>
      <c r="F36" s="71"/>
    </row>
    <row r="37" spans="1:6" ht="15">
      <c r="A37" s="66" t="s">
        <v>45</v>
      </c>
      <c r="B37" s="4"/>
      <c r="C37" s="86"/>
      <c r="D37" s="86"/>
      <c r="E37" s="91"/>
      <c r="F37" s="71"/>
    </row>
    <row r="38" spans="1:6" ht="15">
      <c r="A38" s="19"/>
      <c r="B38" s="38" t="s">
        <v>90</v>
      </c>
      <c r="C38" s="86">
        <v>-3033</v>
      </c>
      <c r="D38" s="91"/>
      <c r="E38" s="91">
        <v>3402</v>
      </c>
      <c r="F38" s="91"/>
    </row>
    <row r="39" spans="1:6" ht="15" hidden="1">
      <c r="A39" s="19"/>
      <c r="B39" s="38" t="s">
        <v>97</v>
      </c>
      <c r="C39" s="86">
        <v>0</v>
      </c>
      <c r="D39" s="91"/>
      <c r="E39" s="91">
        <v>0</v>
      </c>
      <c r="F39" s="91"/>
    </row>
    <row r="40" spans="1:6" ht="15">
      <c r="A40" s="19"/>
      <c r="B40" s="38" t="s">
        <v>153</v>
      </c>
      <c r="C40" s="84">
        <f>SUM(C38:C38)+C39</f>
        <v>-3033</v>
      </c>
      <c r="D40" s="91"/>
      <c r="E40" s="96">
        <f>SUM(E38:E38)+E39</f>
        <v>3402</v>
      </c>
      <c r="F40" s="91"/>
    </row>
    <row r="41" spans="1:6" ht="15">
      <c r="A41" s="19"/>
      <c r="B41" s="38"/>
      <c r="C41" s="86"/>
      <c r="D41" s="91"/>
      <c r="E41" s="91"/>
      <c r="F41" s="91"/>
    </row>
    <row r="42" spans="1:6" ht="15">
      <c r="A42" s="66" t="s">
        <v>134</v>
      </c>
      <c r="B42" s="4"/>
      <c r="C42" s="86">
        <f>C30+C35+C40</f>
        <v>-375</v>
      </c>
      <c r="D42" s="91"/>
      <c r="E42" s="91">
        <f>E30+E35+E40</f>
        <v>3053</v>
      </c>
      <c r="F42" s="47"/>
    </row>
    <row r="43" spans="1:6" ht="15">
      <c r="A43" s="19"/>
      <c r="B43" s="4"/>
      <c r="C43" s="97"/>
      <c r="D43" s="94"/>
      <c r="E43" s="94"/>
      <c r="F43" s="47"/>
    </row>
    <row r="44" spans="1:6" ht="15">
      <c r="A44" s="66" t="s">
        <v>120</v>
      </c>
      <c r="B44" s="4"/>
      <c r="C44" s="92">
        <v>3147</v>
      </c>
      <c r="D44" s="91"/>
      <c r="E44" s="91">
        <f>6110-3602</f>
        <v>2508</v>
      </c>
      <c r="F44" s="47"/>
    </row>
    <row r="45" spans="1:6" ht="15">
      <c r="A45" s="19"/>
      <c r="B45" s="4"/>
      <c r="C45" s="86"/>
      <c r="D45" s="91"/>
      <c r="E45" s="91"/>
      <c r="F45" s="71"/>
    </row>
    <row r="46" spans="1:6" ht="15.75" thickBot="1">
      <c r="A46" s="66" t="s">
        <v>121</v>
      </c>
      <c r="B46" s="4"/>
      <c r="C46" s="87">
        <f>SUM(C42:C45)</f>
        <v>2772</v>
      </c>
      <c r="D46" s="91"/>
      <c r="E46" s="100">
        <f>SUM(E42:E45)</f>
        <v>5561</v>
      </c>
      <c r="F46" s="47"/>
    </row>
    <row r="47" spans="1:6" ht="15">
      <c r="A47" s="19"/>
      <c r="B47" s="4"/>
      <c r="C47" s="86"/>
      <c r="D47" s="91"/>
      <c r="E47" s="91"/>
      <c r="F47" s="71"/>
    </row>
    <row r="48" spans="1:6" ht="15">
      <c r="A48" s="19"/>
      <c r="B48" s="4"/>
      <c r="C48" s="86"/>
      <c r="D48" s="91"/>
      <c r="E48" s="91"/>
      <c r="F48" s="71"/>
    </row>
    <row r="49" spans="1:6" ht="15">
      <c r="A49" s="61" t="s">
        <v>79</v>
      </c>
      <c r="B49" s="4"/>
      <c r="C49" s="86"/>
      <c r="D49" s="91"/>
      <c r="E49" s="91"/>
      <c r="F49" s="71"/>
    </row>
    <row r="50" spans="1:6" ht="15">
      <c r="A50" s="44"/>
      <c r="B50" s="4"/>
      <c r="C50" s="86"/>
      <c r="D50" s="86"/>
      <c r="E50" s="86"/>
      <c r="F50" s="71"/>
    </row>
    <row r="51" spans="1:6" ht="15">
      <c r="A51" s="44" t="s">
        <v>81</v>
      </c>
      <c r="B51" s="4"/>
      <c r="C51" s="86"/>
      <c r="D51" s="86"/>
      <c r="E51" s="86"/>
      <c r="F51" s="71"/>
    </row>
    <row r="52" spans="1:6" ht="14.25">
      <c r="A52" s="44" t="s">
        <v>137</v>
      </c>
      <c r="B52" s="4"/>
      <c r="C52" s="91"/>
      <c r="D52" s="91"/>
      <c r="E52" s="91"/>
      <c r="F52" s="47"/>
    </row>
    <row r="53" spans="1:6" ht="14.25">
      <c r="A53" s="44" t="s">
        <v>123</v>
      </c>
      <c r="B53" s="4"/>
      <c r="C53" s="91"/>
      <c r="D53" s="91"/>
      <c r="E53" s="91"/>
      <c r="F53" s="68"/>
    </row>
    <row r="54" spans="2:6" ht="14.25">
      <c r="B54" s="65"/>
      <c r="C54" s="91"/>
      <c r="D54" s="91"/>
      <c r="E54" s="91"/>
      <c r="F54" s="68"/>
    </row>
    <row r="55" spans="2:6" ht="12.75">
      <c r="B55" s="65"/>
      <c r="C55" s="68"/>
      <c r="D55" s="68"/>
      <c r="E55" s="68"/>
      <c r="F55" s="68"/>
    </row>
    <row r="56" spans="2:6" ht="12.75">
      <c r="B56" s="65"/>
      <c r="C56" s="68"/>
      <c r="D56" s="68"/>
      <c r="E56" s="68"/>
      <c r="F56" s="68"/>
    </row>
    <row r="57" spans="2:6" ht="12.75">
      <c r="B57" s="65"/>
      <c r="C57" s="68"/>
      <c r="D57" s="68"/>
      <c r="E57" s="68"/>
      <c r="F57" s="68"/>
    </row>
    <row r="58" spans="2:6" ht="12.75">
      <c r="B58" s="65"/>
      <c r="C58" s="90"/>
      <c r="D58" s="90"/>
      <c r="E58" s="90"/>
      <c r="F58" s="65"/>
    </row>
    <row r="59" spans="2:6" ht="12.75">
      <c r="B59" s="65"/>
      <c r="C59" s="90"/>
      <c r="D59" s="90"/>
      <c r="E59" s="90"/>
      <c r="F59" s="65"/>
    </row>
    <row r="60" spans="2:6" ht="12.75">
      <c r="B60" s="65"/>
      <c r="C60" s="65"/>
      <c r="D60" s="65"/>
      <c r="E60" s="65"/>
      <c r="F60" s="65"/>
    </row>
    <row r="61" spans="2:6" ht="12.75">
      <c r="B61" s="65"/>
      <c r="C61" s="65"/>
      <c r="D61" s="65"/>
      <c r="E61" s="65"/>
      <c r="F61" s="65"/>
    </row>
    <row r="62" spans="2:6" ht="12.75">
      <c r="B62" s="65"/>
      <c r="C62" s="65"/>
      <c r="D62" s="65"/>
      <c r="E62" s="65"/>
      <c r="F62" s="65"/>
    </row>
    <row r="63" spans="2:6" ht="12.75">
      <c r="B63" s="65"/>
      <c r="C63" s="65"/>
      <c r="D63" s="65"/>
      <c r="E63" s="65"/>
      <c r="F63" s="65"/>
    </row>
    <row r="64" spans="2:6" ht="12.75">
      <c r="B64" s="65"/>
      <c r="C64" s="65"/>
      <c r="D64" s="65"/>
      <c r="E64" s="65"/>
      <c r="F64" s="65"/>
    </row>
  </sheetData>
  <mergeCells count="5">
    <mergeCell ref="A7:E7"/>
    <mergeCell ref="A2:E2"/>
    <mergeCell ref="A3:E3"/>
    <mergeCell ref="A5:E5"/>
    <mergeCell ref="A6:E6"/>
  </mergeCells>
  <printOptions/>
  <pageMargins left="0.74" right="0.43" top="0.5" bottom="0.68" header="0.24" footer="0.25"/>
  <pageSetup horizontalDpi="300" verticalDpi="300" orientation="portrait" paperSize="9" scale="90" r:id="rId1"/>
  <headerFooter alignWithMargins="0">
    <oddFooter>&amp;C&amp;12Page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Amtel Group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Amtel</dc:creator>
  <cp:keywords/>
  <dc:description/>
  <cp:lastModifiedBy>alicia</cp:lastModifiedBy>
  <cp:lastPrinted>2009-04-23T08:24:40Z</cp:lastPrinted>
  <dcterms:created xsi:type="dcterms:W3CDTF">2000-10-25T08:38:43Z</dcterms:created>
  <dcterms:modified xsi:type="dcterms:W3CDTF">2009-04-23T08:24:53Z</dcterms:modified>
  <cp:category/>
  <cp:version/>
  <cp:contentType/>
  <cp:contentStatus/>
</cp:coreProperties>
</file>