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3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'BalanceSheet'!$A$1:$G$65</definedName>
    <definedName name="_xlnm.Print_Area" localSheetId="2">'Statm''t of changes in equity'!$A$1:$M$70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<sst xmlns="http://schemas.openxmlformats.org/spreadsheetml/2006/main" count="201" uniqueCount="161">
  <si>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</si>
  <si>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</si>
  <si>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</si>
  <si>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</si>
  <si>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</si>
  <si>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</si>
  <si>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</si>
  <si>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</si>
  <si>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</si>
  <si>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</si>
  <si>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</si>
  <si>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</si>
  <si>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</si>
  <si>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</si>
  <si>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</si>
  <si>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</si>
  <si>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Current Assets</t>
  </si>
  <si>
    <t>Current Liabilities</t>
  </si>
  <si>
    <t xml:space="preserve">  Short Term Borrowings</t>
  </si>
  <si>
    <t xml:space="preserve">  Provision for Taxation</t>
  </si>
  <si>
    <t xml:space="preserve">  Share Capital</t>
  </si>
  <si>
    <t xml:space="preserve">  Reserves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</si>
  <si>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</si>
  <si>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</si>
  <si>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</si>
  <si>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</si>
  <si>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</si>
  <si>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(The figures have not been audited)</t>
  </si>
  <si>
    <t>Taxation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</si>
  <si>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</si>
  <si>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</si>
  <si>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</si>
  <si>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</si>
  <si>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</si>
  <si>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</si>
  <si>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</si>
  <si>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</si>
  <si>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</si>
  <si>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</si>
  <si>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</si>
  <si>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</si>
  <si>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</si>
  <si>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</si>
  <si>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</si>
  <si>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</si>
  <si>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</si>
  <si>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</si>
  <si>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</si>
  <si>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</si>
  <si>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</si>
  <si>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</si>
  <si>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</si>
  <si>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</si>
  <si>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Total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</si>
  <si>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</si>
  <si>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</si>
  <si>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</si>
  <si>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</si>
  <si>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</si>
  <si>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</si>
  <si>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</si>
  <si>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</si>
  <si>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</si>
  <si>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</si>
  <si>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</si>
  <si>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</si>
  <si>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</si>
  <si>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</si>
  <si>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</si>
  <si>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</si>
  <si>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</si>
  <si>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</si>
  <si>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</si>
  <si>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</si>
  <si>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</si>
  <si>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</si>
  <si>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</si>
  <si>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</si>
  <si>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</si>
  <si>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</si>
  <si>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</si>
  <si>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</si>
  <si>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</si>
  <si>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Accumulated</t>
  </si>
  <si>
    <t>Losses</t>
  </si>
  <si>
    <t xml:space="preserve">  Term &amp; Mortgage Loans</t>
  </si>
  <si>
    <t xml:space="preserve">  Property, plant and equipment</t>
  </si>
  <si>
    <t>Profit/(Loss) from Operations</t>
  </si>
  <si>
    <t>Profit/(Loss) Before Taxation</t>
  </si>
  <si>
    <t>Profit/(Loss) After Taxation</t>
  </si>
  <si>
    <t xml:space="preserve">    Net changes in current assets</t>
  </si>
  <si>
    <t xml:space="preserve">  Net repayment of bank borrowings</t>
  </si>
  <si>
    <t>Amortisation during the period</t>
  </si>
  <si>
    <t xml:space="preserve">    Taxes paid</t>
  </si>
  <si>
    <t>Net assets per share attributable to ordinary equity holders of the parent (RM)</t>
  </si>
  <si>
    <t xml:space="preserve">  Net proceeds from issuance of shares</t>
  </si>
  <si>
    <t>YEAR</t>
  </si>
  <si>
    <t>YEAR TO</t>
  </si>
  <si>
    <t>30/11/2006</t>
  </si>
  <si>
    <t>ASSETS</t>
  </si>
  <si>
    <t>Non-Current Assets</t>
  </si>
  <si>
    <t>TOTAL ASSETS</t>
  </si>
  <si>
    <t>EQUITY AND LIABILITIES</t>
  </si>
  <si>
    <t>Equity Attributable to Equity Holders of the Parent</t>
  </si>
  <si>
    <t>Non-Current Liabilities</t>
  </si>
  <si>
    <t xml:space="preserve">  Deferred Tax Liabilities</t>
  </si>
  <si>
    <t xml:space="preserve">  Minority Interests</t>
  </si>
  <si>
    <t xml:space="preserve">  Property, Plant and Equipment</t>
  </si>
  <si>
    <t xml:space="preserve">  Intangible Assets</t>
  </si>
  <si>
    <t xml:space="preserve">  Investment Properties</t>
  </si>
  <si>
    <t xml:space="preserve">  Deferred Tax Assets</t>
  </si>
  <si>
    <t>Total Equity</t>
  </si>
  <si>
    <t>Total Liabilities</t>
  </si>
  <si>
    <t>TOTAL EQUITY AND LIABILITIES</t>
  </si>
  <si>
    <t xml:space="preserve">  Investments in Associates </t>
  </si>
  <si>
    <t>At 1 December 2006</t>
  </si>
  <si>
    <t>Minority</t>
  </si>
  <si>
    <t>Interest</t>
  </si>
  <si>
    <t>Attributable to Equity Holders of Parent</t>
  </si>
  <si>
    <t xml:space="preserve">  Statements for the year ended 30 November 2006 and the accompanying explanatory notes attached to </t>
  </si>
  <si>
    <t xml:space="preserve">  the interim financial statements.</t>
  </si>
  <si>
    <t xml:space="preserve">  Financial Statements for the year ended 30 November 2006 and the accompanying </t>
  </si>
  <si>
    <t xml:space="preserve">  explanatory notes attached to the interim financial statements.</t>
  </si>
  <si>
    <t>The Condensed Consolidated Income Statements should be read in conjunction with the Audited Financial Statements</t>
  </si>
  <si>
    <t xml:space="preserve">  for the year ended 30 November 2006 and the accompanying explanatory notes attached to the interim financial statements.</t>
  </si>
  <si>
    <t xml:space="preserve">  Cash and Bank Balances</t>
  </si>
  <si>
    <t>(Restated)</t>
  </si>
  <si>
    <t xml:space="preserve">  Other Investments</t>
  </si>
  <si>
    <t xml:space="preserve">  Short Term Investments</t>
  </si>
  <si>
    <t>Net cash flow (used in)/generated from investing activities</t>
  </si>
  <si>
    <t>Net cash flow generated from/(used in) financing activities</t>
  </si>
  <si>
    <t>At 1 December 2005</t>
  </si>
  <si>
    <t xml:space="preserve">  Prepaid Lease Payments</t>
  </si>
  <si>
    <t>Subscription of shares in a subsidiary company</t>
  </si>
  <si>
    <t>Issue of share capital arising from private placement</t>
  </si>
  <si>
    <t>Private placement expenses incurred</t>
  </si>
  <si>
    <t>Disposal of a subsidiary company</t>
  </si>
  <si>
    <t>INTERIM FINANCIAL REPORT FOR THE FOURTH QUARTER ENDED 30 NOVEMBER 2007</t>
  </si>
  <si>
    <t>30-11-2007</t>
  </si>
  <si>
    <t>30-11-2006</t>
  </si>
  <si>
    <t>CONDENSED CONSOLIDATED BALANCE SHEET AS AT 30 NOVEMBER 2007</t>
  </si>
  <si>
    <t>30/11/2007</t>
  </si>
  <si>
    <t xml:space="preserve">12 months </t>
  </si>
  <si>
    <t>ended 30 November 2007</t>
  </si>
  <si>
    <t>At 30 November 2007</t>
  </si>
  <si>
    <t>ended 30 November 2006</t>
  </si>
  <si>
    <t>At 30 November 2006</t>
  </si>
  <si>
    <t>FOR THE  FINANCIAL YEAR ENDED 30 NOVEMBER 2007</t>
  </si>
  <si>
    <t>FOR THE FINANCIAL YEAR ENDED 30 NOVEMBER 2007</t>
  </si>
  <si>
    <t>Net Profit/(Loss) for The Year</t>
  </si>
  <si>
    <t>Net profit/(loss) for the year</t>
  </si>
  <si>
    <t>CURRENT FINANCIAL YEAR</t>
  </si>
  <si>
    <t>PRECEDING FINANCIAL YEAR</t>
  </si>
  <si>
    <t>CASH AND CASH EQUIVALENT AT BEGINNING OF THE YEAR</t>
  </si>
  <si>
    <t>CASH AND CASH EQUIVALENT AT END OF THE YEAR</t>
  </si>
  <si>
    <t>Loss before taxation</t>
  </si>
  <si>
    <t>Operating loss before changes in working capital</t>
  </si>
  <si>
    <t>Cash generated from/(used in) operations</t>
  </si>
  <si>
    <t>Net cash flow generated from/(used in) operating activities</t>
  </si>
  <si>
    <t>NET INCREASE/(DECREASE) IN CASH AND CASH EQUIVALENT</t>
  </si>
  <si>
    <t>31 JANUARY 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</si>
</sst>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  <numFmt numFmtId="181" formatCode="_(* #,##0.000_);_(* \(#,##0.000\);_(* &quot;-&quot;???_);_(@_)"/>
  </numFmts>
  <fonts count="20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3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3" fontId="5" fillId="0" borderId="0" xfId="15" applyFont="1" applyBorder="1" applyAlignment="1">
      <alignment/>
    </xf>
    <xf numFmtId="9" fontId="1" fillId="0" borderId="0" xfId="21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41" fontId="10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10" fillId="0" borderId="7" xfId="0" applyNumberFormat="1" applyFont="1" applyBorder="1" applyAlignment="1">
      <alignment horizontal="right"/>
    </xf>
    <xf numFmtId="41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0" applyFont="1" applyAlignment="1" quotePrefix="1">
      <alignment/>
    </xf>
    <xf numFmtId="0" fontId="17" fillId="0" borderId="0" xfId="0" applyFont="1" applyAlignment="1">
      <alignment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1" fontId="10" fillId="0" borderId="5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justify"/>
    </xf>
    <xf numFmtId="0" fontId="10" fillId="0" borderId="0" xfId="0" applyFont="1" applyAlignment="1">
      <alignment vertical="justify"/>
    </xf>
    <xf numFmtId="41" fontId="6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7" sqref="A7:K7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03"/>
      <c r="H1" s="165" t="s">
        <v>160</v>
      </c>
      <c r="I1" s="166"/>
      <c r="J1" s="166"/>
    </row>
    <row r="2" spans="8:10" ht="12.75">
      <c r="H2" s="5"/>
      <c r="I2" s="5"/>
      <c r="J2" s="30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0" t="s">
        <v>70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2.75">
      <c r="A5" s="161" t="s">
        <v>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4" t="s">
        <v>137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1"/>
    </row>
    <row r="8" spans="1:12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>
      <c r="A10" s="162" t="s">
        <v>77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31"/>
    </row>
    <row r="11" spans="1:12" ht="15.75">
      <c r="A11" s="162" t="s">
        <v>148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31"/>
    </row>
    <row r="12" spans="1:11" ht="15">
      <c r="A12" s="162" t="s">
        <v>27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0" ht="15" hidden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59"/>
      <c r="B15" s="159"/>
      <c r="C15" s="10"/>
      <c r="D15" s="163" t="s">
        <v>1</v>
      </c>
      <c r="E15" s="163"/>
      <c r="F15" s="163"/>
      <c r="G15" s="64"/>
      <c r="H15" s="163" t="s">
        <v>2</v>
      </c>
      <c r="I15" s="163"/>
      <c r="J15" s="163"/>
    </row>
    <row r="16" spans="1:10" ht="12.75" customHeight="1">
      <c r="A16" s="4"/>
      <c r="B16" s="4"/>
      <c r="C16" s="4"/>
      <c r="D16" s="17" t="s">
        <v>3</v>
      </c>
      <c r="E16" s="17"/>
      <c r="F16" s="33" t="s">
        <v>4</v>
      </c>
      <c r="G16" s="33"/>
      <c r="H16" s="17" t="s">
        <v>5</v>
      </c>
      <c r="I16" s="17"/>
      <c r="J16" s="17" t="s">
        <v>24</v>
      </c>
    </row>
    <row r="17" spans="1:10" ht="12.75" customHeight="1">
      <c r="A17" s="4"/>
      <c r="B17" s="4"/>
      <c r="C17" s="4"/>
      <c r="D17" s="17" t="s">
        <v>96</v>
      </c>
      <c r="E17" s="17"/>
      <c r="F17" s="17" t="s">
        <v>6</v>
      </c>
      <c r="G17" s="17"/>
      <c r="H17" s="17" t="s">
        <v>97</v>
      </c>
      <c r="I17" s="17"/>
      <c r="J17" s="17" t="s">
        <v>6</v>
      </c>
    </row>
    <row r="18" spans="1:10" ht="12.75" customHeight="1">
      <c r="A18" s="159"/>
      <c r="B18" s="159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76</v>
      </c>
    </row>
    <row r="19" spans="1:10" ht="12.75">
      <c r="A19" s="4"/>
      <c r="B19" s="4"/>
      <c r="C19" s="4"/>
      <c r="D19" s="65" t="s">
        <v>138</v>
      </c>
      <c r="E19" s="65"/>
      <c r="F19" s="65" t="s">
        <v>139</v>
      </c>
      <c r="G19" s="65"/>
      <c r="H19" s="65" t="str">
        <f>+D19</f>
        <v>30-11-2007</v>
      </c>
      <c r="I19" s="65"/>
      <c r="J19" s="65" t="str">
        <f>+F19</f>
        <v>30-11-2006</v>
      </c>
    </row>
    <row r="20" spans="1:10" ht="14.25">
      <c r="A20" s="4"/>
      <c r="B20" s="4"/>
      <c r="C20" s="57"/>
      <c r="D20" s="64" t="s">
        <v>9</v>
      </c>
      <c r="E20" s="64"/>
      <c r="F20" s="64" t="s">
        <v>9</v>
      </c>
      <c r="G20" s="64"/>
      <c r="H20" s="64" t="s">
        <v>9</v>
      </c>
      <c r="I20" s="64"/>
      <c r="J20" s="64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57"/>
      <c r="I21" s="17"/>
      <c r="J21" s="17"/>
    </row>
    <row r="22" spans="1:13" ht="16.5" customHeight="1">
      <c r="A22" s="4"/>
      <c r="B22" s="38" t="s">
        <v>26</v>
      </c>
      <c r="C22" s="41"/>
      <c r="D22" s="72">
        <f>11448+46</f>
        <v>11494</v>
      </c>
      <c r="E22" s="47"/>
      <c r="F22" s="47">
        <v>8135</v>
      </c>
      <c r="G22" s="47"/>
      <c r="H22" s="72">
        <f>8382+D22+9236+8646</f>
        <v>37758</v>
      </c>
      <c r="I22" s="47"/>
      <c r="J22" s="47">
        <f>9568+F22+7571+6240</f>
        <v>31514</v>
      </c>
      <c r="L22" s="125"/>
      <c r="M22" s="112"/>
    </row>
    <row r="23" spans="1:10" ht="11.25" customHeight="1">
      <c r="A23" s="38"/>
      <c r="B23" s="38"/>
      <c r="C23" s="41"/>
      <c r="D23" s="72"/>
      <c r="E23" s="47"/>
      <c r="F23" s="48"/>
      <c r="G23" s="48"/>
      <c r="H23" s="72"/>
      <c r="I23" s="47"/>
      <c r="J23" s="48"/>
    </row>
    <row r="24" spans="1:13" ht="16.5" customHeight="1">
      <c r="A24" s="38"/>
      <c r="B24" s="38" t="s">
        <v>66</v>
      </c>
      <c r="C24" s="41"/>
      <c r="D24" s="70">
        <f>-10141-2835+236+40</f>
        <v>-12700</v>
      </c>
      <c r="E24" s="49"/>
      <c r="F24" s="47">
        <f>-8582+103-30+1</f>
        <v>-8508</v>
      </c>
      <c r="G24" s="47"/>
      <c r="H24" s="70">
        <f>-8862+D24-9872-8903</f>
        <v>-40337</v>
      </c>
      <c r="I24" s="47"/>
      <c r="J24" s="47">
        <f>-9905+F24-8665-6990</f>
        <v>-34068</v>
      </c>
      <c r="L24" s="12"/>
      <c r="M24" s="112"/>
    </row>
    <row r="25" spans="1:13" ht="11.25" customHeight="1">
      <c r="A25" s="38"/>
      <c r="B25" s="38"/>
      <c r="C25" s="41"/>
      <c r="D25" s="72"/>
      <c r="E25" s="47"/>
      <c r="F25" s="14"/>
      <c r="G25" s="47"/>
      <c r="H25" s="72"/>
      <c r="I25" s="47"/>
      <c r="J25" s="14"/>
      <c r="M25" s="112"/>
    </row>
    <row r="26" spans="1:13" ht="16.5" customHeight="1">
      <c r="A26" s="38"/>
      <c r="B26" s="38" t="s">
        <v>30</v>
      </c>
      <c r="C26" s="41"/>
      <c r="D26" s="72">
        <f>279-46</f>
        <v>233</v>
      </c>
      <c r="E26" s="47"/>
      <c r="F26" s="47">
        <v>-501</v>
      </c>
      <c r="G26" s="47"/>
      <c r="H26" s="72">
        <f>98+D26+445-50</f>
        <v>726</v>
      </c>
      <c r="I26" s="47"/>
      <c r="J26" s="47">
        <f>447+F26+576+168</f>
        <v>690</v>
      </c>
      <c r="M26" s="112"/>
    </row>
    <row r="27" spans="1:12" ht="10.5" customHeight="1">
      <c r="A27" s="38"/>
      <c r="B27" s="38"/>
      <c r="C27" s="41"/>
      <c r="D27" s="73"/>
      <c r="E27" s="51"/>
      <c r="F27" s="52"/>
      <c r="G27" s="53"/>
      <c r="H27" s="73"/>
      <c r="I27" s="51"/>
      <c r="J27" s="50"/>
      <c r="L27" s="125"/>
    </row>
    <row r="28" spans="1:13" ht="16.5" customHeight="1">
      <c r="A28" s="38"/>
      <c r="B28" s="122" t="s">
        <v>87</v>
      </c>
      <c r="C28" s="41"/>
      <c r="D28" s="74">
        <f>SUM(D22:D27)</f>
        <v>-973</v>
      </c>
      <c r="E28" s="48"/>
      <c r="F28" s="48">
        <f>SUM(F22:F27)</f>
        <v>-874</v>
      </c>
      <c r="G28" s="48"/>
      <c r="H28" s="74">
        <f>SUM(H22:H27)</f>
        <v>-1853</v>
      </c>
      <c r="I28" s="48"/>
      <c r="J28" s="48">
        <f>SUM(J22:J27)</f>
        <v>-1864</v>
      </c>
      <c r="L28" s="126"/>
      <c r="M28" s="12"/>
    </row>
    <row r="29" spans="1:10" ht="11.25" customHeight="1">
      <c r="A29" s="39"/>
      <c r="B29" s="40"/>
      <c r="C29" s="40"/>
      <c r="D29" s="70"/>
      <c r="E29" s="49"/>
      <c r="F29" s="49"/>
      <c r="G29" s="49"/>
      <c r="H29" s="70"/>
      <c r="I29" s="49"/>
      <c r="J29" s="49"/>
    </row>
    <row r="30" spans="1:13" ht="16.5" customHeight="1">
      <c r="A30" s="39"/>
      <c r="B30" s="40" t="s">
        <v>31</v>
      </c>
      <c r="C30" s="40"/>
      <c r="D30" s="70">
        <v>-236</v>
      </c>
      <c r="E30" s="49"/>
      <c r="F30" s="49">
        <v>-133</v>
      </c>
      <c r="G30" s="49"/>
      <c r="H30" s="70">
        <f>-64+D30-61-82</f>
        <v>-443</v>
      </c>
      <c r="I30" s="49"/>
      <c r="J30" s="49">
        <f>-96+F30-74-74</f>
        <v>-377</v>
      </c>
      <c r="L30" s="112"/>
      <c r="M30" s="112"/>
    </row>
    <row r="31" spans="1:13" ht="11.25" customHeight="1">
      <c r="A31" s="40"/>
      <c r="B31" s="40"/>
      <c r="C31" s="40"/>
      <c r="D31" s="70"/>
      <c r="E31" s="49"/>
      <c r="F31" s="49"/>
      <c r="G31" s="49"/>
      <c r="H31" s="70"/>
      <c r="I31" s="49"/>
      <c r="J31" s="49"/>
      <c r="L31" s="12"/>
      <c r="M31" s="12"/>
    </row>
    <row r="32" spans="1:13" ht="15.75" customHeight="1">
      <c r="A32" s="40"/>
      <c r="B32" s="46" t="s">
        <v>32</v>
      </c>
      <c r="C32" s="46"/>
      <c r="D32" s="70">
        <f>185-18</f>
        <v>167</v>
      </c>
      <c r="E32" s="49"/>
      <c r="F32" s="49">
        <v>-381</v>
      </c>
      <c r="G32" s="49"/>
      <c r="H32" s="70">
        <f>-476+D32-88-16</f>
        <v>-413</v>
      </c>
      <c r="I32" s="49"/>
      <c r="J32" s="49">
        <f>-577+F32+278+236</f>
        <v>-444</v>
      </c>
      <c r="L32" s="112"/>
      <c r="M32" s="112"/>
    </row>
    <row r="33" spans="1:10" ht="11.25" customHeight="1">
      <c r="A33" s="40"/>
      <c r="B33" s="46"/>
      <c r="C33" s="46"/>
      <c r="D33" s="75"/>
      <c r="E33" s="35"/>
      <c r="F33" s="54"/>
      <c r="G33" s="35"/>
      <c r="H33" s="75"/>
      <c r="I33" s="35"/>
      <c r="J33" s="54"/>
    </row>
    <row r="34" spans="1:13" ht="16.5" customHeight="1">
      <c r="A34" s="40"/>
      <c r="B34" s="46" t="s">
        <v>88</v>
      </c>
      <c r="C34" s="46"/>
      <c r="D34" s="74">
        <f>SUM(D28:D33)</f>
        <v>-1042</v>
      </c>
      <c r="E34" s="48"/>
      <c r="F34" s="48">
        <f>SUM(F28:F33)</f>
        <v>-1388</v>
      </c>
      <c r="G34" s="48"/>
      <c r="H34" s="74">
        <f>SUM(H28:H33)</f>
        <v>-2709</v>
      </c>
      <c r="I34" s="48"/>
      <c r="J34" s="48">
        <f>SUM(J28:J33)</f>
        <v>-2685</v>
      </c>
      <c r="L34" s="112"/>
      <c r="M34" s="112"/>
    </row>
    <row r="35" spans="1:10" ht="11.25" customHeight="1">
      <c r="A35" s="40"/>
      <c r="B35" s="46"/>
      <c r="C35" s="46"/>
      <c r="D35" s="76"/>
      <c r="E35" s="35"/>
      <c r="F35" s="35"/>
      <c r="G35" s="35"/>
      <c r="H35" s="76"/>
      <c r="I35" s="35"/>
      <c r="J35" s="35"/>
    </row>
    <row r="36" spans="1:13" ht="15" customHeight="1">
      <c r="A36" s="40"/>
      <c r="B36" s="40" t="s">
        <v>28</v>
      </c>
      <c r="C36" s="58"/>
      <c r="D36" s="70">
        <v>189</v>
      </c>
      <c r="E36" s="49"/>
      <c r="F36" s="49">
        <v>-6</v>
      </c>
      <c r="G36" s="49"/>
      <c r="H36" s="70">
        <f>-44+D36-62-52</f>
        <v>31</v>
      </c>
      <c r="I36" s="49"/>
      <c r="J36" s="49">
        <f>-30+F36-24-19</f>
        <v>-79</v>
      </c>
      <c r="L36" s="112"/>
      <c r="M36" s="112"/>
    </row>
    <row r="37" spans="1:10" ht="11.25" customHeight="1">
      <c r="A37" s="38"/>
      <c r="B37" s="38"/>
      <c r="C37" s="38"/>
      <c r="D37" s="116"/>
      <c r="E37" s="21"/>
      <c r="F37" s="116"/>
      <c r="G37" s="21"/>
      <c r="H37" s="120"/>
      <c r="I37" s="21"/>
      <c r="J37" s="116"/>
    </row>
    <row r="38" spans="1:13" ht="16.5" customHeight="1">
      <c r="A38" s="38"/>
      <c r="B38" s="122" t="s">
        <v>89</v>
      </c>
      <c r="C38" s="41"/>
      <c r="D38" s="70">
        <f>SUM(D34:D37)</f>
        <v>-853</v>
      </c>
      <c r="E38" s="49"/>
      <c r="F38" s="49">
        <f>SUM(F34:F37)</f>
        <v>-1394</v>
      </c>
      <c r="G38" s="49"/>
      <c r="H38" s="70">
        <f>SUM(H34:H37)</f>
        <v>-2678</v>
      </c>
      <c r="I38" s="49"/>
      <c r="J38" s="49">
        <f>SUM(J34:J37)</f>
        <v>-2764</v>
      </c>
      <c r="M38" s="112"/>
    </row>
    <row r="39" spans="1:10" ht="10.5" customHeight="1">
      <c r="A39" s="38"/>
      <c r="B39" s="38"/>
      <c r="C39" s="41"/>
      <c r="D39" s="70"/>
      <c r="E39" s="49"/>
      <c r="F39" s="49"/>
      <c r="G39" s="49"/>
      <c r="H39" s="70"/>
      <c r="I39" s="49"/>
      <c r="J39" s="49"/>
    </row>
    <row r="40" spans="1:13" ht="16.5" customHeight="1">
      <c r="A40" s="38"/>
      <c r="B40" s="38" t="s">
        <v>33</v>
      </c>
      <c r="C40" s="41"/>
      <c r="D40" s="70">
        <v>13</v>
      </c>
      <c r="E40" s="49"/>
      <c r="F40" s="49">
        <v>218</v>
      </c>
      <c r="G40" s="49"/>
      <c r="H40" s="70">
        <f>156+D40+60+24</f>
        <v>253</v>
      </c>
      <c r="I40" s="49"/>
      <c r="J40" s="49">
        <f>-159+F40+127+179</f>
        <v>365</v>
      </c>
      <c r="M40" s="112"/>
    </row>
    <row r="41" spans="1:10" ht="11.25" customHeight="1">
      <c r="A41" s="38"/>
      <c r="B41" s="38"/>
      <c r="C41" s="41"/>
      <c r="D41" s="55"/>
      <c r="E41" s="10"/>
      <c r="F41" s="10"/>
      <c r="G41" s="10"/>
      <c r="H41" s="121"/>
      <c r="I41" s="10"/>
      <c r="J41" s="121"/>
    </row>
    <row r="42" spans="1:13" ht="16.5" customHeight="1" thickBot="1">
      <c r="A42" s="38"/>
      <c r="B42" s="38" t="s">
        <v>149</v>
      </c>
      <c r="C42" s="41"/>
      <c r="D42" s="71">
        <f>SUM(D38:D41)</f>
        <v>-840</v>
      </c>
      <c r="E42" s="19"/>
      <c r="F42" s="56">
        <f>SUM(F38:F41)</f>
        <v>-1176</v>
      </c>
      <c r="G42" s="19"/>
      <c r="H42" s="71">
        <f>SUM(H38:H41)</f>
        <v>-2425</v>
      </c>
      <c r="I42" s="19"/>
      <c r="J42" s="56">
        <f>SUM(J38:J41)</f>
        <v>-2399</v>
      </c>
      <c r="M42" s="112"/>
    </row>
    <row r="43" spans="1:10" ht="15" customHeight="1">
      <c r="A43" s="39"/>
      <c r="B43" s="40"/>
      <c r="C43" s="39"/>
      <c r="D43" s="77"/>
      <c r="E43" s="34"/>
      <c r="F43" s="34"/>
      <c r="G43" s="34"/>
      <c r="H43" s="77"/>
      <c r="I43" s="34"/>
      <c r="J43" s="34"/>
    </row>
    <row r="44" spans="1:10" ht="16.5" customHeight="1">
      <c r="A44" s="40"/>
      <c r="B44" s="68" t="s">
        <v>34</v>
      </c>
      <c r="C44" s="41"/>
      <c r="D44" s="27"/>
      <c r="E44" s="4"/>
      <c r="F44" s="115"/>
      <c r="G44" s="19"/>
      <c r="H44" s="72"/>
      <c r="I44" s="4"/>
      <c r="J44" s="19"/>
    </row>
    <row r="45" spans="1:10" ht="6.75" customHeight="1">
      <c r="A45" s="38"/>
      <c r="B45" s="38"/>
      <c r="C45" s="41"/>
      <c r="D45" s="27"/>
      <c r="E45" s="4"/>
      <c r="F45" s="19"/>
      <c r="G45" s="19"/>
      <c r="H45" s="27"/>
      <c r="I45" s="4"/>
      <c r="J45" s="19"/>
    </row>
    <row r="46" spans="1:10" ht="16.5" customHeight="1">
      <c r="A46" s="40"/>
      <c r="B46" s="38" t="s">
        <v>68</v>
      </c>
      <c r="C46" s="41"/>
      <c r="D46" s="78">
        <f>D42/49277.066*100</f>
        <v>-1.7046469446861956</v>
      </c>
      <c r="E46" s="36"/>
      <c r="F46" s="36">
        <f>F42/46053.333*100</f>
        <v>-2.5535611070755726</v>
      </c>
      <c r="G46" s="37"/>
      <c r="H46" s="78">
        <f>H42/47333.994*100</f>
        <v>-5.1231679287406005</v>
      </c>
      <c r="I46" s="37"/>
      <c r="J46" s="36">
        <f>J42/46053.333*100</f>
        <v>-5.2091778026141995</v>
      </c>
    </row>
    <row r="47" spans="1:10" ht="6.75" customHeight="1">
      <c r="A47" s="38"/>
      <c r="B47" s="38"/>
      <c r="C47" s="41"/>
      <c r="D47" s="27"/>
      <c r="E47" s="4"/>
      <c r="F47" s="19"/>
      <c r="G47" s="19"/>
      <c r="H47" s="27"/>
      <c r="I47" s="4"/>
      <c r="J47" s="19"/>
    </row>
    <row r="48" spans="1:10" ht="16.5" customHeight="1">
      <c r="A48" s="38"/>
      <c r="B48" s="38" t="s">
        <v>35</v>
      </c>
      <c r="C48" s="41"/>
      <c r="D48" s="79" t="s">
        <v>67</v>
      </c>
      <c r="E48" s="4"/>
      <c r="F48" s="18" t="s">
        <v>67</v>
      </c>
      <c r="G48" s="19"/>
      <c r="H48" s="79" t="s">
        <v>67</v>
      </c>
      <c r="I48" s="4"/>
      <c r="J48" s="18" t="s">
        <v>67</v>
      </c>
    </row>
    <row r="49" spans="1:10" ht="28.5" hidden="1">
      <c r="A49" s="42" t="s">
        <v>11</v>
      </c>
      <c r="B49" s="42" t="s">
        <v>12</v>
      </c>
      <c r="C49" s="59"/>
      <c r="D49" s="80">
        <f>BalanceSheet!C60/100</f>
        <v>0.007146732315596874</v>
      </c>
      <c r="E49" s="7"/>
      <c r="F49" s="6">
        <v>1.99</v>
      </c>
      <c r="G49" s="6"/>
      <c r="H49" s="80">
        <f>D49</f>
        <v>0.007146732315596874</v>
      </c>
      <c r="I49" s="7"/>
      <c r="J49" s="6">
        <v>1.99</v>
      </c>
    </row>
    <row r="50" spans="1:10" ht="18" customHeight="1" hidden="1">
      <c r="A50" s="43" t="s">
        <v>13</v>
      </c>
      <c r="B50" s="43" t="s">
        <v>14</v>
      </c>
      <c r="C50" s="60"/>
      <c r="D50" s="81">
        <v>0</v>
      </c>
      <c r="E50" s="16"/>
      <c r="F50" s="16">
        <v>0</v>
      </c>
      <c r="G50" s="16"/>
      <c r="H50" s="81">
        <v>0</v>
      </c>
      <c r="I50" s="16"/>
      <c r="J50" s="16">
        <v>0</v>
      </c>
    </row>
    <row r="51" spans="1:10" ht="18" customHeight="1" hidden="1">
      <c r="A51" s="43" t="s">
        <v>10</v>
      </c>
      <c r="B51" s="43" t="s">
        <v>15</v>
      </c>
      <c r="C51" s="60"/>
      <c r="D51" s="81">
        <v>0</v>
      </c>
      <c r="E51" s="16"/>
      <c r="F51" s="16">
        <v>0</v>
      </c>
      <c r="G51" s="16"/>
      <c r="H51" s="81">
        <v>0</v>
      </c>
      <c r="I51" s="16"/>
      <c r="J51" s="16">
        <v>0</v>
      </c>
    </row>
    <row r="52" spans="1:10" ht="14.25">
      <c r="A52" s="44"/>
      <c r="B52" s="44"/>
      <c r="C52" s="61"/>
      <c r="D52" s="3"/>
      <c r="E52" s="1"/>
      <c r="F52" s="1"/>
      <c r="G52" s="1"/>
      <c r="H52" s="3"/>
      <c r="I52" s="1"/>
      <c r="J52" s="1"/>
    </row>
    <row r="53" spans="1:10" ht="14.25">
      <c r="A53" s="44"/>
      <c r="B53" s="62"/>
      <c r="C53" s="61"/>
      <c r="D53" s="1"/>
      <c r="E53" s="1"/>
      <c r="F53" s="1"/>
      <c r="G53" s="1"/>
      <c r="H53" s="3"/>
      <c r="I53" s="1"/>
      <c r="J53" s="1"/>
    </row>
    <row r="54" spans="1:10" ht="14.25">
      <c r="A54" s="44"/>
      <c r="B54" s="44"/>
      <c r="C54" s="44"/>
      <c r="D54" s="1"/>
      <c r="E54" s="1"/>
      <c r="F54" s="1"/>
      <c r="G54" s="1"/>
      <c r="H54" s="3"/>
      <c r="I54" s="1"/>
      <c r="J54" s="1"/>
    </row>
    <row r="55" spans="1:10" ht="12" customHeight="1">
      <c r="A55" s="44"/>
      <c r="C55" s="44"/>
      <c r="D55" s="1"/>
      <c r="E55" s="1"/>
      <c r="F55" s="1"/>
      <c r="G55" s="1"/>
      <c r="H55" s="3"/>
      <c r="I55" s="1"/>
      <c r="J55" s="1"/>
    </row>
    <row r="56" spans="1:10" ht="14.25">
      <c r="A56" s="44"/>
      <c r="B56" s="44"/>
      <c r="C56" s="44"/>
      <c r="D56" s="1"/>
      <c r="E56" s="1"/>
      <c r="F56" s="1"/>
      <c r="G56" s="1"/>
      <c r="H56" s="3"/>
      <c r="I56" s="1"/>
      <c r="J56" s="1"/>
    </row>
    <row r="57" spans="1:10" ht="14.25">
      <c r="A57" s="45"/>
      <c r="B57" s="44" t="s">
        <v>79</v>
      </c>
      <c r="C57" s="44"/>
      <c r="D57" s="1"/>
      <c r="E57" s="1"/>
      <c r="F57" s="1"/>
      <c r="G57" s="1"/>
      <c r="H57" s="1"/>
      <c r="I57" s="1"/>
      <c r="J57" s="1"/>
    </row>
    <row r="58" spans="1:10" ht="14.25">
      <c r="A58" s="44"/>
      <c r="B58" s="44" t="s">
        <v>119</v>
      </c>
      <c r="C58" s="44"/>
      <c r="D58" s="1"/>
      <c r="E58" s="1"/>
      <c r="F58" s="1"/>
      <c r="G58" s="1"/>
      <c r="H58" s="1"/>
      <c r="I58" s="1"/>
      <c r="J58" s="1"/>
    </row>
    <row r="59" spans="1:10" ht="14.25">
      <c r="A59" s="44"/>
      <c r="B59" s="44" t="s">
        <v>120</v>
      </c>
      <c r="C59" s="44"/>
      <c r="D59" s="1"/>
      <c r="E59" s="1"/>
      <c r="F59" s="1"/>
      <c r="G59" s="1"/>
      <c r="H59" s="1"/>
      <c r="I59" s="1"/>
      <c r="J59" s="1"/>
    </row>
    <row r="60" spans="1:10" ht="14.25">
      <c r="A60" s="44"/>
      <c r="C60" s="44"/>
      <c r="D60" s="1"/>
      <c r="E60" s="1"/>
      <c r="F60" s="1"/>
      <c r="G60" s="1"/>
      <c r="H60" s="1"/>
      <c r="I60" s="1"/>
      <c r="J60" s="1"/>
    </row>
    <row r="61" spans="1:10" ht="14.25">
      <c r="A61" s="44"/>
      <c r="B61" s="44"/>
      <c r="C61" s="44"/>
      <c r="D61" s="1"/>
      <c r="E61" s="1"/>
      <c r="F61" s="1"/>
      <c r="G61" s="1"/>
      <c r="H61" s="1"/>
      <c r="I61" s="1"/>
      <c r="J61" s="1"/>
    </row>
    <row r="62" spans="1:10" ht="14.25">
      <c r="A62" s="45"/>
      <c r="B62" s="44"/>
      <c r="C62" s="44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2">
    <mergeCell ref="H1:J1"/>
    <mergeCell ref="A10:K10"/>
    <mergeCell ref="A11:K11"/>
    <mergeCell ref="A15:B15"/>
    <mergeCell ref="A18:B18"/>
    <mergeCell ref="A4:J4"/>
    <mergeCell ref="A5:J5"/>
    <mergeCell ref="A13:J13"/>
    <mergeCell ref="D15:F15"/>
    <mergeCell ref="A7:K7"/>
    <mergeCell ref="H15:J15"/>
    <mergeCell ref="A12:K12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02"/>
    </row>
    <row r="2" spans="1:6" ht="18">
      <c r="A2" s="167" t="s">
        <v>70</v>
      </c>
      <c r="B2" s="167"/>
      <c r="C2" s="167"/>
      <c r="D2" s="167"/>
      <c r="E2" s="167"/>
      <c r="F2" s="24"/>
    </row>
    <row r="3" spans="1:6" ht="12.75">
      <c r="A3" s="168" t="s">
        <v>0</v>
      </c>
      <c r="B3" s="168"/>
      <c r="C3" s="168"/>
      <c r="D3" s="168"/>
      <c r="E3" s="168"/>
      <c r="F3" s="25"/>
    </row>
    <row r="4" spans="1:6" ht="15.75">
      <c r="A4" s="169"/>
      <c r="B4" s="169"/>
      <c r="C4" s="169"/>
      <c r="D4" s="169"/>
      <c r="E4" s="169"/>
      <c r="F4" s="26"/>
    </row>
    <row r="5" spans="1:6" ht="15.75">
      <c r="A5" s="170" t="s">
        <v>140</v>
      </c>
      <c r="B5" s="170"/>
      <c r="C5" s="170"/>
      <c r="D5" s="170"/>
      <c r="E5" s="170"/>
      <c r="F5" s="26"/>
    </row>
    <row r="6" spans="1:11" ht="15">
      <c r="A6" s="162" t="s">
        <v>27</v>
      </c>
      <c r="B6" s="162"/>
      <c r="C6" s="162"/>
      <c r="D6" s="162"/>
      <c r="E6" s="162"/>
      <c r="F6" s="32"/>
      <c r="G6" s="32"/>
      <c r="H6" s="32"/>
      <c r="I6" s="32"/>
      <c r="J6" s="32"/>
      <c r="K6" s="32"/>
    </row>
    <row r="7" spans="1:11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7" ht="12.75">
      <c r="A8" s="4"/>
      <c r="B8" s="4"/>
      <c r="C8" s="4"/>
      <c r="D8" s="4"/>
      <c r="E8" s="8"/>
      <c r="F8" s="4"/>
      <c r="G8" s="22"/>
    </row>
    <row r="9" spans="1:7" ht="12.75">
      <c r="A9" s="4"/>
      <c r="B9" s="4"/>
      <c r="C9" s="8" t="s">
        <v>36</v>
      </c>
      <c r="D9" s="8"/>
      <c r="E9" s="117" t="s">
        <v>37</v>
      </c>
      <c r="F9" s="4"/>
      <c r="G9" s="22"/>
    </row>
    <row r="10" spans="1:8" ht="37.5" customHeight="1">
      <c r="A10" s="20"/>
      <c r="B10" s="4"/>
      <c r="C10" s="8" t="s">
        <v>38</v>
      </c>
      <c r="D10" s="8"/>
      <c r="E10" s="117" t="s">
        <v>23</v>
      </c>
      <c r="F10" s="8"/>
      <c r="G10" s="22"/>
      <c r="H10" s="12"/>
    </row>
    <row r="11" spans="1:8" ht="12.75" customHeight="1">
      <c r="A11" s="20"/>
      <c r="B11" s="4"/>
      <c r="C11" s="117" t="s">
        <v>22</v>
      </c>
      <c r="D11" s="8"/>
      <c r="E11" s="117" t="s">
        <v>22</v>
      </c>
      <c r="F11" s="8"/>
      <c r="G11" s="22"/>
      <c r="H11" s="12"/>
    </row>
    <row r="12" spans="1:7" ht="12.75">
      <c r="A12" s="20"/>
      <c r="B12" s="4"/>
      <c r="C12" s="118" t="s">
        <v>141</v>
      </c>
      <c r="D12" s="29"/>
      <c r="E12" s="118" t="s">
        <v>98</v>
      </c>
      <c r="F12" s="9"/>
      <c r="G12" s="22"/>
    </row>
    <row r="13" spans="1:7" ht="12.75">
      <c r="A13" s="20"/>
      <c r="B13" s="4"/>
      <c r="C13" s="118"/>
      <c r="D13" s="29"/>
      <c r="E13" s="155" t="s">
        <v>126</v>
      </c>
      <c r="F13" s="9"/>
      <c r="G13" s="22"/>
    </row>
    <row r="14" spans="1:7" ht="12.75">
      <c r="A14" s="4"/>
      <c r="B14" s="4"/>
      <c r="C14" s="119" t="s">
        <v>9</v>
      </c>
      <c r="D14" s="10"/>
      <c r="E14" s="10" t="s">
        <v>9</v>
      </c>
      <c r="F14" s="10"/>
      <c r="G14" s="22"/>
    </row>
    <row r="15" spans="1:7" ht="14.25">
      <c r="A15" s="4"/>
      <c r="B15" s="38"/>
      <c r="C15" s="119"/>
      <c r="D15" s="10"/>
      <c r="E15" s="10"/>
      <c r="F15" s="10"/>
      <c r="G15" s="22"/>
    </row>
    <row r="16" spans="1:7" ht="15">
      <c r="A16" s="4"/>
      <c r="B16" s="130" t="s">
        <v>99</v>
      </c>
      <c r="C16" s="119"/>
      <c r="D16" s="10"/>
      <c r="E16" s="10"/>
      <c r="F16" s="10"/>
      <c r="G16" s="22"/>
    </row>
    <row r="17" spans="1:7" ht="15">
      <c r="A17" s="4"/>
      <c r="B17" s="130" t="s">
        <v>100</v>
      </c>
      <c r="C17" s="119"/>
      <c r="D17" s="10"/>
      <c r="E17" s="10"/>
      <c r="F17" s="10"/>
      <c r="G17" s="22"/>
    </row>
    <row r="18" spans="1:7" ht="15">
      <c r="A18" s="19"/>
      <c r="B18" s="38" t="s">
        <v>107</v>
      </c>
      <c r="C18" s="87">
        <v>3810</v>
      </c>
      <c r="D18" s="83"/>
      <c r="E18" s="109">
        <f>5258-1059</f>
        <v>4199</v>
      </c>
      <c r="F18" s="11"/>
      <c r="G18" s="111"/>
    </row>
    <row r="19" spans="1:7" ht="15">
      <c r="A19" s="19"/>
      <c r="B19" s="38" t="s">
        <v>109</v>
      </c>
      <c r="C19" s="87">
        <v>15501</v>
      </c>
      <c r="D19" s="83"/>
      <c r="E19" s="109">
        <v>15501</v>
      </c>
      <c r="F19" s="11"/>
      <c r="G19" s="22"/>
    </row>
    <row r="20" spans="1:7" ht="15">
      <c r="A20" s="19"/>
      <c r="B20" s="38" t="s">
        <v>132</v>
      </c>
      <c r="C20" s="87">
        <v>1030</v>
      </c>
      <c r="D20" s="83"/>
      <c r="E20" s="109">
        <f>73+746+240</f>
        <v>1059</v>
      </c>
      <c r="F20" s="11"/>
      <c r="G20" s="111"/>
    </row>
    <row r="21" spans="1:8" ht="15">
      <c r="A21" s="19"/>
      <c r="B21" s="38" t="s">
        <v>114</v>
      </c>
      <c r="C21" s="87">
        <f>9367-18</f>
        <v>9349</v>
      </c>
      <c r="D21" s="83"/>
      <c r="E21" s="109">
        <v>9762</v>
      </c>
      <c r="F21" s="11"/>
      <c r="G21" s="23"/>
      <c r="H21" s="12"/>
    </row>
    <row r="22" spans="1:8" ht="15">
      <c r="A22" s="19"/>
      <c r="B22" s="38" t="s">
        <v>108</v>
      </c>
      <c r="C22" s="87">
        <v>1540</v>
      </c>
      <c r="D22" s="83"/>
      <c r="E22" s="109">
        <v>340</v>
      </c>
      <c r="F22" s="11"/>
      <c r="G22" s="23"/>
      <c r="H22" s="12"/>
    </row>
    <row r="23" spans="1:7" ht="15">
      <c r="A23" s="19"/>
      <c r="B23" s="38" t="s">
        <v>127</v>
      </c>
      <c r="C23" s="87">
        <v>2896</v>
      </c>
      <c r="D23" s="83"/>
      <c r="E23" s="109">
        <v>1015</v>
      </c>
      <c r="F23" s="11"/>
      <c r="G23" s="23"/>
    </row>
    <row r="24" spans="1:8" ht="15">
      <c r="A24" s="19"/>
      <c r="B24" s="38" t="s">
        <v>110</v>
      </c>
      <c r="C24" s="99">
        <v>813</v>
      </c>
      <c r="D24" s="84"/>
      <c r="E24" s="110">
        <v>786</v>
      </c>
      <c r="F24" s="11"/>
      <c r="G24" s="23"/>
      <c r="H24" s="12"/>
    </row>
    <row r="25" spans="1:8" ht="15">
      <c r="A25" s="19"/>
      <c r="B25" s="38"/>
      <c r="C25" s="99">
        <f>SUM(C18:C24)</f>
        <v>34939</v>
      </c>
      <c r="D25" s="83"/>
      <c r="E25" s="100">
        <f>SUM(E18:E24)</f>
        <v>32662</v>
      </c>
      <c r="F25" s="11"/>
      <c r="G25" s="23"/>
      <c r="H25" s="12"/>
    </row>
    <row r="26" spans="1:7" ht="15">
      <c r="A26" s="19"/>
      <c r="B26" s="38"/>
      <c r="C26" s="82"/>
      <c r="D26" s="83"/>
      <c r="E26" s="83"/>
      <c r="F26" s="11"/>
      <c r="G26" s="22"/>
    </row>
    <row r="27" spans="1:7" ht="15">
      <c r="A27" s="19"/>
      <c r="B27" s="130" t="s">
        <v>16</v>
      </c>
      <c r="C27" s="82"/>
      <c r="D27" s="83"/>
      <c r="E27" s="83"/>
      <c r="F27" s="11"/>
      <c r="G27" s="22"/>
    </row>
    <row r="28" spans="1:8" ht="15">
      <c r="A28" s="19"/>
      <c r="B28" s="38" t="s">
        <v>25</v>
      </c>
      <c r="C28" s="87">
        <v>4249</v>
      </c>
      <c r="D28" s="83"/>
      <c r="E28" s="92">
        <v>2393</v>
      </c>
      <c r="F28" s="11"/>
      <c r="G28" s="22"/>
      <c r="H28" s="12"/>
    </row>
    <row r="29" spans="1:8" ht="15">
      <c r="A29" s="19"/>
      <c r="B29" s="38" t="s">
        <v>72</v>
      </c>
      <c r="C29" s="93">
        <f>7451+1380+10-20</f>
        <v>8821</v>
      </c>
      <c r="D29" s="83"/>
      <c r="E29" s="92">
        <f>7951+1331+158+7</f>
        <v>9447</v>
      </c>
      <c r="F29" s="11"/>
      <c r="G29" s="23"/>
      <c r="H29" s="12"/>
    </row>
    <row r="30" spans="1:8" ht="15">
      <c r="A30" s="19"/>
      <c r="B30" s="38" t="s">
        <v>128</v>
      </c>
      <c r="C30" s="93">
        <v>0</v>
      </c>
      <c r="D30" s="83"/>
      <c r="E30" s="92">
        <v>149</v>
      </c>
      <c r="F30" s="11"/>
      <c r="G30" s="23"/>
      <c r="H30" s="12"/>
    </row>
    <row r="31" spans="1:9" ht="15">
      <c r="A31" s="19"/>
      <c r="B31" s="38" t="s">
        <v>125</v>
      </c>
      <c r="C31" s="87">
        <f>3580+3500</f>
        <v>7080</v>
      </c>
      <c r="D31" s="83"/>
      <c r="E31" s="92">
        <f>2650+1420</f>
        <v>4070</v>
      </c>
      <c r="F31" s="11"/>
      <c r="G31" s="23"/>
      <c r="I31" s="12"/>
    </row>
    <row r="32" spans="1:8" ht="15">
      <c r="A32" s="19"/>
      <c r="B32" s="38"/>
      <c r="C32" s="85">
        <f>SUM(C28:C31)</f>
        <v>20150</v>
      </c>
      <c r="D32" s="83"/>
      <c r="E32" s="97">
        <f>SUM(E28:E31)</f>
        <v>16059</v>
      </c>
      <c r="F32" s="13"/>
      <c r="G32" s="23"/>
      <c r="H32" s="12"/>
    </row>
    <row r="33" spans="1:8" ht="15">
      <c r="A33" s="19"/>
      <c r="B33" s="38"/>
      <c r="C33" s="87"/>
      <c r="D33" s="83"/>
      <c r="E33" s="92"/>
      <c r="F33" s="13"/>
      <c r="G33" s="23"/>
      <c r="H33" s="12"/>
    </row>
    <row r="34" spans="1:9" ht="15.75" thickBot="1">
      <c r="A34" s="19"/>
      <c r="B34" s="130" t="s">
        <v>101</v>
      </c>
      <c r="C34" s="88">
        <f>+C32+C25</f>
        <v>55089</v>
      </c>
      <c r="D34" s="82"/>
      <c r="E34" s="101">
        <f>+E32+E25</f>
        <v>48721</v>
      </c>
      <c r="F34" s="13"/>
      <c r="G34" s="23"/>
      <c r="H34" s="12"/>
      <c r="I34" s="12"/>
    </row>
    <row r="35" spans="1:9" ht="15">
      <c r="A35" s="19"/>
      <c r="B35" s="130"/>
      <c r="C35" s="82"/>
      <c r="D35" s="82"/>
      <c r="E35" s="82"/>
      <c r="F35" s="13"/>
      <c r="G35" s="23"/>
      <c r="H35" s="12"/>
      <c r="I35" s="12"/>
    </row>
    <row r="36" spans="1:9" ht="15">
      <c r="A36" s="19"/>
      <c r="B36" s="130" t="s">
        <v>102</v>
      </c>
      <c r="C36" s="82"/>
      <c r="D36" s="82"/>
      <c r="E36" s="82"/>
      <c r="F36" s="13"/>
      <c r="G36" s="23"/>
      <c r="H36" s="12"/>
      <c r="I36" s="12"/>
    </row>
    <row r="37" spans="1:9" ht="15">
      <c r="A37" s="19"/>
      <c r="B37" s="130" t="s">
        <v>103</v>
      </c>
      <c r="C37" s="82"/>
      <c r="D37" s="83"/>
      <c r="E37" s="83"/>
      <c r="F37" s="11"/>
      <c r="G37" s="23"/>
      <c r="H37" s="12"/>
      <c r="I37" s="12"/>
    </row>
    <row r="38" spans="1:7" ht="15">
      <c r="A38" s="19"/>
      <c r="B38" s="38" t="s">
        <v>20</v>
      </c>
      <c r="C38" s="108">
        <f>46053+3224</f>
        <v>49277</v>
      </c>
      <c r="D38" s="83"/>
      <c r="E38" s="109">
        <v>46053</v>
      </c>
      <c r="F38" s="11"/>
      <c r="G38" s="111"/>
    </row>
    <row r="39" spans="1:8" ht="15">
      <c r="A39" s="19"/>
      <c r="B39" s="38" t="s">
        <v>21</v>
      </c>
      <c r="C39" s="104">
        <f>+'Statm''t of changes in equity'!D31+'Statm''t of changes in equity'!G31</f>
        <v>-14060</v>
      </c>
      <c r="D39" s="84"/>
      <c r="E39" s="110">
        <f>+'Statm''t of changes in equity'!D19+'Statm''t of changes in equity'!G19</f>
        <v>-11673</v>
      </c>
      <c r="F39" s="11"/>
      <c r="G39" s="111"/>
      <c r="H39" s="12"/>
    </row>
    <row r="40" spans="1:7" ht="15">
      <c r="A40" s="19"/>
      <c r="B40" s="38"/>
      <c r="C40" s="87">
        <f>SUM(C38:C39)</f>
        <v>35217</v>
      </c>
      <c r="D40" s="83"/>
      <c r="E40" s="109">
        <f>SUM(E38:E39)</f>
        <v>34380</v>
      </c>
      <c r="F40" s="13"/>
      <c r="G40" s="23"/>
    </row>
    <row r="41" spans="1:8" ht="15">
      <c r="A41" s="19"/>
      <c r="B41" s="38"/>
      <c r="C41" s="124"/>
      <c r="D41" s="83"/>
      <c r="E41" s="109"/>
      <c r="F41" s="11"/>
      <c r="G41" s="111"/>
      <c r="H41" s="12"/>
    </row>
    <row r="42" spans="1:8" ht="15">
      <c r="A42" s="19"/>
      <c r="B42" s="38" t="s">
        <v>106</v>
      </c>
      <c r="C42" s="108">
        <v>791</v>
      </c>
      <c r="D42" s="83"/>
      <c r="E42" s="109">
        <v>724</v>
      </c>
      <c r="F42" s="11"/>
      <c r="G42" s="23"/>
      <c r="H42" s="12"/>
    </row>
    <row r="43" spans="1:8" ht="15">
      <c r="A43" s="19"/>
      <c r="B43" s="130" t="s">
        <v>111</v>
      </c>
      <c r="C43" s="131">
        <f>+C42+C40</f>
        <v>36008</v>
      </c>
      <c r="D43" s="83"/>
      <c r="E43" s="132">
        <f>+E42+E40</f>
        <v>35104</v>
      </c>
      <c r="F43" s="11"/>
      <c r="G43" s="23"/>
      <c r="H43" s="12"/>
    </row>
    <row r="44" spans="1:8" ht="15">
      <c r="A44" s="19"/>
      <c r="B44" s="38"/>
      <c r="C44" s="108"/>
      <c r="D44" s="83"/>
      <c r="E44" s="109"/>
      <c r="F44" s="11"/>
      <c r="G44" s="23"/>
      <c r="H44" s="12"/>
    </row>
    <row r="45" spans="1:8" ht="15">
      <c r="A45" s="19"/>
      <c r="B45" s="130" t="s">
        <v>104</v>
      </c>
      <c r="C45" s="108"/>
      <c r="D45" s="84"/>
      <c r="E45" s="109"/>
      <c r="F45" s="14"/>
      <c r="G45" s="23"/>
      <c r="H45" s="12"/>
    </row>
    <row r="46" spans="1:8" ht="15">
      <c r="A46" s="19"/>
      <c r="B46" s="38" t="s">
        <v>85</v>
      </c>
      <c r="C46" s="133">
        <v>2648</v>
      </c>
      <c r="D46" s="84"/>
      <c r="E46" s="136">
        <v>274</v>
      </c>
      <c r="F46" s="14"/>
      <c r="G46" s="23"/>
      <c r="H46" s="12"/>
    </row>
    <row r="47" spans="1:7" ht="15">
      <c r="A47" s="19"/>
      <c r="B47" s="38" t="s">
        <v>29</v>
      </c>
      <c r="C47" s="134">
        <v>163</v>
      </c>
      <c r="D47" s="89"/>
      <c r="E47" s="105">
        <v>287</v>
      </c>
      <c r="F47" s="11"/>
      <c r="G47" s="111"/>
    </row>
    <row r="48" spans="1:8" ht="15">
      <c r="A48" s="19"/>
      <c r="B48" s="38" t="s">
        <v>105</v>
      </c>
      <c r="C48" s="135">
        <v>13</v>
      </c>
      <c r="D48" s="83"/>
      <c r="E48" s="105">
        <v>20</v>
      </c>
      <c r="F48" s="11"/>
      <c r="G48" s="111"/>
      <c r="H48" s="112"/>
    </row>
    <row r="49" spans="1:7" ht="15">
      <c r="A49" s="19"/>
      <c r="B49" s="38"/>
      <c r="C49" s="86">
        <f>SUM(C46:C48)</f>
        <v>2824</v>
      </c>
      <c r="D49" s="83"/>
      <c r="E49" s="137">
        <f>SUM(E46:E48)</f>
        <v>581</v>
      </c>
      <c r="F49" s="13"/>
      <c r="G49" s="22"/>
    </row>
    <row r="50" spans="1:7" ht="15">
      <c r="A50" s="19"/>
      <c r="B50" s="130" t="s">
        <v>17</v>
      </c>
      <c r="C50" s="106"/>
      <c r="D50" s="83"/>
      <c r="E50" s="107"/>
      <c r="F50" s="13"/>
      <c r="G50" s="22"/>
    </row>
    <row r="51" spans="1:7" ht="15">
      <c r="A51" s="19"/>
      <c r="B51" s="38" t="s">
        <v>73</v>
      </c>
      <c r="C51" s="106">
        <f>9114+3848-1-20</f>
        <v>12941</v>
      </c>
      <c r="D51" s="83"/>
      <c r="E51" s="107">
        <f>6192+3605+185</f>
        <v>9982</v>
      </c>
      <c r="F51" s="13"/>
      <c r="G51" s="22"/>
    </row>
    <row r="52" spans="1:7" ht="15">
      <c r="A52" s="19"/>
      <c r="B52" s="38" t="s">
        <v>18</v>
      </c>
      <c r="C52" s="106">
        <f>1319+577+971</f>
        <v>2867</v>
      </c>
      <c r="D52" s="83"/>
      <c r="E52" s="107">
        <f>2460</f>
        <v>2460</v>
      </c>
      <c r="F52" s="13"/>
      <c r="G52" s="22"/>
    </row>
    <row r="53" spans="1:7" ht="15">
      <c r="A53" s="19"/>
      <c r="B53" s="38" t="s">
        <v>19</v>
      </c>
      <c r="C53" s="106">
        <v>287</v>
      </c>
      <c r="D53" s="83"/>
      <c r="E53" s="105">
        <v>372</v>
      </c>
      <c r="F53" s="13"/>
      <c r="G53" s="22"/>
    </row>
    <row r="54" spans="1:7" ht="15">
      <c r="A54" s="19"/>
      <c r="B54" s="38" t="s">
        <v>29</v>
      </c>
      <c r="C54" s="114">
        <v>162</v>
      </c>
      <c r="D54" s="83"/>
      <c r="E54" s="107">
        <v>222</v>
      </c>
      <c r="F54" s="13"/>
      <c r="G54" s="22"/>
    </row>
    <row r="55" spans="1:7" ht="15">
      <c r="A55" s="19"/>
      <c r="B55" s="92"/>
      <c r="C55" s="86">
        <f>SUM(C51:C54)</f>
        <v>16257</v>
      </c>
      <c r="D55" s="83"/>
      <c r="E55" s="137">
        <f>SUM(E51:E54)</f>
        <v>13036</v>
      </c>
      <c r="F55" s="13"/>
      <c r="G55" s="22"/>
    </row>
    <row r="56" spans="1:7" ht="15">
      <c r="A56" s="19"/>
      <c r="B56" s="130" t="s">
        <v>112</v>
      </c>
      <c r="C56" s="85">
        <f>+C55+C49</f>
        <v>19081</v>
      </c>
      <c r="D56" s="83"/>
      <c r="E56" s="97">
        <f>+E55+E49</f>
        <v>13617</v>
      </c>
      <c r="F56" s="13"/>
      <c r="G56" s="22"/>
    </row>
    <row r="57" spans="1:7" ht="15">
      <c r="A57" s="19"/>
      <c r="B57" s="130"/>
      <c r="C57" s="87"/>
      <c r="D57" s="83"/>
      <c r="E57" s="92"/>
      <c r="F57" s="13"/>
      <c r="G57" s="22"/>
    </row>
    <row r="58" spans="1:7" ht="15.75" thickBot="1">
      <c r="A58" s="19"/>
      <c r="B58" s="130" t="s">
        <v>113</v>
      </c>
      <c r="C58" s="88">
        <f>+C56+C43</f>
        <v>55089</v>
      </c>
      <c r="D58" s="83"/>
      <c r="E58" s="101">
        <f>+E56+E43</f>
        <v>48721</v>
      </c>
      <c r="F58" s="13"/>
      <c r="G58" s="22"/>
    </row>
    <row r="59" spans="1:7" ht="15">
      <c r="A59" s="19"/>
      <c r="B59" s="38"/>
      <c r="C59" s="82"/>
      <c r="D59" s="83"/>
      <c r="E59" s="83"/>
      <c r="F59" s="11"/>
      <c r="G59" s="22"/>
    </row>
    <row r="60" spans="1:7" ht="29.25">
      <c r="A60" s="19"/>
      <c r="B60" s="128" t="s">
        <v>94</v>
      </c>
      <c r="C60" s="113">
        <f>(C40)/49277.066</f>
        <v>0.7146732315596874</v>
      </c>
      <c r="D60" s="90"/>
      <c r="E60" s="127">
        <f>(E40)/46053.333</f>
        <v>0.7465257726297465</v>
      </c>
      <c r="F60" s="15"/>
      <c r="G60" s="22"/>
    </row>
    <row r="61" spans="1:7" ht="12.75">
      <c r="A61" s="19"/>
      <c r="B61" s="4"/>
      <c r="C61" s="15"/>
      <c r="D61" s="15"/>
      <c r="E61" s="15"/>
      <c r="F61" s="15"/>
      <c r="G61" s="22"/>
    </row>
    <row r="62" spans="1:6" ht="12.75">
      <c r="A62" s="22"/>
      <c r="B62" s="22"/>
      <c r="C62" s="23"/>
      <c r="D62" s="23"/>
      <c r="E62" s="23"/>
      <c r="F62" s="23"/>
    </row>
    <row r="63" spans="2:6" ht="14.25">
      <c r="B63" s="44" t="s">
        <v>80</v>
      </c>
      <c r="C63" s="12"/>
      <c r="D63" s="23"/>
      <c r="E63" s="12"/>
      <c r="F63" s="12"/>
    </row>
    <row r="64" spans="2:6" ht="14.25">
      <c r="B64" s="44" t="s">
        <v>121</v>
      </c>
      <c r="F64" s="12"/>
    </row>
    <row r="65" spans="2:6" ht="14.25">
      <c r="B65" s="44" t="s">
        <v>122</v>
      </c>
      <c r="C65" s="12"/>
      <c r="D65" s="23"/>
      <c r="E65" s="12"/>
      <c r="F65" s="12"/>
    </row>
    <row r="66" spans="3:6" ht="12.75">
      <c r="C66" s="12"/>
      <c r="D66" s="23"/>
      <c r="E66" s="12"/>
      <c r="F66" s="12"/>
    </row>
    <row r="67" ht="12.75">
      <c r="D67" s="22"/>
    </row>
    <row r="68" ht="12.75">
      <c r="D68" s="22"/>
    </row>
    <row r="69" ht="12.75">
      <c r="D69" s="22"/>
    </row>
    <row r="70" spans="3:5" ht="12.75">
      <c r="C70" s="28">
        <f>+C34-C58</f>
        <v>0</v>
      </c>
      <c r="D70" s="63"/>
      <c r="E70" s="28">
        <f>+E34-E58</f>
        <v>0</v>
      </c>
    </row>
    <row r="71" ht="12.75">
      <c r="D71" s="22"/>
    </row>
    <row r="72" ht="12.75">
      <c r="D72" s="22"/>
    </row>
    <row r="73" ht="12.75">
      <c r="D73" s="22"/>
    </row>
  </sheetData>
  <mergeCells count="5">
    <mergeCell ref="A6:E6"/>
    <mergeCell ref="A2:E2"/>
    <mergeCell ref="A3:E3"/>
    <mergeCell ref="A4:E4"/>
    <mergeCell ref="A5:E5"/>
  </mergeCells>
  <printOptions/>
  <pageMargins left="0.83" right="0.38" top="0.42" bottom="0.5" header="0.24" footer="0.28"/>
  <pageSetup fitToHeight="1" fitToWidth="1" horizontalDpi="600" verticalDpi="600" orientation="portrait" paperSize="9" scale="80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workbookViewId="0" topLeftCell="A1">
      <selection activeCell="A1" sqref="A1"/>
    </sheetView>
  </sheetViews>
  <sheetFormatPr defaultColWidth="9.140625" defaultRowHeight="12.75"/>
  <cols>
    <col min="1" max="1" width="29.28125" style="44" customWidth="1"/>
    <col min="2" max="2" width="10.28125" style="44" customWidth="1"/>
    <col min="3" max="3" width="1.7109375" style="44" customWidth="1"/>
    <col min="4" max="4" width="10.7109375" style="44" customWidth="1"/>
    <col min="5" max="5" width="1.8515625" style="44" customWidth="1"/>
    <col min="6" max="6" width="0.71875" style="44" hidden="1" customWidth="1"/>
    <col min="7" max="7" width="13.00390625" style="44" customWidth="1"/>
    <col min="8" max="8" width="1.8515625" style="44" customWidth="1"/>
    <col min="9" max="9" width="10.8515625" style="44" customWidth="1"/>
    <col min="10" max="10" width="1.8515625" style="44" customWidth="1"/>
    <col min="11" max="11" width="10.421875" style="44" customWidth="1"/>
    <col min="12" max="12" width="1.8515625" style="44" customWidth="1"/>
    <col min="13" max="13" width="11.57421875" style="44" customWidth="1"/>
    <col min="14" max="16384" width="9.140625" style="44" customWidth="1"/>
  </cols>
  <sheetData>
    <row r="1" spans="1:13" ht="15">
      <c r="A1" s="38"/>
      <c r="B1" s="38"/>
      <c r="C1" s="38"/>
      <c r="D1" s="138"/>
      <c r="E1" s="138"/>
      <c r="M1" s="129"/>
    </row>
    <row r="2" spans="1:13" ht="15">
      <c r="A2" s="170" t="s">
        <v>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4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5" ht="14.25">
      <c r="A4" s="38"/>
      <c r="B4" s="38"/>
      <c r="C4" s="38"/>
      <c r="D4" s="38"/>
      <c r="E4" s="38"/>
    </row>
    <row r="5" spans="1:13" ht="15">
      <c r="A5" s="170" t="s">
        <v>71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5">
      <c r="A6" s="170" t="s">
        <v>147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 ht="15">
      <c r="A7" s="162" t="s">
        <v>27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10" spans="4:7" ht="14.25">
      <c r="D10" s="38"/>
      <c r="E10" s="38"/>
      <c r="F10" s="38"/>
      <c r="G10" s="38"/>
    </row>
    <row r="11" spans="2:9" ht="15">
      <c r="B11" s="171" t="s">
        <v>118</v>
      </c>
      <c r="C11" s="171"/>
      <c r="D11" s="171"/>
      <c r="E11" s="171"/>
      <c r="F11" s="171"/>
      <c r="G11" s="171"/>
      <c r="H11" s="171"/>
      <c r="I11" s="171"/>
    </row>
    <row r="12" spans="2:13" ht="1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2:13" ht="15">
      <c r="B13" s="32" t="s">
        <v>50</v>
      </c>
      <c r="C13" s="32"/>
      <c r="D13" s="32" t="s">
        <v>50</v>
      </c>
      <c r="E13" s="32"/>
      <c r="F13" s="32"/>
      <c r="G13" s="32" t="s">
        <v>83</v>
      </c>
      <c r="H13" s="32"/>
      <c r="I13" s="32"/>
      <c r="J13" s="32"/>
      <c r="K13" s="32" t="s">
        <v>116</v>
      </c>
      <c r="L13" s="32"/>
      <c r="M13" s="32" t="s">
        <v>53</v>
      </c>
    </row>
    <row r="14" spans="2:13" ht="15">
      <c r="B14" s="32" t="s">
        <v>51</v>
      </c>
      <c r="C14" s="32"/>
      <c r="D14" s="32" t="s">
        <v>52</v>
      </c>
      <c r="E14" s="32"/>
      <c r="F14" s="32"/>
      <c r="G14" s="32" t="s">
        <v>84</v>
      </c>
      <c r="H14" s="32"/>
      <c r="I14" s="32" t="s">
        <v>53</v>
      </c>
      <c r="J14" s="32"/>
      <c r="K14" s="32" t="s">
        <v>117</v>
      </c>
      <c r="L14" s="32"/>
      <c r="M14" s="32" t="s">
        <v>54</v>
      </c>
    </row>
    <row r="15" spans="2:13" ht="15">
      <c r="B15" s="32" t="s">
        <v>65</v>
      </c>
      <c r="C15" s="32"/>
      <c r="D15" s="32" t="s">
        <v>65</v>
      </c>
      <c r="E15" s="32"/>
      <c r="F15" s="32"/>
      <c r="G15" s="32" t="s">
        <v>65</v>
      </c>
      <c r="H15" s="32"/>
      <c r="I15" s="32" t="s">
        <v>65</v>
      </c>
      <c r="J15" s="32"/>
      <c r="K15" s="32" t="s">
        <v>65</v>
      </c>
      <c r="L15" s="32"/>
      <c r="M15" s="32" t="s">
        <v>65</v>
      </c>
    </row>
    <row r="16" spans="1:13" ht="15">
      <c r="A16" s="139" t="s">
        <v>142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4" ht="15">
      <c r="A17" s="140" t="s">
        <v>143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2:14" ht="15">
      <c r="B18" s="143"/>
      <c r="C18" s="143"/>
      <c r="D18" s="143"/>
      <c r="E18" s="143"/>
      <c r="F18" s="143"/>
      <c r="G18" s="143"/>
      <c r="H18" s="143"/>
      <c r="I18" s="143"/>
      <c r="J18" s="143"/>
      <c r="K18" s="144"/>
      <c r="L18" s="143"/>
      <c r="M18" s="143"/>
      <c r="N18" s="142"/>
    </row>
    <row r="19" spans="1:14" ht="15">
      <c r="A19" s="44" t="s">
        <v>115</v>
      </c>
      <c r="B19" s="143">
        <v>46053</v>
      </c>
      <c r="C19" s="143"/>
      <c r="D19" s="143">
        <v>4761</v>
      </c>
      <c r="E19" s="143"/>
      <c r="F19" s="143"/>
      <c r="G19" s="143">
        <v>-16434</v>
      </c>
      <c r="H19" s="143"/>
      <c r="I19" s="143">
        <f>SUM(B19:H19)</f>
        <v>34380</v>
      </c>
      <c r="J19" s="143"/>
      <c r="K19" s="145">
        <f>+BalanceSheet!E42</f>
        <v>724</v>
      </c>
      <c r="L19" s="143"/>
      <c r="M19" s="143">
        <f>+K19+I19</f>
        <v>35104</v>
      </c>
      <c r="N19" s="142"/>
    </row>
    <row r="20" spans="2:14" ht="12.7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5"/>
      <c r="L20" s="143"/>
      <c r="M20" s="143"/>
      <c r="N20" s="142"/>
    </row>
    <row r="21" spans="1:14" ht="28.5">
      <c r="A21" s="156" t="s">
        <v>134</v>
      </c>
      <c r="B21" s="143">
        <v>3224</v>
      </c>
      <c r="C21" s="143"/>
      <c r="D21" s="143">
        <v>161</v>
      </c>
      <c r="E21" s="143"/>
      <c r="F21" s="143"/>
      <c r="G21" s="143">
        <v>0</v>
      </c>
      <c r="H21" s="143"/>
      <c r="I21" s="143">
        <f>SUM(B21:H21)</f>
        <v>3385</v>
      </c>
      <c r="J21" s="143"/>
      <c r="K21" s="145">
        <v>0</v>
      </c>
      <c r="L21" s="143"/>
      <c r="M21" s="143">
        <f>+K21+I21</f>
        <v>3385</v>
      </c>
      <c r="N21" s="142"/>
    </row>
    <row r="22" spans="2:14" ht="12.75" customHeight="1">
      <c r="B22" s="143"/>
      <c r="C22" s="143"/>
      <c r="D22" s="143"/>
      <c r="E22" s="143"/>
      <c r="F22" s="143"/>
      <c r="G22" s="143"/>
      <c r="H22" s="143"/>
      <c r="I22" s="143"/>
      <c r="J22" s="143"/>
      <c r="K22" s="145"/>
      <c r="L22" s="143"/>
      <c r="M22" s="143"/>
      <c r="N22" s="142"/>
    </row>
    <row r="23" spans="1:14" ht="28.5" customHeight="1">
      <c r="A23" s="156" t="s">
        <v>135</v>
      </c>
      <c r="B23" s="143">
        <v>0</v>
      </c>
      <c r="C23" s="143"/>
      <c r="D23" s="145">
        <f>-86-37</f>
        <v>-123</v>
      </c>
      <c r="E23" s="143"/>
      <c r="F23" s="143"/>
      <c r="G23" s="143">
        <v>0</v>
      </c>
      <c r="H23" s="143"/>
      <c r="I23" s="143">
        <f>SUM(B23:H23)</f>
        <v>-123</v>
      </c>
      <c r="J23" s="143"/>
      <c r="K23" s="145">
        <v>0</v>
      </c>
      <c r="L23" s="143"/>
      <c r="M23" s="143">
        <f>+K23+I23</f>
        <v>-123</v>
      </c>
      <c r="N23" s="142"/>
    </row>
    <row r="24" spans="2:14" ht="12.75" customHeight="1">
      <c r="B24" s="143"/>
      <c r="C24" s="143"/>
      <c r="D24" s="143"/>
      <c r="E24" s="143"/>
      <c r="F24" s="143"/>
      <c r="G24" s="143"/>
      <c r="H24" s="143"/>
      <c r="I24" s="143"/>
      <c r="J24" s="143"/>
      <c r="K24" s="145"/>
      <c r="L24" s="143"/>
      <c r="M24" s="143"/>
      <c r="N24" s="142"/>
    </row>
    <row r="25" spans="1:14" ht="15">
      <c r="A25" s="44" t="s">
        <v>150</v>
      </c>
      <c r="B25" s="143">
        <v>0</v>
      </c>
      <c r="C25" s="143"/>
      <c r="D25" s="143">
        <v>0</v>
      </c>
      <c r="E25" s="143"/>
      <c r="F25" s="143"/>
      <c r="G25" s="143">
        <f>'Income Statement'!H42</f>
        <v>-2425</v>
      </c>
      <c r="H25" s="143"/>
      <c r="I25" s="143">
        <f>SUM(B25:H25)</f>
        <v>-2425</v>
      </c>
      <c r="J25" s="143"/>
      <c r="K25" s="145">
        <f>-'Income Statement'!H40</f>
        <v>-253</v>
      </c>
      <c r="L25" s="143"/>
      <c r="M25" s="143">
        <f>+I25+K25</f>
        <v>-2678</v>
      </c>
      <c r="N25" s="142"/>
    </row>
    <row r="26" spans="2:14" ht="12.75" customHeight="1">
      <c r="B26" s="143"/>
      <c r="C26" s="143"/>
      <c r="D26" s="143"/>
      <c r="E26" s="143"/>
      <c r="F26" s="143"/>
      <c r="G26" s="143"/>
      <c r="H26" s="143"/>
      <c r="I26" s="143"/>
      <c r="J26" s="143"/>
      <c r="K26" s="145"/>
      <c r="L26" s="143"/>
      <c r="M26" s="143"/>
      <c r="N26" s="142"/>
    </row>
    <row r="27" spans="1:14" ht="28.5">
      <c r="A27" s="156" t="s">
        <v>133</v>
      </c>
      <c r="B27" s="143">
        <v>0</v>
      </c>
      <c r="C27" s="143"/>
      <c r="D27" s="143">
        <v>0</v>
      </c>
      <c r="E27" s="143"/>
      <c r="F27" s="143"/>
      <c r="G27" s="143">
        <v>0</v>
      </c>
      <c r="H27" s="143"/>
      <c r="I27" s="143">
        <f>SUM(B27:H27)</f>
        <v>0</v>
      </c>
      <c r="J27" s="143"/>
      <c r="K27" s="145">
        <v>320</v>
      </c>
      <c r="L27" s="143"/>
      <c r="M27" s="143">
        <f>+I27+K27</f>
        <v>320</v>
      </c>
      <c r="N27" s="142"/>
    </row>
    <row r="28" spans="2:14" ht="12.75" customHeight="1">
      <c r="B28" s="143"/>
      <c r="C28" s="143"/>
      <c r="D28" s="143"/>
      <c r="E28" s="143"/>
      <c r="F28" s="143"/>
      <c r="G28" s="143"/>
      <c r="H28" s="143"/>
      <c r="I28" s="143"/>
      <c r="J28" s="143"/>
      <c r="K28" s="145"/>
      <c r="L28" s="143"/>
      <c r="M28" s="143"/>
      <c r="N28" s="142"/>
    </row>
    <row r="29" spans="1:14" ht="15" hidden="1">
      <c r="A29" s="44" t="s">
        <v>92</v>
      </c>
      <c r="B29" s="143">
        <v>0</v>
      </c>
      <c r="C29" s="143"/>
      <c r="D29" s="143">
        <v>0</v>
      </c>
      <c r="E29" s="143"/>
      <c r="F29" s="143"/>
      <c r="G29" s="143">
        <v>0</v>
      </c>
      <c r="H29" s="143"/>
      <c r="I29" s="143"/>
      <c r="J29" s="143"/>
      <c r="K29" s="145"/>
      <c r="L29" s="143"/>
      <c r="M29" s="143">
        <f>SUM(B29:H29)</f>
        <v>0</v>
      </c>
      <c r="N29" s="142"/>
    </row>
    <row r="30" spans="2:14" ht="12.75" customHeight="1" hidden="1">
      <c r="B30" s="143"/>
      <c r="C30" s="143"/>
      <c r="D30" s="143"/>
      <c r="E30" s="143"/>
      <c r="F30" s="143"/>
      <c r="G30" s="143"/>
      <c r="H30" s="143"/>
      <c r="I30" s="143"/>
      <c r="J30" s="143"/>
      <c r="K30" s="145"/>
      <c r="L30" s="143"/>
      <c r="M30" s="143"/>
      <c r="N30" s="142"/>
    </row>
    <row r="31" spans="1:15" ht="15.75" thickBot="1">
      <c r="A31" s="44" t="s">
        <v>144</v>
      </c>
      <c r="B31" s="88">
        <f>SUM(B19:B30)</f>
        <v>49277</v>
      </c>
      <c r="C31" s="87"/>
      <c r="D31" s="88">
        <f>SUM(D19:D30)</f>
        <v>4799</v>
      </c>
      <c r="E31" s="87"/>
      <c r="F31" s="87"/>
      <c r="G31" s="88">
        <f>SUM(G19:G30)</f>
        <v>-18859</v>
      </c>
      <c r="H31" s="87"/>
      <c r="I31" s="88">
        <f>SUM(I19:I30)</f>
        <v>35217</v>
      </c>
      <c r="J31" s="87"/>
      <c r="K31" s="154">
        <f>SUM(K19:K30)</f>
        <v>791</v>
      </c>
      <c r="L31" s="87"/>
      <c r="M31" s="88">
        <f>SUM(M19:M30)</f>
        <v>36008</v>
      </c>
      <c r="N31" s="142"/>
      <c r="O31" s="142">
        <f>+M31-BalanceSheet!C43</f>
        <v>0</v>
      </c>
    </row>
    <row r="32" spans="2:14" ht="15">
      <c r="B32" s="143"/>
      <c r="C32" s="87"/>
      <c r="D32" s="143"/>
      <c r="E32" s="143"/>
      <c r="F32" s="87"/>
      <c r="G32" s="143"/>
      <c r="H32" s="87"/>
      <c r="I32" s="87"/>
      <c r="J32" s="87"/>
      <c r="K32" s="93"/>
      <c r="L32" s="87"/>
      <c r="M32" s="143"/>
      <c r="N32" s="142"/>
    </row>
    <row r="33" spans="2:14" ht="14.25">
      <c r="B33" s="142"/>
      <c r="C33" s="142"/>
      <c r="D33" s="142"/>
      <c r="E33" s="142"/>
      <c r="F33" s="142"/>
      <c r="G33" s="142"/>
      <c r="H33" s="142"/>
      <c r="I33" s="142"/>
      <c r="J33" s="142"/>
      <c r="K33" s="146"/>
      <c r="L33" s="142"/>
      <c r="M33" s="142"/>
      <c r="N33" s="142"/>
    </row>
    <row r="34" spans="1:14" ht="14.25" hidden="1">
      <c r="A34" s="44" t="s">
        <v>81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6"/>
      <c r="L34" s="142"/>
      <c r="M34" s="142"/>
      <c r="N34" s="142"/>
    </row>
    <row r="35" spans="1:14" ht="14.25" hidden="1">
      <c r="A35" s="62" t="s">
        <v>82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6"/>
      <c r="L35" s="142"/>
      <c r="M35" s="142"/>
      <c r="N35" s="142"/>
    </row>
    <row r="36" spans="2:14" ht="14.25" hidden="1">
      <c r="B36" s="142"/>
      <c r="C36" s="142"/>
      <c r="D36" s="142"/>
      <c r="E36" s="142"/>
      <c r="F36" s="142"/>
      <c r="G36" s="142"/>
      <c r="H36" s="142"/>
      <c r="I36" s="142"/>
      <c r="J36" s="142"/>
      <c r="K36" s="146"/>
      <c r="L36" s="142"/>
      <c r="M36" s="142"/>
      <c r="N36" s="142"/>
    </row>
    <row r="37" spans="1:14" ht="14.25" hidden="1">
      <c r="A37" s="44" t="s">
        <v>55</v>
      </c>
      <c r="B37" s="142">
        <v>31400</v>
      </c>
      <c r="C37" s="142"/>
      <c r="D37" s="142">
        <v>14811</v>
      </c>
      <c r="E37" s="142"/>
      <c r="F37" s="142"/>
      <c r="G37" s="142">
        <v>-14357</v>
      </c>
      <c r="H37" s="142"/>
      <c r="I37" s="142"/>
      <c r="J37" s="142"/>
      <c r="K37" s="146"/>
      <c r="L37" s="142"/>
      <c r="M37" s="142">
        <f>SUM(B37:H37)</f>
        <v>31854</v>
      </c>
      <c r="N37" s="142"/>
    </row>
    <row r="38" spans="2:14" ht="9.75" customHeight="1" hidden="1">
      <c r="B38" s="142"/>
      <c r="C38" s="142"/>
      <c r="D38" s="142"/>
      <c r="E38" s="142"/>
      <c r="F38" s="142"/>
      <c r="G38" s="142"/>
      <c r="H38" s="142"/>
      <c r="I38" s="142"/>
      <c r="J38" s="142"/>
      <c r="K38" s="146"/>
      <c r="L38" s="142"/>
      <c r="M38" s="142"/>
      <c r="N38" s="142"/>
    </row>
    <row r="39" spans="1:14" ht="14.25" hidden="1">
      <c r="A39" s="44" t="s">
        <v>56</v>
      </c>
      <c r="B39" s="142">
        <v>0</v>
      </c>
      <c r="C39" s="142"/>
      <c r="D39" s="142">
        <v>0</v>
      </c>
      <c r="E39" s="142"/>
      <c r="F39" s="142"/>
      <c r="G39" s="142">
        <v>3453</v>
      </c>
      <c r="H39" s="142"/>
      <c r="I39" s="142"/>
      <c r="J39" s="142"/>
      <c r="K39" s="146"/>
      <c r="L39" s="142"/>
      <c r="M39" s="142">
        <f>SUM(B39:H39)</f>
        <v>3453</v>
      </c>
      <c r="N39" s="142"/>
    </row>
    <row r="40" spans="2:14" ht="9.75" customHeight="1" hidden="1">
      <c r="B40" s="142"/>
      <c r="C40" s="142"/>
      <c r="D40" s="142"/>
      <c r="E40" s="142"/>
      <c r="F40" s="142"/>
      <c r="G40" s="142"/>
      <c r="H40" s="142"/>
      <c r="I40" s="142"/>
      <c r="J40" s="142"/>
      <c r="K40" s="146"/>
      <c r="L40" s="142"/>
      <c r="M40" s="142"/>
      <c r="N40" s="142"/>
    </row>
    <row r="41" spans="1:14" ht="14.25" hidden="1">
      <c r="A41" s="44" t="s">
        <v>57</v>
      </c>
      <c r="B41" s="142">
        <v>0</v>
      </c>
      <c r="C41" s="142"/>
      <c r="D41" s="142">
        <v>0</v>
      </c>
      <c r="E41" s="142"/>
      <c r="F41" s="142"/>
      <c r="G41" s="142">
        <v>0</v>
      </c>
      <c r="H41" s="142"/>
      <c r="I41" s="142"/>
      <c r="J41" s="142"/>
      <c r="K41" s="146"/>
      <c r="L41" s="142"/>
      <c r="M41" s="142">
        <f>SUM(B41:H41)</f>
        <v>0</v>
      </c>
      <c r="N41" s="142"/>
    </row>
    <row r="42" spans="2:14" ht="9.75" customHeight="1" hidden="1">
      <c r="B42" s="142"/>
      <c r="C42" s="142"/>
      <c r="D42" s="142"/>
      <c r="E42" s="142"/>
      <c r="F42" s="142"/>
      <c r="G42" s="142"/>
      <c r="H42" s="142"/>
      <c r="I42" s="142"/>
      <c r="J42" s="142"/>
      <c r="K42" s="146"/>
      <c r="L42" s="142"/>
      <c r="M42" s="142"/>
      <c r="N42" s="142"/>
    </row>
    <row r="43" spans="1:14" ht="14.25" hidden="1">
      <c r="A43" s="44" t="s">
        <v>59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6"/>
      <c r="L43" s="142"/>
      <c r="M43" s="142"/>
      <c r="N43" s="142"/>
    </row>
    <row r="44" spans="1:14" ht="14.25" hidden="1">
      <c r="A44" s="44" t="s">
        <v>60</v>
      </c>
      <c r="B44" s="142">
        <v>0</v>
      </c>
      <c r="C44" s="142"/>
      <c r="D44" s="142">
        <v>0</v>
      </c>
      <c r="E44" s="142"/>
      <c r="F44" s="142"/>
      <c r="G44" s="142">
        <v>0</v>
      </c>
      <c r="H44" s="142"/>
      <c r="I44" s="142"/>
      <c r="J44" s="142"/>
      <c r="K44" s="146"/>
      <c r="L44" s="142"/>
      <c r="M44" s="142">
        <f>SUM(B44:H44)</f>
        <v>0</v>
      </c>
      <c r="N44" s="142"/>
    </row>
    <row r="45" spans="2:14" ht="9.75" customHeight="1" hidden="1">
      <c r="B45" s="142"/>
      <c r="C45" s="142"/>
      <c r="D45" s="142"/>
      <c r="E45" s="142"/>
      <c r="F45" s="142"/>
      <c r="G45" s="142"/>
      <c r="H45" s="142"/>
      <c r="I45" s="142"/>
      <c r="J45" s="142"/>
      <c r="K45" s="146"/>
      <c r="L45" s="142"/>
      <c r="M45" s="142"/>
      <c r="N45" s="142"/>
    </row>
    <row r="46" spans="1:14" ht="14.25" hidden="1">
      <c r="A46" s="44" t="s">
        <v>58</v>
      </c>
      <c r="B46" s="142">
        <v>0</v>
      </c>
      <c r="C46" s="142"/>
      <c r="D46" s="142">
        <v>0</v>
      </c>
      <c r="E46" s="142"/>
      <c r="F46" s="142"/>
      <c r="G46" s="142">
        <v>0</v>
      </c>
      <c r="H46" s="142"/>
      <c r="I46" s="142"/>
      <c r="J46" s="142"/>
      <c r="K46" s="146"/>
      <c r="L46" s="142"/>
      <c r="M46" s="142">
        <f>SUM(B46:H46)</f>
        <v>0</v>
      </c>
      <c r="N46" s="142"/>
    </row>
    <row r="47" spans="2:14" ht="9" customHeight="1" hidden="1">
      <c r="B47" s="142"/>
      <c r="C47" s="142"/>
      <c r="D47" s="142"/>
      <c r="E47" s="142"/>
      <c r="F47" s="142"/>
      <c r="G47" s="142"/>
      <c r="H47" s="142"/>
      <c r="I47" s="142"/>
      <c r="J47" s="142"/>
      <c r="K47" s="146"/>
      <c r="L47" s="142"/>
      <c r="M47" s="142"/>
      <c r="N47" s="142"/>
    </row>
    <row r="48" spans="1:14" ht="14.25" hidden="1">
      <c r="A48" s="44" t="s">
        <v>61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6"/>
      <c r="L48" s="142"/>
      <c r="M48" s="142"/>
      <c r="N48" s="142"/>
    </row>
    <row r="49" spans="1:14" ht="14.25" hidden="1">
      <c r="A49" s="44" t="s">
        <v>62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6"/>
      <c r="L49" s="142"/>
      <c r="M49" s="142">
        <f>SUM(B49:H49)</f>
        <v>0</v>
      </c>
      <c r="N49" s="142"/>
    </row>
    <row r="50" spans="2:14" ht="9.75" customHeight="1" hidden="1">
      <c r="B50" s="142"/>
      <c r="C50" s="142"/>
      <c r="D50" s="142"/>
      <c r="E50" s="142"/>
      <c r="F50" s="142"/>
      <c r="G50" s="142"/>
      <c r="H50" s="142"/>
      <c r="I50" s="142"/>
      <c r="J50" s="142"/>
      <c r="K50" s="146"/>
      <c r="L50" s="142"/>
      <c r="M50" s="142"/>
      <c r="N50" s="142"/>
    </row>
    <row r="51" spans="1:14" ht="14.25" hidden="1">
      <c r="A51" s="44" t="s">
        <v>64</v>
      </c>
      <c r="B51" s="142">
        <v>0</v>
      </c>
      <c r="C51" s="142"/>
      <c r="D51" s="142">
        <v>0</v>
      </c>
      <c r="E51" s="142"/>
      <c r="F51" s="142"/>
      <c r="G51" s="142">
        <v>0</v>
      </c>
      <c r="H51" s="142"/>
      <c r="I51" s="142"/>
      <c r="J51" s="142"/>
      <c r="K51" s="146"/>
      <c r="L51" s="142"/>
      <c r="M51" s="142">
        <f>SUM(B51:H51)</f>
        <v>0</v>
      </c>
      <c r="N51" s="142"/>
    </row>
    <row r="52" spans="2:14" ht="9.75" customHeight="1" hidden="1">
      <c r="B52" s="142"/>
      <c r="C52" s="142"/>
      <c r="D52" s="142"/>
      <c r="E52" s="142"/>
      <c r="F52" s="142"/>
      <c r="G52" s="142"/>
      <c r="H52" s="142"/>
      <c r="I52" s="142"/>
      <c r="J52" s="142"/>
      <c r="K52" s="146"/>
      <c r="L52" s="142"/>
      <c r="M52" s="142"/>
      <c r="N52" s="142"/>
    </row>
    <row r="53" spans="1:14" ht="15" hidden="1" thickBot="1">
      <c r="A53" s="44" t="s">
        <v>63</v>
      </c>
      <c r="B53" s="101">
        <f>SUM(B37:B52)</f>
        <v>31400</v>
      </c>
      <c r="C53" s="92"/>
      <c r="D53" s="101">
        <f>SUM(D37:D52)</f>
        <v>14811</v>
      </c>
      <c r="E53" s="92"/>
      <c r="F53" s="92"/>
      <c r="G53" s="101">
        <f>SUM(G37:G52)</f>
        <v>-10904</v>
      </c>
      <c r="H53" s="92"/>
      <c r="I53" s="92"/>
      <c r="J53" s="92"/>
      <c r="K53" s="147"/>
      <c r="L53" s="92"/>
      <c r="M53" s="101">
        <f>SUM(M37:M52)</f>
        <v>35307</v>
      </c>
      <c r="N53" s="142"/>
    </row>
    <row r="54" spans="1:14" ht="15">
      <c r="A54" s="148" t="s">
        <v>142</v>
      </c>
      <c r="B54" s="61"/>
      <c r="C54" s="61"/>
      <c r="D54" s="61"/>
      <c r="E54" s="61"/>
      <c r="F54" s="61"/>
      <c r="G54" s="61"/>
      <c r="H54" s="61"/>
      <c r="I54" s="61"/>
      <c r="J54" s="61"/>
      <c r="K54" s="149"/>
      <c r="L54" s="61"/>
      <c r="M54" s="61"/>
      <c r="N54" s="142"/>
    </row>
    <row r="55" spans="1:14" ht="15">
      <c r="A55" s="150" t="s">
        <v>145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51"/>
      <c r="L55" s="141"/>
      <c r="M55" s="141"/>
      <c r="N55" s="142"/>
    </row>
    <row r="56" spans="1:14" ht="15">
      <c r="A56" s="152"/>
      <c r="B56" s="143"/>
      <c r="C56" s="143"/>
      <c r="D56" s="143"/>
      <c r="E56" s="143"/>
      <c r="F56" s="143"/>
      <c r="G56" s="143"/>
      <c r="H56" s="143"/>
      <c r="I56" s="143"/>
      <c r="J56" s="143"/>
      <c r="K56" s="145"/>
      <c r="L56" s="143"/>
      <c r="M56" s="143"/>
      <c r="N56" s="142"/>
    </row>
    <row r="57" spans="1:14" ht="14.25">
      <c r="A57" s="44" t="s">
        <v>131</v>
      </c>
      <c r="B57" s="142">
        <v>46053</v>
      </c>
      <c r="C57" s="142"/>
      <c r="D57" s="142">
        <v>4761</v>
      </c>
      <c r="E57" s="142"/>
      <c r="F57" s="142"/>
      <c r="G57" s="142">
        <v>-14035</v>
      </c>
      <c r="H57" s="142"/>
      <c r="I57" s="142">
        <f>SUM(B57:G57)</f>
        <v>36779</v>
      </c>
      <c r="J57" s="142"/>
      <c r="K57" s="146">
        <v>1104</v>
      </c>
      <c r="L57" s="142"/>
      <c r="M57" s="142">
        <f>+K57+I57</f>
        <v>37883</v>
      </c>
      <c r="N57" s="142"/>
    </row>
    <row r="58" spans="2:14" ht="12.75" customHeight="1">
      <c r="B58" s="142"/>
      <c r="C58" s="142"/>
      <c r="D58" s="142"/>
      <c r="E58" s="142"/>
      <c r="F58" s="142"/>
      <c r="G58" s="142"/>
      <c r="H58" s="142"/>
      <c r="I58" s="142"/>
      <c r="J58" s="142"/>
      <c r="K58" s="146"/>
      <c r="L58" s="142"/>
      <c r="M58" s="142"/>
      <c r="N58" s="142"/>
    </row>
    <row r="59" spans="1:14" ht="14.25">
      <c r="A59" s="44" t="s">
        <v>150</v>
      </c>
      <c r="B59" s="142">
        <v>0</v>
      </c>
      <c r="C59" s="142"/>
      <c r="D59" s="142">
        <v>0</v>
      </c>
      <c r="E59" s="142"/>
      <c r="F59" s="142"/>
      <c r="G59" s="142">
        <f>'Income Statement'!J42</f>
        <v>-2399</v>
      </c>
      <c r="H59" s="142"/>
      <c r="I59" s="142">
        <f>SUM(B59:G59)</f>
        <v>-2399</v>
      </c>
      <c r="J59" s="142"/>
      <c r="K59" s="146">
        <f>-'Income Statement'!J40</f>
        <v>-365</v>
      </c>
      <c r="L59" s="142"/>
      <c r="M59" s="142">
        <f>+K59+I59</f>
        <v>-2764</v>
      </c>
      <c r="N59" s="142"/>
    </row>
    <row r="60" spans="2:14" ht="12.75" customHeight="1">
      <c r="B60" s="142"/>
      <c r="C60" s="142"/>
      <c r="D60" s="142"/>
      <c r="E60" s="142"/>
      <c r="F60" s="142"/>
      <c r="G60" s="142"/>
      <c r="H60" s="142"/>
      <c r="I60" s="142"/>
      <c r="J60" s="142"/>
      <c r="K60" s="146"/>
      <c r="L60" s="142"/>
      <c r="M60" s="142"/>
      <c r="N60" s="142"/>
    </row>
    <row r="61" spans="1:14" ht="28.5">
      <c r="A61" s="156" t="s">
        <v>136</v>
      </c>
      <c r="B61" s="142">
        <v>0</v>
      </c>
      <c r="C61" s="142"/>
      <c r="D61" s="142">
        <v>0</v>
      </c>
      <c r="E61" s="142"/>
      <c r="F61" s="142"/>
      <c r="G61" s="142">
        <v>0</v>
      </c>
      <c r="H61" s="142"/>
      <c r="I61" s="142">
        <v>0</v>
      </c>
      <c r="J61" s="142"/>
      <c r="K61" s="146">
        <v>-15</v>
      </c>
      <c r="L61" s="142"/>
      <c r="M61" s="142">
        <f>+K61+I61</f>
        <v>-15</v>
      </c>
      <c r="N61" s="142"/>
    </row>
    <row r="62" spans="11:14" ht="12.75" customHeight="1">
      <c r="K62" s="152"/>
      <c r="N62" s="142"/>
    </row>
    <row r="63" spans="1:14" ht="15" thickBot="1">
      <c r="A63" s="44" t="s">
        <v>146</v>
      </c>
      <c r="B63" s="101">
        <f>SUM(B57:B62)</f>
        <v>46053</v>
      </c>
      <c r="C63" s="92"/>
      <c r="D63" s="101">
        <f>SUM(D57:D62)</f>
        <v>4761</v>
      </c>
      <c r="E63" s="92"/>
      <c r="F63" s="92"/>
      <c r="G63" s="101">
        <f>SUM(G57:G62)</f>
        <v>-16434</v>
      </c>
      <c r="H63" s="92"/>
      <c r="I63" s="101">
        <f>SUM(I57:I62)</f>
        <v>34380</v>
      </c>
      <c r="J63" s="92"/>
      <c r="K63" s="153">
        <f>SUM(K57:K62)</f>
        <v>724</v>
      </c>
      <c r="L63" s="92"/>
      <c r="M63" s="101">
        <f>SUM(M57:M62)</f>
        <v>35104</v>
      </c>
      <c r="N63" s="142"/>
    </row>
    <row r="64" spans="2:14" ht="14.25">
      <c r="B64" s="142"/>
      <c r="C64" s="142"/>
      <c r="D64" s="142"/>
      <c r="E64" s="142"/>
      <c r="F64" s="142"/>
      <c r="G64" s="142"/>
      <c r="H64" s="142"/>
      <c r="I64" s="142"/>
      <c r="J64" s="142"/>
      <c r="K64" s="146"/>
      <c r="L64" s="142"/>
      <c r="M64" s="142"/>
      <c r="N64" s="142"/>
    </row>
    <row r="65" spans="2:14" ht="14.25">
      <c r="B65" s="142"/>
      <c r="C65" s="142"/>
      <c r="D65" s="142"/>
      <c r="E65" s="142"/>
      <c r="F65" s="142"/>
      <c r="G65" s="142"/>
      <c r="H65" s="142"/>
      <c r="I65" s="142"/>
      <c r="J65" s="142"/>
      <c r="K65" s="146"/>
      <c r="L65" s="142"/>
      <c r="M65" s="142"/>
      <c r="N65" s="142"/>
    </row>
    <row r="66" spans="1:14" ht="14.25">
      <c r="A66" s="62" t="s">
        <v>78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6"/>
      <c r="L66" s="142"/>
      <c r="M66" s="142"/>
      <c r="N66" s="142"/>
    </row>
    <row r="67" spans="2:14" ht="14.25">
      <c r="B67" s="142"/>
      <c r="C67" s="142"/>
      <c r="D67" s="142"/>
      <c r="E67" s="142"/>
      <c r="F67" s="142"/>
      <c r="G67" s="142"/>
      <c r="H67" s="142"/>
      <c r="I67" s="142"/>
      <c r="J67" s="142"/>
      <c r="K67" s="146"/>
      <c r="L67" s="142"/>
      <c r="M67" s="142"/>
      <c r="N67" s="142"/>
    </row>
    <row r="68" spans="1:14" ht="14.25">
      <c r="A68" s="1" t="s">
        <v>123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6"/>
      <c r="L68" s="142"/>
      <c r="M68" s="142"/>
      <c r="N68" s="142"/>
    </row>
    <row r="69" spans="1:14" ht="14.25">
      <c r="A69" s="1" t="s">
        <v>124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6"/>
      <c r="L69" s="142"/>
      <c r="M69" s="142"/>
      <c r="N69" s="142"/>
    </row>
    <row r="70" spans="2:14" ht="14.25">
      <c r="B70" s="142"/>
      <c r="C70" s="142"/>
      <c r="D70" s="142"/>
      <c r="E70" s="142"/>
      <c r="F70" s="142"/>
      <c r="G70" s="142"/>
      <c r="H70" s="142"/>
      <c r="I70" s="142"/>
      <c r="J70" s="142"/>
      <c r="K70" s="146"/>
      <c r="L70" s="142"/>
      <c r="M70" s="142"/>
      <c r="N70" s="142"/>
    </row>
    <row r="71" spans="2:14" ht="14.25">
      <c r="B71" s="142"/>
      <c r="C71" s="142"/>
      <c r="D71" s="142"/>
      <c r="E71" s="142"/>
      <c r="F71" s="142"/>
      <c r="G71" s="142"/>
      <c r="H71" s="142"/>
      <c r="I71" s="142"/>
      <c r="J71" s="142"/>
      <c r="K71" s="146"/>
      <c r="L71" s="142"/>
      <c r="M71" s="142"/>
      <c r="N71" s="142"/>
    </row>
    <row r="72" spans="2:14" ht="14.25">
      <c r="B72" s="142"/>
      <c r="C72" s="142"/>
      <c r="D72" s="142"/>
      <c r="E72" s="142"/>
      <c r="F72" s="142"/>
      <c r="G72" s="142"/>
      <c r="H72" s="142"/>
      <c r="I72" s="142"/>
      <c r="J72" s="142"/>
      <c r="K72" s="146"/>
      <c r="L72" s="142"/>
      <c r="M72" s="142"/>
      <c r="N72" s="142"/>
    </row>
    <row r="73" spans="2:14" ht="14.25">
      <c r="B73" s="142"/>
      <c r="C73" s="142"/>
      <c r="D73" s="142"/>
      <c r="E73" s="142"/>
      <c r="F73" s="142"/>
      <c r="G73" s="142"/>
      <c r="H73" s="142"/>
      <c r="I73" s="142"/>
      <c r="J73" s="142"/>
      <c r="K73" s="146"/>
      <c r="L73" s="142"/>
      <c r="M73" s="142"/>
      <c r="N73" s="142"/>
    </row>
    <row r="74" spans="2:14" ht="14.25">
      <c r="B74" s="142"/>
      <c r="C74" s="142"/>
      <c r="D74" s="142"/>
      <c r="E74" s="142"/>
      <c r="F74" s="142"/>
      <c r="G74" s="142"/>
      <c r="H74" s="142"/>
      <c r="I74" s="142"/>
      <c r="J74" s="142"/>
      <c r="K74" s="146"/>
      <c r="L74" s="142"/>
      <c r="M74" s="142"/>
      <c r="N74" s="142"/>
    </row>
    <row r="75" spans="2:14" ht="14.25">
      <c r="B75" s="142"/>
      <c r="C75" s="142"/>
      <c r="D75" s="142"/>
      <c r="E75" s="142"/>
      <c r="F75" s="142"/>
      <c r="G75" s="142"/>
      <c r="H75" s="142"/>
      <c r="I75" s="142"/>
      <c r="J75" s="142"/>
      <c r="K75" s="146"/>
      <c r="L75" s="142"/>
      <c r="M75" s="142"/>
      <c r="N75" s="142"/>
    </row>
    <row r="76" spans="2:14" ht="14.25">
      <c r="B76" s="142"/>
      <c r="C76" s="142"/>
      <c r="D76" s="142"/>
      <c r="E76" s="142"/>
      <c r="F76" s="142"/>
      <c r="G76" s="142"/>
      <c r="H76" s="142"/>
      <c r="I76" s="142"/>
      <c r="J76" s="142"/>
      <c r="K76" s="146"/>
      <c r="L76" s="142"/>
      <c r="M76" s="142"/>
      <c r="N76" s="142"/>
    </row>
    <row r="77" spans="2:14" ht="14.25">
      <c r="B77" s="142"/>
      <c r="C77" s="142"/>
      <c r="D77" s="142"/>
      <c r="E77" s="142"/>
      <c r="F77" s="142"/>
      <c r="G77" s="142"/>
      <c r="H77" s="142"/>
      <c r="I77" s="142"/>
      <c r="J77" s="142"/>
      <c r="K77" s="146"/>
      <c r="L77" s="142"/>
      <c r="M77" s="142"/>
      <c r="N77" s="142"/>
    </row>
    <row r="78" spans="2:14" ht="14.25">
      <c r="B78" s="142"/>
      <c r="C78" s="142"/>
      <c r="D78" s="142"/>
      <c r="E78" s="142"/>
      <c r="F78" s="142"/>
      <c r="G78" s="142"/>
      <c r="H78" s="142"/>
      <c r="I78" s="142"/>
      <c r="J78" s="142"/>
      <c r="K78" s="146"/>
      <c r="L78" s="142"/>
      <c r="M78" s="142"/>
      <c r="N78" s="142"/>
    </row>
    <row r="79" spans="2:14" ht="14.25">
      <c r="B79" s="142"/>
      <c r="C79" s="142"/>
      <c r="D79" s="142"/>
      <c r="E79" s="142"/>
      <c r="F79" s="142"/>
      <c r="G79" s="142"/>
      <c r="H79" s="142"/>
      <c r="I79" s="142"/>
      <c r="J79" s="142"/>
      <c r="K79" s="146"/>
      <c r="L79" s="142"/>
      <c r="M79" s="142"/>
      <c r="N79" s="142"/>
    </row>
    <row r="80" spans="2:14" ht="14.25">
      <c r="B80" s="142"/>
      <c r="C80" s="142"/>
      <c r="D80" s="142"/>
      <c r="E80" s="142"/>
      <c r="F80" s="142"/>
      <c r="G80" s="142"/>
      <c r="H80" s="142"/>
      <c r="I80" s="142"/>
      <c r="J80" s="142"/>
      <c r="K80" s="146"/>
      <c r="L80" s="142"/>
      <c r="M80" s="142"/>
      <c r="N80" s="142"/>
    </row>
    <row r="81" spans="2:14" ht="14.25">
      <c r="B81" s="142"/>
      <c r="C81" s="142"/>
      <c r="D81" s="142"/>
      <c r="E81" s="142"/>
      <c r="F81" s="142"/>
      <c r="G81" s="142"/>
      <c r="H81" s="142"/>
      <c r="I81" s="142"/>
      <c r="J81" s="142"/>
      <c r="K81" s="146"/>
      <c r="L81" s="142"/>
      <c r="M81" s="142"/>
      <c r="N81" s="142"/>
    </row>
    <row r="82" spans="2:14" ht="14.25">
      <c r="B82" s="142"/>
      <c r="C82" s="142"/>
      <c r="D82" s="142"/>
      <c r="E82" s="142"/>
      <c r="F82" s="142"/>
      <c r="G82" s="142"/>
      <c r="H82" s="142"/>
      <c r="I82" s="142"/>
      <c r="J82" s="142"/>
      <c r="K82" s="146"/>
      <c r="L82" s="142"/>
      <c r="M82" s="142"/>
      <c r="N82" s="142"/>
    </row>
    <row r="83" spans="2:14" ht="14.25">
      <c r="B83" s="142"/>
      <c r="C83" s="142"/>
      <c r="D83" s="142"/>
      <c r="E83" s="142"/>
      <c r="F83" s="142"/>
      <c r="G83" s="142"/>
      <c r="H83" s="142"/>
      <c r="I83" s="142"/>
      <c r="J83" s="142"/>
      <c r="K83" s="146"/>
      <c r="L83" s="142"/>
      <c r="M83" s="142"/>
      <c r="N83" s="142"/>
    </row>
    <row r="84" spans="2:14" ht="14.25">
      <c r="B84" s="142"/>
      <c r="C84" s="142"/>
      <c r="D84" s="142"/>
      <c r="E84" s="142"/>
      <c r="F84" s="142"/>
      <c r="G84" s="142"/>
      <c r="H84" s="142"/>
      <c r="I84" s="142"/>
      <c r="J84" s="142"/>
      <c r="K84" s="146"/>
      <c r="L84" s="142"/>
      <c r="M84" s="142"/>
      <c r="N84" s="142"/>
    </row>
    <row r="85" spans="2:14" ht="14.25">
      <c r="B85" s="142"/>
      <c r="C85" s="142"/>
      <c r="D85" s="142"/>
      <c r="E85" s="142"/>
      <c r="F85" s="142"/>
      <c r="G85" s="142"/>
      <c r="H85" s="142"/>
      <c r="I85" s="142"/>
      <c r="J85" s="142"/>
      <c r="K85" s="146"/>
      <c r="L85" s="142"/>
      <c r="M85" s="142"/>
      <c r="N85" s="142"/>
    </row>
    <row r="86" spans="2:14" ht="14.25">
      <c r="B86" s="142"/>
      <c r="C86" s="142"/>
      <c r="D86" s="142"/>
      <c r="E86" s="142"/>
      <c r="F86" s="142"/>
      <c r="G86" s="142"/>
      <c r="H86" s="142"/>
      <c r="I86" s="142"/>
      <c r="J86" s="142"/>
      <c r="K86" s="146"/>
      <c r="L86" s="142"/>
      <c r="M86" s="142"/>
      <c r="N86" s="142"/>
    </row>
    <row r="87" spans="2:14" ht="14.2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</row>
    <row r="88" spans="2:14" ht="14.2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</row>
    <row r="89" spans="2:14" ht="14.2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</row>
    <row r="90" spans="2:14" ht="14.2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</row>
    <row r="91" spans="2:14" ht="14.25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</row>
    <row r="92" spans="2:14" ht="14.25"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</row>
    <row r="93" spans="2:14" ht="14.25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</row>
    <row r="94" spans="2:14" ht="14.25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</row>
    <row r="95" spans="2:14" ht="14.25"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</row>
    <row r="96" spans="2:14" ht="14.25"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</row>
    <row r="97" spans="2:14" ht="14.25"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</row>
    <row r="98" spans="2:14" ht="14.25"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</row>
    <row r="99" spans="2:14" ht="14.25"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</row>
    <row r="100" spans="2:14" ht="14.25"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</row>
    <row r="101" spans="2:14" ht="14.25"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</row>
    <row r="102" spans="2:14" ht="14.25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</row>
    <row r="103" spans="2:14" ht="14.25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</row>
    <row r="104" spans="2:14" ht="14.25"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</row>
    <row r="105" spans="2:14" ht="14.25"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</row>
    <row r="106" spans="2:14" ht="14.25"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</row>
    <row r="107" spans="2:14" ht="14.25"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</row>
    <row r="108" spans="2:14" ht="14.25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</row>
    <row r="109" spans="2:14" ht="14.25"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</row>
    <row r="110" spans="2:14" ht="14.25"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</row>
    <row r="111" spans="2:14" ht="14.25"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</row>
    <row r="112" spans="2:14" ht="14.25"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2:14" ht="14.25"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2:14" ht="14.25"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2:14" ht="14.25"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2:14" ht="14.25"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2:14" ht="14.25"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2:14" ht="14.25"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2:14" ht="14.25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</sheetData>
  <mergeCells count="6">
    <mergeCell ref="B11:I11"/>
    <mergeCell ref="A7:M7"/>
    <mergeCell ref="A2:M2"/>
    <mergeCell ref="A3:M3"/>
    <mergeCell ref="A5:M5"/>
    <mergeCell ref="A6:M6"/>
  </mergeCells>
  <printOptions/>
  <pageMargins left="0.56" right="0.39" top="0.59" bottom="0.7" header="0.31" footer="0.28"/>
  <pageSetup fitToHeight="1" fitToWidth="1" horizontalDpi="300" verticalDpi="300" orientation="portrait" paperSize="9" scale="89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02"/>
      <c r="F1" s="4"/>
    </row>
    <row r="2" spans="1:6" ht="18">
      <c r="A2" s="167" t="s">
        <v>70</v>
      </c>
      <c r="B2" s="167"/>
      <c r="C2" s="167"/>
      <c r="D2" s="167"/>
      <c r="E2" s="167"/>
      <c r="F2" s="24"/>
    </row>
    <row r="3" spans="1:6" ht="12.75">
      <c r="A3" s="168" t="s">
        <v>0</v>
      </c>
      <c r="B3" s="168"/>
      <c r="C3" s="168"/>
      <c r="D3" s="168"/>
      <c r="E3" s="168"/>
      <c r="F3" s="25"/>
    </row>
    <row r="4" spans="1:6" ht="12.75">
      <c r="A4" s="4"/>
      <c r="B4" s="4"/>
      <c r="C4" s="4"/>
      <c r="D4" s="4"/>
      <c r="E4" s="4"/>
      <c r="F4" s="4"/>
    </row>
    <row r="5" spans="1:6" ht="15.75">
      <c r="A5" s="170" t="s">
        <v>49</v>
      </c>
      <c r="B5" s="170"/>
      <c r="C5" s="170"/>
      <c r="D5" s="170"/>
      <c r="E5" s="170"/>
      <c r="F5" s="26"/>
    </row>
    <row r="6" spans="1:6" ht="15.75">
      <c r="A6" s="170" t="s">
        <v>148</v>
      </c>
      <c r="B6" s="170"/>
      <c r="C6" s="170"/>
      <c r="D6" s="170"/>
      <c r="E6" s="170"/>
      <c r="F6" s="26"/>
    </row>
    <row r="7" spans="1:6" ht="15">
      <c r="A7" s="162" t="s">
        <v>27</v>
      </c>
      <c r="B7" s="162"/>
      <c r="C7" s="162"/>
      <c r="D7" s="162"/>
      <c r="E7" s="162"/>
      <c r="F7" s="27"/>
    </row>
    <row r="8" spans="1:6" ht="15">
      <c r="A8" s="32"/>
      <c r="B8" s="32"/>
      <c r="C8" s="32"/>
      <c r="D8" s="32"/>
      <c r="E8" s="123"/>
      <c r="F8" s="27"/>
    </row>
    <row r="9" spans="1:6" ht="15">
      <c r="A9" s="32"/>
      <c r="B9" s="32"/>
      <c r="C9" s="8"/>
      <c r="D9" s="8"/>
      <c r="E9" s="117"/>
      <c r="F9" s="27"/>
    </row>
    <row r="10" spans="1:6" ht="38.25" customHeight="1">
      <c r="A10" s="20"/>
      <c r="B10" s="4"/>
      <c r="C10" s="8" t="s">
        <v>151</v>
      </c>
      <c r="D10" s="8"/>
      <c r="E10" s="117" t="s">
        <v>152</v>
      </c>
      <c r="F10" s="8"/>
    </row>
    <row r="11" spans="1:6" ht="12.75" customHeight="1">
      <c r="A11" s="20"/>
      <c r="B11" s="4"/>
      <c r="C11" s="8" t="s">
        <v>39</v>
      </c>
      <c r="D11" s="8"/>
      <c r="E11" s="117" t="s">
        <v>39</v>
      </c>
      <c r="F11" s="8"/>
    </row>
    <row r="12" spans="1:6" ht="12.75" customHeight="1">
      <c r="A12" s="20"/>
      <c r="B12" s="4"/>
      <c r="C12" s="29" t="s">
        <v>141</v>
      </c>
      <c r="D12" s="29"/>
      <c r="E12" s="29" t="s">
        <v>98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40</v>
      </c>
      <c r="C15" s="87"/>
      <c r="D15" s="92"/>
      <c r="E15" s="92"/>
      <c r="F15" s="47"/>
    </row>
    <row r="16" spans="1:6" ht="15">
      <c r="A16" s="19"/>
      <c r="B16" s="4"/>
      <c r="C16" s="98"/>
      <c r="D16" s="95"/>
      <c r="E16" s="95"/>
      <c r="F16" s="47"/>
    </row>
    <row r="17" spans="1:6" ht="15">
      <c r="A17" s="19"/>
      <c r="B17" s="38" t="s">
        <v>155</v>
      </c>
      <c r="C17" s="87">
        <f>'Income Statement'!H34</f>
        <v>-2709</v>
      </c>
      <c r="D17" s="92"/>
      <c r="E17" s="92">
        <f>+'Income Statement'!J34</f>
        <v>-2685</v>
      </c>
      <c r="F17" s="47"/>
    </row>
    <row r="18" spans="1:6" ht="15">
      <c r="A18" s="19"/>
      <c r="B18" s="38" t="s">
        <v>41</v>
      </c>
      <c r="C18" s="93"/>
      <c r="D18" s="92"/>
      <c r="E18" s="92"/>
      <c r="F18" s="47"/>
    </row>
    <row r="19" spans="1:6" ht="15">
      <c r="A19" s="19"/>
      <c r="B19" s="38" t="s">
        <v>42</v>
      </c>
      <c r="C19" s="87">
        <v>293</v>
      </c>
      <c r="D19" s="92"/>
      <c r="E19" s="92">
        <v>232</v>
      </c>
      <c r="F19" s="47"/>
    </row>
    <row r="20" spans="1:6" ht="15">
      <c r="A20" s="19"/>
      <c r="B20" s="38" t="s">
        <v>75</v>
      </c>
      <c r="C20" s="87">
        <v>416</v>
      </c>
      <c r="D20" s="92"/>
      <c r="E20" s="92">
        <v>333</v>
      </c>
      <c r="F20" s="47"/>
    </row>
    <row r="21" spans="1:6" ht="15">
      <c r="A21" s="19"/>
      <c r="B21" s="38" t="s">
        <v>48</v>
      </c>
      <c r="C21" s="87">
        <f>497-84</f>
        <v>413</v>
      </c>
      <c r="D21" s="92"/>
      <c r="E21" s="92">
        <f>487-43</f>
        <v>444</v>
      </c>
      <c r="F21" s="47"/>
    </row>
    <row r="22" spans="1:6" ht="9.75" customHeight="1">
      <c r="A22" s="19"/>
      <c r="B22" s="44"/>
      <c r="C22" s="94"/>
      <c r="D22" s="95"/>
      <c r="E22" s="96"/>
      <c r="F22" s="47"/>
    </row>
    <row r="23" spans="1:6" ht="15">
      <c r="A23" s="19"/>
      <c r="B23" s="38" t="s">
        <v>156</v>
      </c>
      <c r="C23" s="87">
        <f>SUM(C17:C22)</f>
        <v>-1587</v>
      </c>
      <c r="D23" s="95"/>
      <c r="E23" s="92">
        <f>SUM(E17:E22)</f>
        <v>-1676</v>
      </c>
      <c r="F23" s="47"/>
    </row>
    <row r="24" spans="1:6" ht="15">
      <c r="A24" s="19"/>
      <c r="B24" s="38" t="s">
        <v>43</v>
      </c>
      <c r="C24" s="87"/>
      <c r="D24" s="95"/>
      <c r="E24" s="95"/>
      <c r="F24" s="47"/>
    </row>
    <row r="25" spans="1:6" ht="15">
      <c r="A25" s="19"/>
      <c r="B25" s="38" t="s">
        <v>90</v>
      </c>
      <c r="C25" s="87">
        <v>-681</v>
      </c>
      <c r="D25" s="92"/>
      <c r="E25" s="92">
        <f>-1580+2390</f>
        <v>810</v>
      </c>
      <c r="F25" s="47"/>
    </row>
    <row r="26" spans="1:6" ht="15">
      <c r="A26" s="19"/>
      <c r="B26" s="38" t="s">
        <v>44</v>
      </c>
      <c r="C26" s="99">
        <v>2958</v>
      </c>
      <c r="D26" s="92"/>
      <c r="E26" s="100">
        <v>94</v>
      </c>
      <c r="F26" s="47"/>
    </row>
    <row r="27" spans="1:6" ht="15">
      <c r="A27" s="19"/>
      <c r="B27" s="38" t="s">
        <v>157</v>
      </c>
      <c r="C27" s="87">
        <f>SUM(C23:C26)</f>
        <v>690</v>
      </c>
      <c r="D27" s="92"/>
      <c r="E27" s="92">
        <f>SUM(E23:E26)</f>
        <v>-772</v>
      </c>
      <c r="F27" s="47"/>
    </row>
    <row r="28" spans="1:6" ht="15">
      <c r="A28" s="19"/>
      <c r="B28" s="38" t="s">
        <v>74</v>
      </c>
      <c r="C28" s="87">
        <v>143</v>
      </c>
      <c r="D28" s="92"/>
      <c r="E28" s="92">
        <v>118</v>
      </c>
      <c r="F28" s="47"/>
    </row>
    <row r="29" spans="1:6" ht="15">
      <c r="A29" s="19"/>
      <c r="B29" s="38" t="s">
        <v>69</v>
      </c>
      <c r="C29" s="87">
        <v>-443</v>
      </c>
      <c r="D29" s="92"/>
      <c r="E29" s="92">
        <v>-309</v>
      </c>
      <c r="F29" s="47"/>
    </row>
    <row r="30" spans="1:6" ht="15">
      <c r="A30" s="19"/>
      <c r="B30" s="38" t="s">
        <v>93</v>
      </c>
      <c r="C30" s="87">
        <v>-98</v>
      </c>
      <c r="D30" s="92"/>
      <c r="E30" s="92">
        <v>-141</v>
      </c>
      <c r="F30" s="47"/>
    </row>
    <row r="31" spans="1:6" ht="15">
      <c r="A31" s="19"/>
      <c r="B31" s="38" t="s">
        <v>158</v>
      </c>
      <c r="C31" s="85">
        <f>SUM(C27:C30)</f>
        <v>292</v>
      </c>
      <c r="D31" s="92"/>
      <c r="E31" s="97">
        <f>SUM(E27:E30)</f>
        <v>-1104</v>
      </c>
      <c r="F31" s="47"/>
    </row>
    <row r="32" spans="1:6" ht="15">
      <c r="A32" s="19"/>
      <c r="B32" s="38"/>
      <c r="C32" s="87"/>
      <c r="D32" s="92"/>
      <c r="E32" s="92"/>
      <c r="F32" s="47"/>
    </row>
    <row r="33" spans="1:6" ht="15">
      <c r="A33" s="67" t="s">
        <v>45</v>
      </c>
      <c r="B33" s="4"/>
      <c r="C33" s="87"/>
      <c r="D33" s="92"/>
      <c r="E33" s="92"/>
      <c r="F33" s="47"/>
    </row>
    <row r="34" spans="1:6" ht="15">
      <c r="A34" s="67"/>
      <c r="B34" s="38" t="s">
        <v>86</v>
      </c>
      <c r="C34" s="87">
        <v>-437</v>
      </c>
      <c r="D34" s="92"/>
      <c r="E34" s="92">
        <f>846-386</f>
        <v>460</v>
      </c>
      <c r="F34" s="47"/>
    </row>
    <row r="35" spans="1:6" ht="15">
      <c r="A35" s="19"/>
      <c r="B35" s="38" t="s">
        <v>46</v>
      </c>
      <c r="C35" s="87">
        <f>-2789+84</f>
        <v>-2705</v>
      </c>
      <c r="D35" s="92"/>
      <c r="E35" s="92">
        <v>1360</v>
      </c>
      <c r="F35" s="47"/>
    </row>
    <row r="36" spans="1:6" ht="15">
      <c r="A36" s="19"/>
      <c r="B36" s="38" t="s">
        <v>129</v>
      </c>
      <c r="C36" s="85">
        <f>SUM(C34:C35)</f>
        <v>-3142</v>
      </c>
      <c r="D36" s="92"/>
      <c r="E36" s="97">
        <f>SUM(E34:E35)</f>
        <v>1820</v>
      </c>
      <c r="F36" s="47"/>
    </row>
    <row r="37" spans="1:6" ht="15">
      <c r="A37" s="19"/>
      <c r="B37" s="4"/>
      <c r="C37" s="87"/>
      <c r="D37" s="92"/>
      <c r="E37" s="92"/>
      <c r="F37" s="72"/>
    </row>
    <row r="38" spans="1:6" ht="15">
      <c r="A38" s="67" t="s">
        <v>47</v>
      </c>
      <c r="B38" s="4"/>
      <c r="C38" s="87"/>
      <c r="D38" s="87"/>
      <c r="E38" s="92"/>
      <c r="F38" s="72"/>
    </row>
    <row r="39" spans="1:6" ht="15">
      <c r="A39" s="19"/>
      <c r="B39" s="38" t="s">
        <v>91</v>
      </c>
      <c r="C39" s="87">
        <v>3189</v>
      </c>
      <c r="D39" s="92"/>
      <c r="E39" s="92">
        <v>-2448</v>
      </c>
      <c r="F39" s="92"/>
    </row>
    <row r="40" spans="1:6" ht="15">
      <c r="A40" s="19"/>
      <c r="B40" s="38" t="s">
        <v>95</v>
      </c>
      <c r="C40" s="87">
        <v>3262</v>
      </c>
      <c r="D40" s="92"/>
      <c r="E40" s="92">
        <v>0</v>
      </c>
      <c r="F40" s="92"/>
    </row>
    <row r="41" spans="1:6" ht="15">
      <c r="A41" s="19"/>
      <c r="B41" s="38" t="s">
        <v>130</v>
      </c>
      <c r="C41" s="85">
        <f>SUM(C39:C39)+C40</f>
        <v>6451</v>
      </c>
      <c r="D41" s="92"/>
      <c r="E41" s="97">
        <f>SUM(E39:E39)+E40</f>
        <v>-2448</v>
      </c>
      <c r="F41" s="92"/>
    </row>
    <row r="42" spans="1:6" ht="15">
      <c r="A42" s="19"/>
      <c r="B42" s="38"/>
      <c r="C42" s="87"/>
      <c r="D42" s="92"/>
      <c r="E42" s="92"/>
      <c r="F42" s="92"/>
    </row>
    <row r="43" spans="1:6" ht="15">
      <c r="A43" s="67" t="s">
        <v>159</v>
      </c>
      <c r="B43" s="4"/>
      <c r="C43" s="87">
        <f>C31+C36+C41</f>
        <v>3601</v>
      </c>
      <c r="D43" s="92"/>
      <c r="E43" s="92">
        <f>E31+E36+E41</f>
        <v>-1732</v>
      </c>
      <c r="F43" s="47"/>
    </row>
    <row r="44" spans="1:6" ht="15">
      <c r="A44" s="19"/>
      <c r="B44" s="4"/>
      <c r="C44" s="98"/>
      <c r="D44" s="95"/>
      <c r="E44" s="95"/>
      <c r="F44" s="47"/>
    </row>
    <row r="45" spans="1:6" ht="15">
      <c r="A45" s="67" t="s">
        <v>153</v>
      </c>
      <c r="B45" s="4"/>
      <c r="C45" s="93">
        <v>2508</v>
      </c>
      <c r="D45" s="92"/>
      <c r="E45" s="92">
        <v>4240</v>
      </c>
      <c r="F45" s="47"/>
    </row>
    <row r="46" spans="1:6" ht="15">
      <c r="A46" s="19"/>
      <c r="B46" s="4"/>
      <c r="C46" s="87"/>
      <c r="D46" s="92"/>
      <c r="E46" s="92"/>
      <c r="F46" s="72"/>
    </row>
    <row r="47" spans="1:6" ht="15.75" thickBot="1">
      <c r="A47" s="67" t="s">
        <v>154</v>
      </c>
      <c r="B47" s="4"/>
      <c r="C47" s="88">
        <f>SUM(C43:C46)</f>
        <v>6109</v>
      </c>
      <c r="D47" s="92"/>
      <c r="E47" s="101">
        <f>SUM(E43:E46)</f>
        <v>2508</v>
      </c>
      <c r="F47" s="47"/>
    </row>
    <row r="48" spans="1:6" ht="15">
      <c r="A48" s="19"/>
      <c r="B48" s="4"/>
      <c r="C48" s="87"/>
      <c r="D48" s="92"/>
      <c r="E48" s="92"/>
      <c r="F48" s="72"/>
    </row>
    <row r="49" spans="1:6" ht="15">
      <c r="A49" s="19"/>
      <c r="B49" s="4"/>
      <c r="C49" s="87"/>
      <c r="D49" s="92"/>
      <c r="E49" s="92"/>
      <c r="F49" s="72"/>
    </row>
    <row r="50" spans="1:6" ht="15">
      <c r="A50" s="158" t="s">
        <v>78</v>
      </c>
      <c r="B50" s="4"/>
      <c r="C50" s="87"/>
      <c r="D50" s="92"/>
      <c r="E50" s="92"/>
      <c r="F50" s="72"/>
    </row>
    <row r="51" spans="1:6" ht="15">
      <c r="A51" s="1"/>
      <c r="B51" s="4"/>
      <c r="C51" s="87"/>
      <c r="D51" s="87"/>
      <c r="E51" s="87"/>
      <c r="F51" s="72"/>
    </row>
    <row r="52" spans="1:6" ht="15">
      <c r="A52" s="1" t="s">
        <v>80</v>
      </c>
      <c r="B52" s="4"/>
      <c r="C52" s="87"/>
      <c r="D52" s="87"/>
      <c r="E52" s="87"/>
      <c r="F52" s="72"/>
    </row>
    <row r="53" spans="1:6" ht="14.25">
      <c r="A53" s="1" t="s">
        <v>121</v>
      </c>
      <c r="B53" s="4"/>
      <c r="C53" s="92"/>
      <c r="D53" s="92"/>
      <c r="E53" s="92"/>
      <c r="F53" s="47"/>
    </row>
    <row r="54" spans="1:6" ht="14.25">
      <c r="A54" s="1" t="s">
        <v>122</v>
      </c>
      <c r="B54" s="4"/>
      <c r="C54" s="92"/>
      <c r="D54" s="92"/>
      <c r="E54" s="92"/>
      <c r="F54" s="69"/>
    </row>
    <row r="55" spans="2:6" ht="14.25">
      <c r="B55" s="66"/>
      <c r="C55" s="92"/>
      <c r="D55" s="92"/>
      <c r="E55" s="92"/>
      <c r="F55" s="69"/>
    </row>
    <row r="56" spans="2:6" ht="12.75">
      <c r="B56" s="66"/>
      <c r="C56" s="69"/>
      <c r="D56" s="69"/>
      <c r="E56" s="69"/>
      <c r="F56" s="69"/>
    </row>
    <row r="57" spans="2:6" ht="12.75">
      <c r="B57" s="66"/>
      <c r="C57" s="69"/>
      <c r="D57" s="69"/>
      <c r="E57" s="69"/>
      <c r="F57" s="69"/>
    </row>
    <row r="58" spans="2:6" ht="12.75">
      <c r="B58" s="66"/>
      <c r="C58" s="69"/>
      <c r="D58" s="69"/>
      <c r="E58" s="69"/>
      <c r="F58" s="69"/>
    </row>
    <row r="59" spans="2:6" ht="12.75">
      <c r="B59" s="66"/>
      <c r="C59" s="91"/>
      <c r="D59" s="91"/>
      <c r="E59" s="91"/>
      <c r="F59" s="66"/>
    </row>
    <row r="60" spans="2:6" ht="12.75">
      <c r="B60" s="66"/>
      <c r="C60" s="91"/>
      <c r="D60" s="91"/>
      <c r="E60" s="91"/>
      <c r="F60" s="66"/>
    </row>
    <row r="61" spans="2:6" ht="12.75">
      <c r="B61" s="66"/>
      <c r="C61" s="66"/>
      <c r="D61" s="66"/>
      <c r="E61" s="66"/>
      <c r="F61" s="66"/>
    </row>
    <row r="62" spans="2:6" ht="12.75">
      <c r="B62" s="66"/>
      <c r="C62" s="66"/>
      <c r="D62" s="66"/>
      <c r="E62" s="66"/>
      <c r="F62" s="66"/>
    </row>
    <row r="63" spans="2:6" ht="12.75">
      <c r="B63" s="66"/>
      <c r="C63" s="66"/>
      <c r="D63" s="66"/>
      <c r="E63" s="66"/>
      <c r="F63" s="66"/>
    </row>
    <row r="64" spans="2:6" ht="12.75">
      <c r="B64" s="66"/>
      <c r="C64" s="66"/>
      <c r="D64" s="66"/>
      <c r="E64" s="66"/>
      <c r="F64" s="66"/>
    </row>
    <row r="65" spans="2:6" ht="12.75">
      <c r="B65" s="66"/>
      <c r="C65" s="66"/>
      <c r="D65" s="66"/>
      <c r="E65" s="66"/>
      <c r="F65" s="66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shokfan</cp:lastModifiedBy>
  <cp:lastPrinted>2008-01-31T03:14:52Z</cp:lastPrinted>
  <dcterms:created xsi:type="dcterms:W3CDTF">2000-10-25T08:38:43Z</dcterms:created>
  <dcterms:modified xsi:type="dcterms:W3CDTF">2008-01-31T03:52:45Z</dcterms:modified>
  <cp:category/>
  <cp:version/>
  <cp:contentType/>
  <cp:contentStatus/>
</cp:coreProperties>
</file>