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'BalanceSheet'!$A$1:$G$61</definedName>
    <definedName name="_xlnm.Print_Area" localSheetId="2">'Statm''t of changes in equity'!$A$1:$K$68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<sst xmlns="http://schemas.openxmlformats.org/spreadsheetml/2006/main" count="195" uniqueCount="156">
  <si>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</si>
  <si>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</si>
  <si>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</si>
  <si>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</si>
  <si>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</si>
  <si>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</si>
  <si>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</si>
  <si>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</si>
  <si>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</si>
  <si>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</si>
  <si>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</si>
  <si>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</si>
  <si>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</si>
  <si>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</si>
  <si>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</si>
  <si>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</si>
  <si>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Investment in Associated Companies</t>
  </si>
  <si>
    <t>Current Assets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</si>
  <si>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</si>
  <si>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</si>
  <si>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</si>
  <si>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</si>
  <si>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</si>
  <si>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</si>
  <si>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</si>
  <si>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>Minority Interests</t>
  </si>
  <si>
    <t>Long Term Borrowings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</si>
  <si>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</si>
  <si>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</si>
  <si>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</si>
  <si>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</si>
  <si>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</si>
  <si>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Investment Property</t>
  </si>
  <si>
    <t>Property, Plant and Equipment</t>
  </si>
  <si>
    <t>(The figures have not been audited)</t>
  </si>
  <si>
    <t>Taxation</t>
  </si>
  <si>
    <t xml:space="preserve">  Cash and deposits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</si>
  <si>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</si>
  <si>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</si>
  <si>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</si>
  <si>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</si>
  <si>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</si>
  <si>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</si>
  <si>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</si>
  <si>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Financed By:-</t>
  </si>
  <si>
    <t xml:space="preserve">Net Current Assets 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</si>
  <si>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</si>
  <si>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</si>
  <si>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</si>
  <si>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</si>
  <si>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</si>
  <si>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</si>
  <si>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</si>
  <si>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</si>
  <si>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</si>
  <si>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</si>
  <si>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</si>
  <si>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</si>
  <si>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</si>
  <si>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</si>
  <si>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</si>
  <si>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</si>
  <si>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</si>
  <si>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</si>
  <si>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</si>
  <si>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</si>
  <si>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</si>
  <si>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Shareholders'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</si>
  <si>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</si>
  <si>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</si>
  <si>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</si>
  <si>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</si>
  <si>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</si>
  <si>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</si>
  <si>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</si>
  <si>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</si>
  <si>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</si>
  <si>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</si>
  <si>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</si>
  <si>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</si>
  <si>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</si>
  <si>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</si>
  <si>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</si>
  <si>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</si>
  <si>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</si>
  <si>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</si>
  <si>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</si>
  <si>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</si>
  <si>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Other Investments 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</si>
  <si>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</si>
  <si>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</si>
  <si>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</si>
  <si>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</si>
  <si>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</si>
  <si>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</si>
  <si>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</si>
  <si>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</si>
  <si>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</si>
  <si>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The Condensed Consolidated Cash Flow Statements should be read in conjunction with the Audited</t>
  </si>
  <si>
    <t>Accumulated</t>
  </si>
  <si>
    <t>Losses</t>
  </si>
  <si>
    <t>The Condensed Consolidated Statements of Changes in Equity should be read in conjunction with the Audited</t>
  </si>
  <si>
    <t xml:space="preserve">  Term &amp; Mortgage Loans</t>
  </si>
  <si>
    <t xml:space="preserve">  Property, plant and equipment</t>
  </si>
  <si>
    <t xml:space="preserve">  Short Term Investments</t>
  </si>
  <si>
    <t>Profit/(Loss) from Operations</t>
  </si>
  <si>
    <t>Profit/(Loss) Before Taxation</t>
  </si>
  <si>
    <t>Profit/(Loss) After Taxation</t>
  </si>
  <si>
    <t xml:space="preserve">    Net changes in current assets</t>
  </si>
  <si>
    <t xml:space="preserve">  Net repayment of bank borrowings</t>
  </si>
  <si>
    <t>At 1 December 2004</t>
  </si>
  <si>
    <t>Net profit/(loss) for the period</t>
  </si>
  <si>
    <t>Amortisation during the period</t>
  </si>
  <si>
    <t>Net Profit/(Loss) for The Period</t>
  </si>
  <si>
    <t>CASH AND CASH EQUIVALENT AT END OF THE PERIOD</t>
  </si>
  <si>
    <t>CASH AND CASH EQUIVALENT AT BEGINNING OF THE PERIOD</t>
  </si>
  <si>
    <t>CURRENT FINANCIAL PERIOD</t>
  </si>
  <si>
    <t>PERIOD END</t>
  </si>
  <si>
    <t>PERIOD TO</t>
  </si>
  <si>
    <t>Operating (loss)/profit before changes in working capital</t>
  </si>
  <si>
    <t xml:space="preserve">    Taxes paid</t>
  </si>
  <si>
    <t>PRECEDING FINANCIAL PERIOD</t>
  </si>
  <si>
    <t>Loss/Profit before taxation</t>
  </si>
  <si>
    <t xml:space="preserve">  Statements for the year ended 30 November 2005.</t>
  </si>
  <si>
    <t>30/11/2005</t>
  </si>
  <si>
    <t>Intangible Assets</t>
  </si>
  <si>
    <t>Investment properties</t>
  </si>
  <si>
    <t>At 1 December 2005</t>
  </si>
  <si>
    <t xml:space="preserve">  Financial Statements for the year ended 30 November 2005.</t>
  </si>
  <si>
    <t>Net assets per share attributable to ordinary equity holders of the parent (RM)</t>
  </si>
  <si>
    <t>FOR THE FINANCIAL PERIOD ENDED 31 MAY 2006</t>
  </si>
  <si>
    <t>INTERIM FINANCIAL REPORT FOR THE SECOND QUARTER ENDED 31 MAY 2006</t>
  </si>
  <si>
    <t>31-5-2006</t>
  </si>
  <si>
    <t>31-5-2005</t>
  </si>
  <si>
    <t>CONDENSED CONSOLIDATED BALANCE SHEET AS AT 31 MAY 2006</t>
  </si>
  <si>
    <t>31/5/2006</t>
  </si>
  <si>
    <t>FOR THE  FINANCIAL PERIOD ENDED 31 MAY 2006</t>
  </si>
  <si>
    <t xml:space="preserve">6 months </t>
  </si>
  <si>
    <t>ended 31 May 2006</t>
  </si>
  <si>
    <t>At 31 May 2006</t>
  </si>
  <si>
    <t>ended 31 May 2005</t>
  </si>
  <si>
    <t>At 31 May 2005</t>
  </si>
  <si>
    <t>31/5/2005</t>
  </si>
  <si>
    <t>Private placement expenses</t>
  </si>
  <si>
    <t xml:space="preserve">  incurred</t>
  </si>
  <si>
    <t>Issue of share capital arising from</t>
  </si>
  <si>
    <t xml:space="preserve">  private placement</t>
  </si>
  <si>
    <t xml:space="preserve">  Net proceeds from issuance of shares</t>
  </si>
  <si>
    <t>Deferred Tax Liabilities</t>
  </si>
  <si>
    <t>Deferred Tax Assets</t>
  </si>
  <si>
    <t>Cash generated from operations</t>
  </si>
  <si>
    <t>Net cash flow generated from/(used in) operating activities</t>
  </si>
  <si>
    <t>Net cash flow generated from/(used in) investing activities</t>
  </si>
  <si>
    <t>Net cash flow used in financing activities</t>
  </si>
  <si>
    <t>NET INCREASE/(DECREASE) IN CASH AND CASH EQUIVALENT</t>
  </si>
  <si>
    <t>28 JULY 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</si>
</sst>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</numFmts>
  <fonts count="1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9" fillId="0" borderId="0" xfId="15" applyFont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4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41" fontId="3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1" fontId="3" fillId="0" borderId="0" xfId="0" applyNumberFormat="1" applyFont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5" fillId="0" borderId="3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1" fontId="3" fillId="0" borderId="0" xfId="0" applyNumberFormat="1" applyFont="1" applyFill="1" applyAlignment="1">
      <alignment/>
    </xf>
    <xf numFmtId="43" fontId="5" fillId="0" borderId="0" xfId="15" applyFont="1" applyBorder="1" applyAlignment="1">
      <alignment/>
    </xf>
    <xf numFmtId="0" fontId="3" fillId="0" borderId="0" xfId="0" applyFont="1" applyAlignment="1" quotePrefix="1">
      <alignment/>
    </xf>
    <xf numFmtId="9" fontId="1" fillId="0" borderId="0" xfId="19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A9" sqref="A9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16"/>
      <c r="H1" s="157" t="s">
        <v>155</v>
      </c>
      <c r="I1" s="158"/>
      <c r="J1" s="158"/>
    </row>
    <row r="2" spans="8:10" ht="12.75">
      <c r="H2" s="5"/>
      <c r="I2" s="5"/>
      <c r="J2" s="32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1" t="s">
        <v>84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4" t="s">
        <v>131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3"/>
    </row>
    <row r="8" spans="1:12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159" t="s">
        <v>92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33"/>
    </row>
    <row r="11" spans="1:12" ht="15.75">
      <c r="A11" s="159" t="s">
        <v>130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33"/>
    </row>
    <row r="12" spans="1:11" ht="15">
      <c r="A12" s="159" t="s">
        <v>34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0" ht="15" hidden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60"/>
      <c r="B15" s="160"/>
      <c r="C15" s="10"/>
      <c r="D15" s="163" t="s">
        <v>1</v>
      </c>
      <c r="E15" s="163"/>
      <c r="F15" s="163"/>
      <c r="G15" s="66"/>
      <c r="H15" s="163" t="s">
        <v>2</v>
      </c>
      <c r="I15" s="163"/>
      <c r="J15" s="163"/>
    </row>
    <row r="16" spans="1:10" ht="12.75" customHeight="1">
      <c r="A16" s="4"/>
      <c r="B16" s="4"/>
      <c r="C16" s="4"/>
      <c r="D16" s="17" t="s">
        <v>3</v>
      </c>
      <c r="E16" s="17"/>
      <c r="F16" s="35" t="s">
        <v>4</v>
      </c>
      <c r="G16" s="35"/>
      <c r="H16" s="17" t="s">
        <v>5</v>
      </c>
      <c r="I16" s="17"/>
      <c r="J16" s="17" t="s">
        <v>29</v>
      </c>
    </row>
    <row r="17" spans="1:10" ht="12.75" customHeight="1">
      <c r="A17" s="4"/>
      <c r="B17" s="4"/>
      <c r="C17" s="4"/>
      <c r="D17" s="17" t="s">
        <v>91</v>
      </c>
      <c r="E17" s="17"/>
      <c r="F17" s="17" t="s">
        <v>6</v>
      </c>
      <c r="G17" s="17"/>
      <c r="H17" s="17" t="s">
        <v>118</v>
      </c>
      <c r="I17" s="17"/>
      <c r="J17" s="17" t="s">
        <v>6</v>
      </c>
    </row>
    <row r="18" spans="1:10" ht="12.75" customHeight="1">
      <c r="A18" s="160"/>
      <c r="B18" s="160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91</v>
      </c>
    </row>
    <row r="19" spans="1:10" ht="12.75">
      <c r="A19" s="4"/>
      <c r="B19" s="4"/>
      <c r="C19" s="4"/>
      <c r="D19" s="67" t="s">
        <v>132</v>
      </c>
      <c r="E19" s="67"/>
      <c r="F19" s="67" t="s">
        <v>133</v>
      </c>
      <c r="G19" s="67"/>
      <c r="H19" s="67" t="s">
        <v>132</v>
      </c>
      <c r="I19" s="67"/>
      <c r="J19" s="67" t="s">
        <v>133</v>
      </c>
    </row>
    <row r="20" spans="1:10" ht="14.25">
      <c r="A20" s="4"/>
      <c r="B20" s="4"/>
      <c r="C20" s="59"/>
      <c r="D20" s="66" t="s">
        <v>9</v>
      </c>
      <c r="E20" s="66"/>
      <c r="F20" s="66" t="s">
        <v>9</v>
      </c>
      <c r="G20" s="66"/>
      <c r="H20" s="66" t="s">
        <v>9</v>
      </c>
      <c r="I20" s="66"/>
      <c r="J20" s="66" t="s">
        <v>9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3" ht="16.5" customHeight="1">
      <c r="A22" s="4"/>
      <c r="B22" s="40" t="s">
        <v>31</v>
      </c>
      <c r="C22" s="43"/>
      <c r="D22" s="80">
        <f>7462+109</f>
        <v>7571</v>
      </c>
      <c r="E22" s="49"/>
      <c r="F22" s="49">
        <v>15244</v>
      </c>
      <c r="G22" s="49"/>
      <c r="H22" s="80">
        <f>9568+D22</f>
        <v>17139</v>
      </c>
      <c r="I22" s="49"/>
      <c r="J22" s="49">
        <f>15556+F22</f>
        <v>30800</v>
      </c>
      <c r="L22" s="153"/>
      <c r="M22" s="130"/>
    </row>
    <row r="23" spans="1:10" ht="11.25" customHeight="1">
      <c r="A23" s="40"/>
      <c r="B23" s="40"/>
      <c r="C23" s="43"/>
      <c r="D23" s="80"/>
      <c r="E23" s="49"/>
      <c r="F23" s="50"/>
      <c r="G23" s="50"/>
      <c r="H23" s="80"/>
      <c r="I23" s="49"/>
      <c r="J23" s="50"/>
    </row>
    <row r="24" spans="1:13" ht="16.5" customHeight="1">
      <c r="A24" s="40"/>
      <c r="B24" s="40" t="s">
        <v>80</v>
      </c>
      <c r="C24" s="43"/>
      <c r="D24" s="78">
        <f>-6995-1741-4+123-48</f>
        <v>-8665</v>
      </c>
      <c r="E24" s="51"/>
      <c r="F24" s="49">
        <f>-16303+402</f>
        <v>-15901</v>
      </c>
      <c r="G24" s="49"/>
      <c r="H24" s="78">
        <f>-9905+D24</f>
        <v>-18570</v>
      </c>
      <c r="I24" s="49"/>
      <c r="J24" s="49">
        <f>-15906+F24</f>
        <v>-31807</v>
      </c>
      <c r="L24" s="12"/>
      <c r="M24" s="130"/>
    </row>
    <row r="25" spans="1:10" ht="11.25" customHeight="1">
      <c r="A25" s="40"/>
      <c r="B25" s="40"/>
      <c r="C25" s="43"/>
      <c r="D25" s="80"/>
      <c r="E25" s="49"/>
      <c r="F25" s="14"/>
      <c r="G25" s="49"/>
      <c r="H25" s="80"/>
      <c r="I25" s="49"/>
      <c r="J25" s="14"/>
    </row>
    <row r="26" spans="1:13" ht="16.5" customHeight="1">
      <c r="A26" s="40"/>
      <c r="B26" s="40" t="s">
        <v>38</v>
      </c>
      <c r="C26" s="43"/>
      <c r="D26" s="80">
        <v>576</v>
      </c>
      <c r="E26" s="49"/>
      <c r="F26" s="49">
        <v>203</v>
      </c>
      <c r="G26" s="49"/>
      <c r="H26" s="80">
        <f>447+D26</f>
        <v>1023</v>
      </c>
      <c r="I26" s="49"/>
      <c r="J26" s="49">
        <f>120+F26</f>
        <v>323</v>
      </c>
      <c r="M26" s="130"/>
    </row>
    <row r="27" spans="1:12" ht="10.5" customHeight="1">
      <c r="A27" s="40"/>
      <c r="B27" s="40"/>
      <c r="C27" s="43"/>
      <c r="D27" s="81"/>
      <c r="E27" s="53"/>
      <c r="F27" s="54"/>
      <c r="G27" s="55"/>
      <c r="H27" s="81"/>
      <c r="I27" s="53"/>
      <c r="J27" s="52"/>
      <c r="L27" s="153"/>
    </row>
    <row r="28" spans="1:13" ht="16.5" customHeight="1">
      <c r="A28" s="40"/>
      <c r="B28" s="145" t="s">
        <v>105</v>
      </c>
      <c r="C28" s="43"/>
      <c r="D28" s="82">
        <f>SUM(D22:D27)</f>
        <v>-518</v>
      </c>
      <c r="E28" s="50"/>
      <c r="F28" s="50">
        <f>SUM(F22:F27)</f>
        <v>-454</v>
      </c>
      <c r="G28" s="50"/>
      <c r="H28" s="82">
        <f>SUM(H22:H27)</f>
        <v>-408</v>
      </c>
      <c r="I28" s="50"/>
      <c r="J28" s="50">
        <f>SUM(J22:J27)</f>
        <v>-684</v>
      </c>
      <c r="L28" s="154"/>
      <c r="M28" s="12"/>
    </row>
    <row r="29" spans="1:10" ht="11.25" customHeight="1">
      <c r="A29" s="41"/>
      <c r="B29" s="42"/>
      <c r="C29" s="42"/>
      <c r="D29" s="78"/>
      <c r="E29" s="51"/>
      <c r="F29" s="51"/>
      <c r="G29" s="51"/>
      <c r="H29" s="78"/>
      <c r="I29" s="51"/>
      <c r="J29" s="51"/>
    </row>
    <row r="30" spans="1:13" ht="16.5" customHeight="1">
      <c r="A30" s="41"/>
      <c r="B30" s="42" t="s">
        <v>39</v>
      </c>
      <c r="C30" s="42"/>
      <c r="D30" s="78">
        <f>-123+49</f>
        <v>-74</v>
      </c>
      <c r="E30" s="51"/>
      <c r="F30" s="51">
        <v>-223</v>
      </c>
      <c r="G30" s="51"/>
      <c r="H30" s="78">
        <f>-96+D30</f>
        <v>-170</v>
      </c>
      <c r="I30" s="51"/>
      <c r="J30" s="51">
        <f>-225+F30</f>
        <v>-448</v>
      </c>
      <c r="L30" s="130"/>
      <c r="M30" s="130"/>
    </row>
    <row r="31" spans="1:13" ht="11.25" customHeight="1">
      <c r="A31" s="42"/>
      <c r="B31" s="42"/>
      <c r="C31" s="42"/>
      <c r="D31" s="78"/>
      <c r="E31" s="51"/>
      <c r="F31" s="51"/>
      <c r="G31" s="51"/>
      <c r="H31" s="78"/>
      <c r="I31" s="51"/>
      <c r="J31" s="51"/>
      <c r="L31" s="12"/>
      <c r="M31" s="12"/>
    </row>
    <row r="32" spans="1:13" ht="15.75" customHeight="1">
      <c r="A32" s="42"/>
      <c r="B32" s="48" t="s">
        <v>40</v>
      </c>
      <c r="C32" s="48"/>
      <c r="D32" s="78">
        <v>278</v>
      </c>
      <c r="E32" s="51"/>
      <c r="F32" s="51">
        <v>153</v>
      </c>
      <c r="G32" s="51"/>
      <c r="H32" s="78">
        <f>-577+D32</f>
        <v>-299</v>
      </c>
      <c r="I32" s="51"/>
      <c r="J32" s="51">
        <f>-610+F32</f>
        <v>-457</v>
      </c>
      <c r="L32" s="130"/>
      <c r="M32" s="130"/>
    </row>
    <row r="33" spans="1:10" ht="11.25" customHeight="1">
      <c r="A33" s="42"/>
      <c r="B33" s="48"/>
      <c r="C33" s="48"/>
      <c r="D33" s="83"/>
      <c r="E33" s="37"/>
      <c r="F33" s="56"/>
      <c r="G33" s="37"/>
      <c r="H33" s="83"/>
      <c r="I33" s="37"/>
      <c r="J33" s="56"/>
    </row>
    <row r="34" spans="1:13" ht="16.5" customHeight="1">
      <c r="A34" s="42"/>
      <c r="B34" s="48" t="s">
        <v>106</v>
      </c>
      <c r="C34" s="48"/>
      <c r="D34" s="82">
        <f>SUM(D28:D33)</f>
        <v>-314</v>
      </c>
      <c r="E34" s="50"/>
      <c r="F34" s="50">
        <f>SUM(F28:F33)</f>
        <v>-524</v>
      </c>
      <c r="G34" s="50"/>
      <c r="H34" s="82">
        <f>SUM(H28:H33)</f>
        <v>-877</v>
      </c>
      <c r="I34" s="50"/>
      <c r="J34" s="50">
        <f>SUM(J28:J33)</f>
        <v>-1589</v>
      </c>
      <c r="L34" s="130"/>
      <c r="M34" s="130"/>
    </row>
    <row r="35" spans="1:10" ht="11.25" customHeight="1">
      <c r="A35" s="42"/>
      <c r="B35" s="48"/>
      <c r="C35" s="48"/>
      <c r="D35" s="84"/>
      <c r="E35" s="37"/>
      <c r="F35" s="37"/>
      <c r="G35" s="37"/>
      <c r="H35" s="84"/>
      <c r="I35" s="37"/>
      <c r="J35" s="37"/>
    </row>
    <row r="36" spans="1:13" ht="15" customHeight="1">
      <c r="A36" s="42"/>
      <c r="B36" s="42" t="s">
        <v>35</v>
      </c>
      <c r="C36" s="60"/>
      <c r="D36" s="78">
        <f>-17-7</f>
        <v>-24</v>
      </c>
      <c r="E36" s="51"/>
      <c r="F36" s="51">
        <v>-104</v>
      </c>
      <c r="G36" s="51"/>
      <c r="H36" s="78">
        <f>-30+D36</f>
        <v>-54</v>
      </c>
      <c r="I36" s="51"/>
      <c r="J36" s="51">
        <f>-169+F36</f>
        <v>-273</v>
      </c>
      <c r="M36" s="130"/>
    </row>
    <row r="37" spans="1:10" ht="11.25" customHeight="1">
      <c r="A37" s="40"/>
      <c r="B37" s="40"/>
      <c r="C37" s="40"/>
      <c r="D37" s="135"/>
      <c r="E37" s="21"/>
      <c r="F37" s="135"/>
      <c r="G37" s="21"/>
      <c r="H37" s="139"/>
      <c r="I37" s="21"/>
      <c r="J37" s="135"/>
    </row>
    <row r="38" spans="1:13" ht="16.5" customHeight="1">
      <c r="A38" s="40"/>
      <c r="B38" s="145" t="s">
        <v>107</v>
      </c>
      <c r="C38" s="43"/>
      <c r="D38" s="78">
        <f>SUM(D34:D37)</f>
        <v>-338</v>
      </c>
      <c r="E38" s="51"/>
      <c r="F38" s="51">
        <f>SUM(F34:F37)</f>
        <v>-628</v>
      </c>
      <c r="G38" s="51"/>
      <c r="H38" s="78">
        <f>SUM(H34:H37)</f>
        <v>-931</v>
      </c>
      <c r="I38" s="51"/>
      <c r="J38" s="51">
        <f>SUM(J34:J37)</f>
        <v>-1862</v>
      </c>
      <c r="M38" s="130"/>
    </row>
    <row r="39" spans="1:10" ht="10.5" customHeight="1">
      <c r="A39" s="40"/>
      <c r="B39" s="40"/>
      <c r="C39" s="43"/>
      <c r="D39" s="78"/>
      <c r="E39" s="51"/>
      <c r="F39" s="51"/>
      <c r="G39" s="51"/>
      <c r="H39" s="78"/>
      <c r="I39" s="51"/>
      <c r="J39" s="51"/>
    </row>
    <row r="40" spans="1:13" ht="16.5" customHeight="1">
      <c r="A40" s="40"/>
      <c r="B40" s="40" t="s">
        <v>41</v>
      </c>
      <c r="C40" s="43"/>
      <c r="D40" s="78">
        <v>127</v>
      </c>
      <c r="E40" s="51"/>
      <c r="F40" s="51">
        <v>71</v>
      </c>
      <c r="G40" s="51"/>
      <c r="H40" s="78">
        <f>-159+D40</f>
        <v>-32</v>
      </c>
      <c r="I40" s="51"/>
      <c r="J40" s="51">
        <f>-6+F40</f>
        <v>65</v>
      </c>
      <c r="M40" s="130"/>
    </row>
    <row r="41" spans="1:10" ht="11.25" customHeight="1">
      <c r="A41" s="40"/>
      <c r="B41" s="40"/>
      <c r="C41" s="43"/>
      <c r="D41" s="57"/>
      <c r="E41" s="10"/>
      <c r="F41" s="10"/>
      <c r="G41" s="10"/>
      <c r="H41" s="141"/>
      <c r="I41" s="10"/>
      <c r="J41" s="141"/>
    </row>
    <row r="42" spans="1:13" ht="16.5" customHeight="1" thickBot="1">
      <c r="A42" s="40"/>
      <c r="B42" s="40" t="s">
        <v>113</v>
      </c>
      <c r="C42" s="43"/>
      <c r="D42" s="79">
        <f>SUM(D38:D41)</f>
        <v>-211</v>
      </c>
      <c r="E42" s="19"/>
      <c r="F42" s="58">
        <f>SUM(F38:F41)</f>
        <v>-557</v>
      </c>
      <c r="G42" s="19"/>
      <c r="H42" s="79">
        <f>SUM(H38:H41)</f>
        <v>-963</v>
      </c>
      <c r="I42" s="19"/>
      <c r="J42" s="58">
        <f>SUM(J38:J41)</f>
        <v>-1797</v>
      </c>
      <c r="M42" s="130"/>
    </row>
    <row r="43" spans="1:10" ht="15" customHeight="1">
      <c r="A43" s="41"/>
      <c r="B43" s="42"/>
      <c r="C43" s="41"/>
      <c r="D43" s="85"/>
      <c r="E43" s="36"/>
      <c r="F43" s="36"/>
      <c r="G43" s="36"/>
      <c r="H43" s="85"/>
      <c r="I43" s="36"/>
      <c r="J43" s="36"/>
    </row>
    <row r="44" spans="1:10" ht="16.5" customHeight="1">
      <c r="A44" s="42"/>
      <c r="B44" s="70" t="s">
        <v>42</v>
      </c>
      <c r="C44" s="43"/>
      <c r="D44" s="28"/>
      <c r="E44" s="4"/>
      <c r="F44" s="134"/>
      <c r="G44" s="19"/>
      <c r="H44" s="80"/>
      <c r="I44" s="4"/>
      <c r="J44" s="19"/>
    </row>
    <row r="45" spans="1:10" ht="6.75" customHeight="1">
      <c r="A45" s="40"/>
      <c r="B45" s="40"/>
      <c r="C45" s="43"/>
      <c r="D45" s="28"/>
      <c r="E45" s="4"/>
      <c r="F45" s="19"/>
      <c r="G45" s="19"/>
      <c r="H45" s="28"/>
      <c r="I45" s="4"/>
      <c r="J45" s="19"/>
    </row>
    <row r="46" spans="1:10" ht="16.5" customHeight="1">
      <c r="A46" s="42"/>
      <c r="B46" s="40" t="s">
        <v>82</v>
      </c>
      <c r="C46" s="43"/>
      <c r="D46" s="86">
        <f>D42/46053.333*100</f>
        <v>-0.45816445033413755</v>
      </c>
      <c r="E46" s="38"/>
      <c r="F46" s="39">
        <f>F42/42231*100</f>
        <v>-1.318936326395302</v>
      </c>
      <c r="G46" s="39"/>
      <c r="H46" s="86">
        <f>H42/46053.333*100</f>
        <v>-2.091053865743007</v>
      </c>
      <c r="I46" s="39"/>
      <c r="J46" s="39">
        <f>J42/42051*100</f>
        <v>-4.273382321466791</v>
      </c>
    </row>
    <row r="47" spans="1:10" ht="6.75" customHeight="1">
      <c r="A47" s="40"/>
      <c r="B47" s="40"/>
      <c r="C47" s="43"/>
      <c r="D47" s="28"/>
      <c r="E47" s="4"/>
      <c r="F47" s="19"/>
      <c r="G47" s="19"/>
      <c r="H47" s="28"/>
      <c r="I47" s="4"/>
      <c r="J47" s="19"/>
    </row>
    <row r="48" spans="1:10" ht="16.5" customHeight="1">
      <c r="A48" s="40"/>
      <c r="B48" s="40" t="s">
        <v>43</v>
      </c>
      <c r="C48" s="43"/>
      <c r="D48" s="87" t="s">
        <v>81</v>
      </c>
      <c r="E48" s="4"/>
      <c r="F48" s="18" t="s">
        <v>81</v>
      </c>
      <c r="G48" s="19"/>
      <c r="H48" s="87" t="s">
        <v>81</v>
      </c>
      <c r="I48" s="4"/>
      <c r="J48" s="18" t="s">
        <v>81</v>
      </c>
    </row>
    <row r="49" spans="1:10" ht="14.25" hidden="1">
      <c r="A49" s="44" t="s">
        <v>11</v>
      </c>
      <c r="B49" s="44" t="s">
        <v>12</v>
      </c>
      <c r="C49" s="61"/>
      <c r="D49" s="88">
        <f>BalanceSheet!C57/100</f>
        <v>0.0077770701199845835</v>
      </c>
      <c r="E49" s="7"/>
      <c r="F49" s="6">
        <v>1.99</v>
      </c>
      <c r="G49" s="6"/>
      <c r="H49" s="88">
        <f>D49</f>
        <v>0.0077770701199845835</v>
      </c>
      <c r="I49" s="7"/>
      <c r="J49" s="6">
        <v>1.99</v>
      </c>
    </row>
    <row r="50" spans="1:10" ht="18" customHeight="1" hidden="1">
      <c r="A50" s="45" t="s">
        <v>13</v>
      </c>
      <c r="B50" s="45" t="s">
        <v>14</v>
      </c>
      <c r="C50" s="62"/>
      <c r="D50" s="89">
        <v>0</v>
      </c>
      <c r="E50" s="16"/>
      <c r="F50" s="16">
        <v>0</v>
      </c>
      <c r="G50" s="16"/>
      <c r="H50" s="89">
        <v>0</v>
      </c>
      <c r="I50" s="16"/>
      <c r="J50" s="16">
        <v>0</v>
      </c>
    </row>
    <row r="51" spans="1:10" ht="18" customHeight="1" hidden="1">
      <c r="A51" s="45" t="s">
        <v>10</v>
      </c>
      <c r="B51" s="45" t="s">
        <v>15</v>
      </c>
      <c r="C51" s="62"/>
      <c r="D51" s="89">
        <v>0</v>
      </c>
      <c r="E51" s="16"/>
      <c r="F51" s="16">
        <v>0</v>
      </c>
      <c r="G51" s="16"/>
      <c r="H51" s="89">
        <v>0</v>
      </c>
      <c r="I51" s="16"/>
      <c r="J51" s="16">
        <v>0</v>
      </c>
    </row>
    <row r="52" spans="1:10" ht="14.25">
      <c r="A52" s="46"/>
      <c r="B52" s="46"/>
      <c r="C52" s="63"/>
      <c r="D52" s="3"/>
      <c r="E52" s="1"/>
      <c r="F52" s="1"/>
      <c r="G52" s="1"/>
      <c r="H52" s="3"/>
      <c r="I52" s="1"/>
      <c r="J52" s="1"/>
    </row>
    <row r="53" spans="1:10" ht="14.25">
      <c r="A53" s="46"/>
      <c r="B53" s="64"/>
      <c r="C53" s="63"/>
      <c r="D53" s="1"/>
      <c r="E53" s="1"/>
      <c r="F53" s="1"/>
      <c r="G53" s="1"/>
      <c r="H53" s="3"/>
      <c r="I53" s="1"/>
      <c r="J53" s="1"/>
    </row>
    <row r="54" spans="1:10" ht="14.25">
      <c r="A54" s="46"/>
      <c r="B54" s="46"/>
      <c r="C54" s="46"/>
      <c r="D54" s="1"/>
      <c r="E54" s="1"/>
      <c r="F54" s="1"/>
      <c r="G54" s="1"/>
      <c r="H54" s="3"/>
      <c r="I54" s="1"/>
      <c r="J54" s="1"/>
    </row>
    <row r="55" spans="1:10" ht="12" customHeight="1">
      <c r="A55" s="46"/>
      <c r="C55" s="46"/>
      <c r="D55" s="1"/>
      <c r="E55" s="1"/>
      <c r="F55" s="1"/>
      <c r="G55" s="1"/>
      <c r="H55" s="3"/>
      <c r="I55" s="1"/>
      <c r="J55" s="1"/>
    </row>
    <row r="56" spans="1:10" ht="14.25">
      <c r="A56" s="46"/>
      <c r="B56" s="46"/>
      <c r="C56" s="46"/>
      <c r="D56" s="1"/>
      <c r="E56" s="1"/>
      <c r="F56" s="1"/>
      <c r="G56" s="1"/>
      <c r="H56" s="3"/>
      <c r="I56" s="1"/>
      <c r="J56" s="1"/>
    </row>
    <row r="57" spans="1:10" ht="14.25">
      <c r="A57" s="47"/>
      <c r="B57" s="46" t="s">
        <v>94</v>
      </c>
      <c r="C57" s="46"/>
      <c r="D57" s="1"/>
      <c r="E57" s="1"/>
      <c r="F57" s="1"/>
      <c r="G57" s="1"/>
      <c r="H57" s="1"/>
      <c r="I57" s="1"/>
      <c r="J57" s="1"/>
    </row>
    <row r="58" spans="1:10" ht="14.25">
      <c r="A58" s="46"/>
      <c r="B58" s="46" t="s">
        <v>123</v>
      </c>
      <c r="C58" s="46"/>
      <c r="D58" s="1"/>
      <c r="E58" s="1"/>
      <c r="F58" s="1"/>
      <c r="G58" s="1"/>
      <c r="H58" s="1"/>
      <c r="I58" s="1"/>
      <c r="J58" s="1"/>
    </row>
    <row r="59" spans="1:10" ht="14.25">
      <c r="A59" s="46"/>
      <c r="C59" s="46"/>
      <c r="D59" s="1"/>
      <c r="E59" s="1"/>
      <c r="F59" s="1"/>
      <c r="G59" s="1"/>
      <c r="H59" s="1"/>
      <c r="I59" s="1"/>
      <c r="J59" s="1"/>
    </row>
    <row r="60" spans="1:10" ht="14.25">
      <c r="A60" s="46"/>
      <c r="C60" s="46"/>
      <c r="D60" s="1"/>
      <c r="E60" s="1"/>
      <c r="F60" s="1"/>
      <c r="G60" s="1"/>
      <c r="H60" s="1"/>
      <c r="I60" s="1"/>
      <c r="J60" s="1"/>
    </row>
    <row r="61" spans="1:10" ht="14.25">
      <c r="A61" s="46"/>
      <c r="B61" s="46"/>
      <c r="C61" s="46"/>
      <c r="D61" s="1"/>
      <c r="E61" s="1"/>
      <c r="F61" s="1"/>
      <c r="G61" s="1"/>
      <c r="H61" s="1"/>
      <c r="I61" s="1"/>
      <c r="J61" s="1"/>
    </row>
    <row r="62" spans="1:10" ht="14.25">
      <c r="A62" s="47"/>
      <c r="B62" s="46"/>
      <c r="C62" s="46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2">
    <mergeCell ref="A18:B18"/>
    <mergeCell ref="A4:J4"/>
    <mergeCell ref="A5:J5"/>
    <mergeCell ref="A13:J13"/>
    <mergeCell ref="D15:F15"/>
    <mergeCell ref="A7:K7"/>
    <mergeCell ref="H15:J15"/>
    <mergeCell ref="A12:K12"/>
    <mergeCell ref="H1:J1"/>
    <mergeCell ref="A10:K10"/>
    <mergeCell ref="A11:K11"/>
    <mergeCell ref="A15:B15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42">
      <selection activeCell="B58" sqref="B58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4.7109375" style="2" customWidth="1"/>
    <col min="4" max="4" width="3.57421875" style="2" customWidth="1"/>
    <col min="5" max="5" width="16.42187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15"/>
    </row>
    <row r="2" spans="1:6" ht="18">
      <c r="A2" s="165" t="s">
        <v>84</v>
      </c>
      <c r="B2" s="165"/>
      <c r="C2" s="165"/>
      <c r="D2" s="165"/>
      <c r="E2" s="165"/>
      <c r="F2" s="25"/>
    </row>
    <row r="3" spans="1:6" ht="12.75">
      <c r="A3" s="166" t="s">
        <v>0</v>
      </c>
      <c r="B3" s="166"/>
      <c r="C3" s="166"/>
      <c r="D3" s="166"/>
      <c r="E3" s="166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7"/>
      <c r="B5" s="167"/>
      <c r="C5" s="167"/>
      <c r="D5" s="167"/>
      <c r="E5" s="167"/>
      <c r="F5" s="27"/>
    </row>
    <row r="6" spans="1:6" ht="15.75">
      <c r="A6" s="168" t="s">
        <v>134</v>
      </c>
      <c r="B6" s="168"/>
      <c r="C6" s="168"/>
      <c r="D6" s="168"/>
      <c r="E6" s="168"/>
      <c r="F6" s="27"/>
    </row>
    <row r="7" spans="1:11" ht="15">
      <c r="A7" s="159" t="s">
        <v>34</v>
      </c>
      <c r="B7" s="159"/>
      <c r="C7" s="159"/>
      <c r="D7" s="159"/>
      <c r="E7" s="159"/>
      <c r="F7" s="34"/>
      <c r="G7" s="34"/>
      <c r="H7" s="34"/>
      <c r="I7" s="34"/>
      <c r="J7" s="34"/>
      <c r="K7" s="34"/>
    </row>
    <row r="8" spans="1:11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7" ht="12.75">
      <c r="A9" s="4"/>
      <c r="B9" s="4"/>
      <c r="C9" s="4"/>
      <c r="D9" s="4"/>
      <c r="E9" s="8"/>
      <c r="F9" s="4"/>
      <c r="G9" s="22"/>
    </row>
    <row r="10" spans="1:7" ht="12.75">
      <c r="A10" s="4"/>
      <c r="B10" s="4"/>
      <c r="C10" s="8" t="s">
        <v>46</v>
      </c>
      <c r="D10" s="8"/>
      <c r="E10" s="136" t="s">
        <v>47</v>
      </c>
      <c r="F10" s="4"/>
      <c r="G10" s="22"/>
    </row>
    <row r="11" spans="1:8" ht="37.5" customHeight="1">
      <c r="A11" s="20"/>
      <c r="B11" s="4"/>
      <c r="C11" s="8" t="s">
        <v>48</v>
      </c>
      <c r="D11" s="8"/>
      <c r="E11" s="136" t="s">
        <v>28</v>
      </c>
      <c r="F11" s="8"/>
      <c r="G11" s="22"/>
      <c r="H11" s="12"/>
    </row>
    <row r="12" spans="1:8" ht="12.75" customHeight="1">
      <c r="A12" s="20"/>
      <c r="B12" s="4"/>
      <c r="C12" s="136" t="s">
        <v>117</v>
      </c>
      <c r="D12" s="8"/>
      <c r="E12" s="136" t="s">
        <v>27</v>
      </c>
      <c r="F12" s="8"/>
      <c r="G12" s="22"/>
      <c r="H12" s="12"/>
    </row>
    <row r="13" spans="1:7" ht="12.75">
      <c r="A13" s="20"/>
      <c r="B13" s="4"/>
      <c r="C13" s="137" t="s">
        <v>135</v>
      </c>
      <c r="D13" s="31"/>
      <c r="E13" s="137" t="s">
        <v>124</v>
      </c>
      <c r="F13" s="9"/>
      <c r="G13" s="22"/>
    </row>
    <row r="14" spans="1:7" ht="12.75">
      <c r="A14" s="4"/>
      <c r="B14" s="4"/>
      <c r="C14" s="138" t="s">
        <v>9</v>
      </c>
      <c r="D14" s="10"/>
      <c r="E14" s="10" t="s">
        <v>9</v>
      </c>
      <c r="F14" s="10"/>
      <c r="G14" s="22"/>
    </row>
    <row r="15" spans="1:7" ht="12.75">
      <c r="A15" s="4"/>
      <c r="B15" s="4"/>
      <c r="C15" s="138"/>
      <c r="D15" s="10"/>
      <c r="E15" s="10"/>
      <c r="F15" s="10"/>
      <c r="G15" s="22"/>
    </row>
    <row r="16" spans="1:7" ht="15">
      <c r="A16" s="19"/>
      <c r="B16" s="40" t="s">
        <v>33</v>
      </c>
      <c r="C16" s="97">
        <v>5607</v>
      </c>
      <c r="D16" s="92"/>
      <c r="E16" s="126">
        <v>6178</v>
      </c>
      <c r="F16" s="11"/>
      <c r="G16" s="22"/>
    </row>
    <row r="17" spans="1:7" ht="15" hidden="1">
      <c r="A17" s="19"/>
      <c r="B17" s="40" t="s">
        <v>32</v>
      </c>
      <c r="C17" s="97"/>
      <c r="D17" s="93"/>
      <c r="E17" s="126"/>
      <c r="F17" s="11"/>
      <c r="G17" s="22"/>
    </row>
    <row r="18" spans="1:8" ht="15">
      <c r="A18" s="19"/>
      <c r="B18" s="40" t="s">
        <v>16</v>
      </c>
      <c r="C18" s="97">
        <v>9914</v>
      </c>
      <c r="D18" s="92"/>
      <c r="E18" s="126">
        <v>10205</v>
      </c>
      <c r="F18" s="11"/>
      <c r="G18" s="23"/>
      <c r="H18" s="12"/>
    </row>
    <row r="19" spans="1:8" ht="15">
      <c r="A19" s="19"/>
      <c r="B19" s="40" t="s">
        <v>125</v>
      </c>
      <c r="C19" s="97">
        <v>309</v>
      </c>
      <c r="D19" s="92"/>
      <c r="E19" s="126">
        <f>253</f>
        <v>253</v>
      </c>
      <c r="F19" s="11"/>
      <c r="G19" s="23"/>
      <c r="H19" s="12"/>
    </row>
    <row r="20" spans="1:7" ht="15">
      <c r="A20" s="19"/>
      <c r="B20" s="40" t="s">
        <v>88</v>
      </c>
      <c r="C20" s="97">
        <v>844</v>
      </c>
      <c r="D20" s="92"/>
      <c r="E20" s="126">
        <v>1878</v>
      </c>
      <c r="F20" s="11"/>
      <c r="G20" s="23"/>
    </row>
    <row r="21" spans="1:7" ht="15">
      <c r="A21" s="19"/>
      <c r="B21" s="40" t="s">
        <v>126</v>
      </c>
      <c r="C21" s="97">
        <v>15552</v>
      </c>
      <c r="D21" s="92"/>
      <c r="E21" s="126">
        <v>15504</v>
      </c>
      <c r="F21" s="11"/>
      <c r="G21" s="23"/>
    </row>
    <row r="22" spans="1:8" ht="15">
      <c r="A22" s="19"/>
      <c r="B22" s="40" t="s">
        <v>149</v>
      </c>
      <c r="C22" s="110">
        <v>824</v>
      </c>
      <c r="D22" s="93"/>
      <c r="E22" s="127">
        <v>824</v>
      </c>
      <c r="F22" s="11"/>
      <c r="G22" s="23"/>
      <c r="H22" s="12"/>
    </row>
    <row r="23" spans="1:8" ht="15">
      <c r="A23" s="19"/>
      <c r="B23" s="40"/>
      <c r="C23" s="110">
        <f>SUM(C16:C22)</f>
        <v>33050</v>
      </c>
      <c r="D23" s="92"/>
      <c r="E23" s="111">
        <f>SUM(E16:E22)</f>
        <v>34842</v>
      </c>
      <c r="F23" s="11"/>
      <c r="G23" s="23"/>
      <c r="H23" s="12"/>
    </row>
    <row r="24" spans="1:7" ht="15">
      <c r="A24" s="19"/>
      <c r="B24" s="40"/>
      <c r="C24" s="91"/>
      <c r="D24" s="92"/>
      <c r="E24" s="92"/>
      <c r="F24" s="11"/>
      <c r="G24" s="22"/>
    </row>
    <row r="25" spans="1:7" ht="15">
      <c r="A25" s="19"/>
      <c r="B25" s="40" t="s">
        <v>17</v>
      </c>
      <c r="C25" s="91"/>
      <c r="D25" s="92"/>
      <c r="E25" s="95"/>
      <c r="F25" s="11"/>
      <c r="G25" s="22"/>
    </row>
    <row r="26" spans="1:8" ht="15">
      <c r="A26" s="19"/>
      <c r="B26" s="40" t="s">
        <v>30</v>
      </c>
      <c r="C26" s="120">
        <v>3073</v>
      </c>
      <c r="D26" s="92"/>
      <c r="E26" s="122">
        <v>4857</v>
      </c>
      <c r="F26" s="11"/>
      <c r="G26" s="22"/>
      <c r="H26" s="12"/>
    </row>
    <row r="27" spans="1:8" ht="15">
      <c r="A27" s="19"/>
      <c r="B27" s="40" t="s">
        <v>86</v>
      </c>
      <c r="C27" s="132">
        <f>5883+800+7-1-9</f>
        <v>6680</v>
      </c>
      <c r="D27" s="92"/>
      <c r="E27" s="123">
        <f>7332+813+138+5</f>
        <v>8288</v>
      </c>
      <c r="F27" s="11"/>
      <c r="G27" s="23"/>
      <c r="H27" s="12"/>
    </row>
    <row r="28" spans="1:8" ht="15">
      <c r="A28" s="19"/>
      <c r="B28" s="40" t="s">
        <v>104</v>
      </c>
      <c r="C28" s="132">
        <v>473</v>
      </c>
      <c r="D28" s="92"/>
      <c r="E28" s="123">
        <v>472</v>
      </c>
      <c r="F28" s="11"/>
      <c r="G28" s="23"/>
      <c r="H28" s="12"/>
    </row>
    <row r="29" spans="1:9" ht="15">
      <c r="A29" s="19"/>
      <c r="B29" s="40" t="s">
        <v>36</v>
      </c>
      <c r="C29" s="119">
        <f>2637+3674</f>
        <v>6311</v>
      </c>
      <c r="D29" s="92"/>
      <c r="E29" s="124">
        <f>3156+2469</f>
        <v>5625</v>
      </c>
      <c r="F29" s="11"/>
      <c r="G29" s="23"/>
      <c r="I29" s="12"/>
    </row>
    <row r="30" spans="1:8" ht="15">
      <c r="A30" s="19"/>
      <c r="B30" s="40"/>
      <c r="C30" s="119">
        <f>SUM(C26:C29)</f>
        <v>16537</v>
      </c>
      <c r="D30" s="92"/>
      <c r="E30" s="124">
        <f>SUM(E26:E29)</f>
        <v>19242</v>
      </c>
      <c r="F30" s="13"/>
      <c r="G30" s="23"/>
      <c r="H30" s="12"/>
    </row>
    <row r="31" spans="1:9" ht="15">
      <c r="A31" s="19"/>
      <c r="B31" s="40"/>
      <c r="C31" s="91"/>
      <c r="D31" s="91"/>
      <c r="E31" s="91"/>
      <c r="F31" s="13"/>
      <c r="G31" s="23"/>
      <c r="H31" s="12"/>
      <c r="I31" s="12"/>
    </row>
    <row r="32" spans="1:9" ht="15">
      <c r="A32" s="19"/>
      <c r="B32" s="40" t="s">
        <v>18</v>
      </c>
      <c r="C32" s="91"/>
      <c r="D32" s="92"/>
      <c r="E32" s="92"/>
      <c r="F32" s="11"/>
      <c r="G32" s="23"/>
      <c r="H32" s="12"/>
      <c r="I32" s="12"/>
    </row>
    <row r="33" spans="1:10" ht="15">
      <c r="A33" s="19"/>
      <c r="B33" s="40" t="s">
        <v>87</v>
      </c>
      <c r="C33" s="120">
        <f>6181+2144</f>
        <v>8325</v>
      </c>
      <c r="D33" s="92"/>
      <c r="E33" s="122">
        <f>7759+1893+665+1</f>
        <v>10318</v>
      </c>
      <c r="F33" s="11"/>
      <c r="G33" s="128"/>
      <c r="J33" s="12"/>
    </row>
    <row r="34" spans="1:10" ht="15">
      <c r="A34" s="19"/>
      <c r="B34" s="40" t="s">
        <v>19</v>
      </c>
      <c r="C34" s="121">
        <f>1814+903</f>
        <v>2717</v>
      </c>
      <c r="D34" s="92"/>
      <c r="E34" s="123">
        <f>4193</f>
        <v>4193</v>
      </c>
      <c r="F34" s="11"/>
      <c r="G34" s="23"/>
      <c r="H34" s="130"/>
      <c r="I34" s="130"/>
      <c r="J34" s="12"/>
    </row>
    <row r="35" spans="1:9" ht="15">
      <c r="A35" s="19"/>
      <c r="B35" s="40" t="s">
        <v>20</v>
      </c>
      <c r="C35" s="121">
        <f>439+19</f>
        <v>458</v>
      </c>
      <c r="D35" s="92"/>
      <c r="E35" s="118">
        <f>432</f>
        <v>432</v>
      </c>
      <c r="F35" s="11"/>
      <c r="G35" s="23"/>
      <c r="H35" s="129"/>
      <c r="I35" s="12"/>
    </row>
    <row r="36" spans="1:9" ht="15">
      <c r="A36" s="19"/>
      <c r="B36" s="40" t="s">
        <v>37</v>
      </c>
      <c r="C36" s="140">
        <v>313</v>
      </c>
      <c r="D36" s="92"/>
      <c r="E36" s="124">
        <f>253</f>
        <v>253</v>
      </c>
      <c r="F36" s="11"/>
      <c r="G36" s="23"/>
      <c r="I36" s="12"/>
    </row>
    <row r="37" spans="1:7" ht="15">
      <c r="A37" s="19"/>
      <c r="B37" s="103"/>
      <c r="C37" s="96">
        <f>SUM(C33:C36)</f>
        <v>11813</v>
      </c>
      <c r="D37" s="92"/>
      <c r="E37" s="124">
        <f>SUM(E33:E36)</f>
        <v>15196</v>
      </c>
      <c r="F37" s="13"/>
      <c r="G37" s="23"/>
    </row>
    <row r="38" spans="1:7" ht="6.75" customHeight="1">
      <c r="A38" s="19"/>
      <c r="B38" s="40"/>
      <c r="C38" s="91"/>
      <c r="D38" s="92"/>
      <c r="E38" s="92"/>
      <c r="F38" s="11"/>
      <c r="G38" s="22"/>
    </row>
    <row r="39" spans="1:7" ht="15">
      <c r="A39" s="19"/>
      <c r="B39" s="40" t="s">
        <v>45</v>
      </c>
      <c r="C39" s="97">
        <f>+C30-C37</f>
        <v>4724</v>
      </c>
      <c r="D39" s="98"/>
      <c r="E39" s="103">
        <f>+E30-E37</f>
        <v>4046</v>
      </c>
      <c r="F39" s="13"/>
      <c r="G39" s="22"/>
    </row>
    <row r="40" spans="1:7" ht="6.75" customHeight="1">
      <c r="A40" s="19"/>
      <c r="B40" s="40"/>
      <c r="C40" s="91"/>
      <c r="D40" s="91"/>
      <c r="E40" s="91"/>
      <c r="F40" s="13"/>
      <c r="G40" s="22"/>
    </row>
    <row r="41" spans="1:7" ht="15" hidden="1">
      <c r="A41" s="19"/>
      <c r="B41" s="40" t="s">
        <v>21</v>
      </c>
      <c r="C41" s="91">
        <f>SUM(C16:C20)+C39</f>
        <v>21398</v>
      </c>
      <c r="D41" s="91"/>
      <c r="E41" s="91">
        <f>SUM(E16:E20)+E39</f>
        <v>22560</v>
      </c>
      <c r="F41" s="13"/>
      <c r="G41" s="22"/>
    </row>
    <row r="42" spans="1:7" ht="15.75" thickBot="1">
      <c r="A42" s="19"/>
      <c r="B42" s="40"/>
      <c r="C42" s="99">
        <f>C23+C39</f>
        <v>37774</v>
      </c>
      <c r="D42" s="92"/>
      <c r="E42" s="112">
        <f>E23+E39</f>
        <v>38888</v>
      </c>
      <c r="F42" s="11"/>
      <c r="G42" s="22"/>
    </row>
    <row r="43" spans="1:7" ht="15">
      <c r="A43" s="19"/>
      <c r="B43" s="40"/>
      <c r="C43" s="91"/>
      <c r="D43" s="92"/>
      <c r="E43" s="92"/>
      <c r="F43" s="11"/>
      <c r="G43" s="22"/>
    </row>
    <row r="44" spans="1:9" ht="15">
      <c r="A44" s="19"/>
      <c r="B44" s="40" t="s">
        <v>44</v>
      </c>
      <c r="C44" s="91"/>
      <c r="D44" s="92"/>
      <c r="E44" s="92"/>
      <c r="F44" s="11"/>
      <c r="G44" s="22"/>
      <c r="H44" s="12"/>
      <c r="I44" s="12"/>
    </row>
    <row r="45" spans="1:8" ht="9.75" customHeight="1">
      <c r="A45" s="19"/>
      <c r="B45" s="40"/>
      <c r="C45" s="91"/>
      <c r="D45" s="92"/>
      <c r="E45" s="92"/>
      <c r="F45" s="11"/>
      <c r="G45" s="22"/>
      <c r="H45" s="12"/>
    </row>
    <row r="46" spans="1:7" ht="15">
      <c r="A46" s="19"/>
      <c r="B46" s="40" t="s">
        <v>23</v>
      </c>
      <c r="C46" s="125">
        <v>46053</v>
      </c>
      <c r="D46" s="92"/>
      <c r="E46" s="126">
        <v>46053</v>
      </c>
      <c r="F46" s="11"/>
      <c r="G46" s="128"/>
    </row>
    <row r="47" spans="1:8" ht="15">
      <c r="A47" s="19"/>
      <c r="B47" s="40" t="s">
        <v>24</v>
      </c>
      <c r="C47" s="117">
        <f>E47+'Statm''t of changes in equity'!K20+'Statm''t of changes in equity'!K22</f>
        <v>-10237</v>
      </c>
      <c r="D47" s="93"/>
      <c r="E47" s="127">
        <v>-9274</v>
      </c>
      <c r="F47" s="11"/>
      <c r="G47" s="128"/>
      <c r="H47" s="12"/>
    </row>
    <row r="48" spans="1:7" ht="15">
      <c r="A48" s="19"/>
      <c r="B48" s="40" t="s">
        <v>22</v>
      </c>
      <c r="C48" s="97">
        <f>SUM(C46:C47)</f>
        <v>35816</v>
      </c>
      <c r="D48" s="92"/>
      <c r="E48" s="126">
        <f>SUM(E46:E47)</f>
        <v>36779</v>
      </c>
      <c r="F48" s="13"/>
      <c r="G48" s="23"/>
    </row>
    <row r="49" spans="1:8" ht="15">
      <c r="A49" s="19"/>
      <c r="B49" s="40"/>
      <c r="C49" s="151"/>
      <c r="D49" s="92"/>
      <c r="E49" s="126"/>
      <c r="F49" s="11"/>
      <c r="G49" s="128"/>
      <c r="H49" s="12"/>
    </row>
    <row r="50" spans="1:8" ht="15">
      <c r="A50" s="19"/>
      <c r="B50" s="40" t="s">
        <v>25</v>
      </c>
      <c r="C50" s="125">
        <v>1136</v>
      </c>
      <c r="D50" s="92"/>
      <c r="E50" s="126">
        <v>1104</v>
      </c>
      <c r="F50" s="11"/>
      <c r="G50" s="23"/>
      <c r="H50" s="12"/>
    </row>
    <row r="51" spans="1:8" ht="15">
      <c r="A51" s="19"/>
      <c r="B51" s="40" t="s">
        <v>26</v>
      </c>
      <c r="C51" s="125"/>
      <c r="D51" s="93"/>
      <c r="E51" s="126"/>
      <c r="F51" s="14"/>
      <c r="G51" s="23"/>
      <c r="H51" s="12"/>
    </row>
    <row r="52" spans="1:8" ht="15">
      <c r="A52" s="19"/>
      <c r="B52" s="40" t="s">
        <v>102</v>
      </c>
      <c r="C52" s="125">
        <v>450</v>
      </c>
      <c r="D52" s="93"/>
      <c r="E52" s="126">
        <v>542</v>
      </c>
      <c r="F52" s="14"/>
      <c r="G52" s="23"/>
      <c r="H52" s="12"/>
    </row>
    <row r="53" spans="1:7" ht="15">
      <c r="A53" s="19"/>
      <c r="B53" s="40" t="s">
        <v>37</v>
      </c>
      <c r="C53" s="133">
        <v>334</v>
      </c>
      <c r="D53" s="100"/>
      <c r="E53" s="126">
        <v>420</v>
      </c>
      <c r="F53" s="11"/>
      <c r="G53" s="128"/>
    </row>
    <row r="54" spans="1:8" ht="15">
      <c r="A54" s="19"/>
      <c r="B54" s="40" t="s">
        <v>148</v>
      </c>
      <c r="C54" s="125">
        <v>38</v>
      </c>
      <c r="D54" s="92"/>
      <c r="E54" s="126">
        <v>43</v>
      </c>
      <c r="F54" s="11"/>
      <c r="G54" s="128"/>
      <c r="H54" s="130"/>
    </row>
    <row r="55" spans="1:7" ht="15.75" thickBot="1">
      <c r="A55" s="19"/>
      <c r="B55" s="40"/>
      <c r="C55" s="99">
        <f>+C48+C50+C54+C53+C52</f>
        <v>37774</v>
      </c>
      <c r="D55" s="92"/>
      <c r="E55" s="112">
        <f>+E48+E50+E53+E54+E52</f>
        <v>38888</v>
      </c>
      <c r="F55" s="13"/>
      <c r="G55" s="22"/>
    </row>
    <row r="56" spans="1:7" ht="15">
      <c r="A56" s="19"/>
      <c r="B56" s="40"/>
      <c r="C56" s="91"/>
      <c r="D56" s="92"/>
      <c r="E56" s="92"/>
      <c r="F56" s="11"/>
      <c r="G56" s="22"/>
    </row>
    <row r="57" spans="1:7" ht="29.25">
      <c r="A57" s="19"/>
      <c r="B57" s="156" t="s">
        <v>129</v>
      </c>
      <c r="C57" s="131">
        <f>(C48)/46053.333</f>
        <v>0.7777070119984584</v>
      </c>
      <c r="D57" s="101"/>
      <c r="E57" s="155">
        <f>(E48)/46053.333</f>
        <v>0.7986175506558885</v>
      </c>
      <c r="F57" s="15"/>
      <c r="G57" s="22"/>
    </row>
    <row r="58" spans="1:7" ht="12.75">
      <c r="A58" s="19"/>
      <c r="B58" s="4"/>
      <c r="C58" s="15"/>
      <c r="D58" s="15"/>
      <c r="E58" s="15"/>
      <c r="F58" s="15"/>
      <c r="G58" s="22"/>
    </row>
    <row r="59" spans="1:6" ht="12.75">
      <c r="A59" s="22"/>
      <c r="B59" s="22"/>
      <c r="C59" s="23"/>
      <c r="D59" s="23"/>
      <c r="E59" s="23"/>
      <c r="F59" s="23"/>
    </row>
    <row r="60" spans="2:6" ht="14.25">
      <c r="B60" s="46" t="s">
        <v>95</v>
      </c>
      <c r="C60" s="12"/>
      <c r="D60" s="23"/>
      <c r="E60" s="12"/>
      <c r="F60" s="12"/>
    </row>
    <row r="61" spans="2:6" ht="14.25">
      <c r="B61" s="46" t="s">
        <v>128</v>
      </c>
      <c r="F61" s="12"/>
    </row>
    <row r="62" spans="3:6" ht="12.75">
      <c r="C62" s="12"/>
      <c r="D62" s="23"/>
      <c r="E62" s="12"/>
      <c r="F62" s="12"/>
    </row>
    <row r="63" spans="3:6" ht="12.75">
      <c r="C63" s="12"/>
      <c r="D63" s="23"/>
      <c r="E63" s="12"/>
      <c r="F63" s="12"/>
    </row>
    <row r="64" ht="12.75">
      <c r="D64" s="22"/>
    </row>
    <row r="65" ht="12.75">
      <c r="D65" s="22"/>
    </row>
    <row r="66" ht="12.75">
      <c r="D66" s="22"/>
    </row>
    <row r="67" spans="3:5" ht="12.75">
      <c r="C67" s="30">
        <f>C42-C55</f>
        <v>0</v>
      </c>
      <c r="D67" s="65"/>
      <c r="E67" s="29">
        <f>E42-E55</f>
        <v>0</v>
      </c>
    </row>
    <row r="68" ht="12.75">
      <c r="D68" s="22"/>
    </row>
    <row r="69" ht="12.75">
      <c r="D69" s="22"/>
    </row>
    <row r="70" ht="12.75">
      <c r="D70" s="22"/>
    </row>
  </sheetData>
  <mergeCells count="5">
    <mergeCell ref="A7:E7"/>
    <mergeCell ref="A2:E2"/>
    <mergeCell ref="A3:E3"/>
    <mergeCell ref="A5:E5"/>
    <mergeCell ref="A6:E6"/>
  </mergeCells>
  <printOptions/>
  <pageMargins left="0.83" right="0.38" top="0.5" bottom="0.7" header="0.24" footer="0.28"/>
  <pageSetup fitToHeight="1" fitToWidth="1" horizontalDpi="600" verticalDpi="600" orientation="portrait" paperSize="9" scale="88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0">
      <selection activeCell="A24" sqref="A24"/>
    </sheetView>
  </sheetViews>
  <sheetFormatPr defaultColWidth="9.140625" defaultRowHeight="12.75"/>
  <cols>
    <col min="1" max="1" width="29.7109375" style="0" customWidth="1"/>
    <col min="2" max="2" width="10.421875" style="0" customWidth="1"/>
    <col min="3" max="3" width="1.7109375" style="0" customWidth="1"/>
    <col min="4" max="4" width="11.421875" style="0" customWidth="1"/>
    <col min="5" max="5" width="1.8515625" style="0" customWidth="1"/>
    <col min="6" max="6" width="13.00390625" style="0" customWidth="1"/>
    <col min="7" max="7" width="1.8515625" style="0" customWidth="1"/>
    <col min="8" max="8" width="0.71875" style="0" hidden="1" customWidth="1"/>
    <col min="9" max="9" width="13.140625" style="0" customWidth="1"/>
    <col min="10" max="10" width="1.8515625" style="0" customWidth="1"/>
    <col min="11" max="11" width="14.140625" style="0" customWidth="1"/>
  </cols>
  <sheetData>
    <row r="1" spans="1:11" ht="15.75">
      <c r="A1" s="4"/>
      <c r="B1" s="4"/>
      <c r="C1" s="4"/>
      <c r="D1" s="18"/>
      <c r="E1" s="18"/>
      <c r="F1" s="24"/>
      <c r="G1" s="24"/>
      <c r="K1" s="115"/>
    </row>
    <row r="2" spans="1:11" ht="18">
      <c r="A2" s="165" t="s">
        <v>84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7" ht="12.75">
      <c r="A4" s="4"/>
      <c r="B4" s="4"/>
      <c r="C4" s="4"/>
      <c r="D4" s="4"/>
      <c r="E4" s="4"/>
      <c r="F4" s="4"/>
      <c r="G4" s="4"/>
    </row>
    <row r="5" spans="1:11" ht="15">
      <c r="A5" s="168" t="s">
        <v>85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5">
      <c r="A6" s="168" t="s">
        <v>136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5">
      <c r="A7" s="159" t="s">
        <v>34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11" spans="2:11" ht="12.75">
      <c r="B11" s="72"/>
      <c r="C11" s="72"/>
      <c r="D11" s="72"/>
      <c r="E11" s="72"/>
      <c r="F11" s="72" t="s">
        <v>63</v>
      </c>
      <c r="G11" s="72"/>
      <c r="H11" s="72"/>
      <c r="I11" s="72"/>
      <c r="J11" s="72"/>
      <c r="K11" s="72" t="s">
        <v>66</v>
      </c>
    </row>
    <row r="12" spans="2:11" ht="12.75">
      <c r="B12" s="72" t="s">
        <v>60</v>
      </c>
      <c r="C12" s="72"/>
      <c r="D12" s="72" t="s">
        <v>60</v>
      </c>
      <c r="E12" s="72"/>
      <c r="F12" s="72" t="s">
        <v>64</v>
      </c>
      <c r="G12" s="72"/>
      <c r="H12" s="72"/>
      <c r="I12" s="72" t="s">
        <v>99</v>
      </c>
      <c r="J12" s="72"/>
      <c r="K12" s="72" t="s">
        <v>67</v>
      </c>
    </row>
    <row r="13" spans="2:11" ht="12.75">
      <c r="B13" s="72" t="s">
        <v>61</v>
      </c>
      <c r="C13" s="72"/>
      <c r="D13" s="72" t="s">
        <v>62</v>
      </c>
      <c r="E13" s="72"/>
      <c r="F13" s="72" t="s">
        <v>65</v>
      </c>
      <c r="G13" s="72"/>
      <c r="H13" s="72"/>
      <c r="I13" s="72" t="s">
        <v>100</v>
      </c>
      <c r="J13" s="72"/>
      <c r="K13" s="72" t="s">
        <v>68</v>
      </c>
    </row>
    <row r="14" spans="2:11" ht="12.75">
      <c r="B14" s="72" t="s">
        <v>79</v>
      </c>
      <c r="C14" s="72"/>
      <c r="D14" s="72" t="s">
        <v>79</v>
      </c>
      <c r="E14" s="72"/>
      <c r="F14" s="72" t="s">
        <v>79</v>
      </c>
      <c r="G14" s="72"/>
      <c r="H14" s="72"/>
      <c r="I14" s="72" t="s">
        <v>79</v>
      </c>
      <c r="J14" s="72"/>
      <c r="K14" s="72" t="s">
        <v>79</v>
      </c>
    </row>
    <row r="15" spans="1:11" ht="12.75">
      <c r="A15" s="152" t="s">
        <v>137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2.75">
      <c r="A16" s="73" t="s">
        <v>138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</row>
    <row r="17" spans="2:12" ht="12.75"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75"/>
    </row>
    <row r="18" spans="1:12" ht="12.75">
      <c r="A18" s="1" t="s">
        <v>127</v>
      </c>
      <c r="B18" s="114">
        <v>46053</v>
      </c>
      <c r="C18" s="114"/>
      <c r="D18" s="114">
        <v>4761</v>
      </c>
      <c r="E18" s="114"/>
      <c r="F18" s="114">
        <v>0</v>
      </c>
      <c r="G18" s="114"/>
      <c r="H18" s="114"/>
      <c r="I18" s="114">
        <v>-14035</v>
      </c>
      <c r="J18" s="114"/>
      <c r="K18" s="114">
        <f>SUM(B18:J18)</f>
        <v>36779</v>
      </c>
      <c r="L18" s="75"/>
    </row>
    <row r="19" spans="1:12" ht="12.75" customHeight="1">
      <c r="A19" s="1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75"/>
    </row>
    <row r="20" spans="1:12" ht="12.75">
      <c r="A20" s="1" t="s">
        <v>111</v>
      </c>
      <c r="B20" s="114">
        <v>0</v>
      </c>
      <c r="C20" s="114"/>
      <c r="D20" s="114">
        <v>0</v>
      </c>
      <c r="E20" s="114"/>
      <c r="F20" s="114">
        <v>0</v>
      </c>
      <c r="G20" s="114"/>
      <c r="H20" s="114"/>
      <c r="I20" s="114">
        <f>'Income Statement'!H42</f>
        <v>-963</v>
      </c>
      <c r="J20" s="114"/>
      <c r="K20" s="114">
        <f>SUM(B20:J20)</f>
        <v>-963</v>
      </c>
      <c r="L20" s="75"/>
    </row>
    <row r="21" spans="1:12" ht="12.75" customHeight="1">
      <c r="A21" s="1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75"/>
    </row>
    <row r="22" spans="1:12" ht="12.75" hidden="1">
      <c r="A22" s="1" t="s">
        <v>112</v>
      </c>
      <c r="B22" s="114">
        <v>0</v>
      </c>
      <c r="C22" s="114"/>
      <c r="D22" s="114">
        <v>0</v>
      </c>
      <c r="E22" s="114"/>
      <c r="F22" s="150">
        <v>0</v>
      </c>
      <c r="G22" s="114"/>
      <c r="H22" s="114"/>
      <c r="I22" s="114">
        <v>0</v>
      </c>
      <c r="J22" s="114"/>
      <c r="K22" s="114">
        <f>SUM(B22:J22)</f>
        <v>0</v>
      </c>
      <c r="L22" s="75"/>
    </row>
    <row r="23" spans="2:12" ht="12.75" customHeight="1" hidden="1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75"/>
    </row>
    <row r="24" spans="1:13" ht="13.5" thickBot="1">
      <c r="A24" s="1" t="s">
        <v>139</v>
      </c>
      <c r="B24" s="90">
        <f>SUM(B18:B23)</f>
        <v>46053</v>
      </c>
      <c r="C24" s="80"/>
      <c r="D24" s="90">
        <f>SUM(D18:D23)</f>
        <v>4761</v>
      </c>
      <c r="E24" s="80"/>
      <c r="F24" s="90">
        <f>SUM(F18:F23)</f>
        <v>0</v>
      </c>
      <c r="G24" s="80"/>
      <c r="H24" s="80"/>
      <c r="I24" s="90">
        <f>SUM(I18:I23)</f>
        <v>-14998</v>
      </c>
      <c r="J24" s="80"/>
      <c r="K24" s="90">
        <f>SUM(K18:K23)</f>
        <v>35816</v>
      </c>
      <c r="L24" s="75"/>
      <c r="M24" s="75">
        <f>+K24-BalanceSheet!C48</f>
        <v>0</v>
      </c>
    </row>
    <row r="25" spans="2:12" ht="12.75">
      <c r="B25" s="114"/>
      <c r="C25" s="80"/>
      <c r="D25" s="114"/>
      <c r="E25" s="114"/>
      <c r="F25" s="114"/>
      <c r="G25" s="80"/>
      <c r="H25" s="80"/>
      <c r="I25" s="114"/>
      <c r="J25" s="80"/>
      <c r="K25" s="114"/>
      <c r="L25" s="75"/>
    </row>
    <row r="26" spans="2:12" ht="12.7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2.75" hidden="1">
      <c r="A27" s="1" t="s">
        <v>96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2.75" hidden="1">
      <c r="A28" s="113" t="s">
        <v>97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 ht="12.75" hidden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2.75" hidden="1">
      <c r="A30" t="s">
        <v>69</v>
      </c>
      <c r="B30" s="75">
        <v>31400</v>
      </c>
      <c r="C30" s="75"/>
      <c r="D30" s="75">
        <v>14811</v>
      </c>
      <c r="E30" s="75"/>
      <c r="F30" s="75">
        <v>44</v>
      </c>
      <c r="G30" s="75"/>
      <c r="H30" s="75"/>
      <c r="I30" s="75">
        <v>-14357</v>
      </c>
      <c r="J30" s="75"/>
      <c r="K30" s="75">
        <f>SUM(B30:J30)</f>
        <v>31898</v>
      </c>
      <c r="L30" s="75"/>
    </row>
    <row r="31" spans="2:12" ht="9.75" customHeight="1" hidden="1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 hidden="1">
      <c r="A32" t="s">
        <v>70</v>
      </c>
      <c r="B32" s="75">
        <v>0</v>
      </c>
      <c r="C32" s="75"/>
      <c r="D32" s="75">
        <v>0</v>
      </c>
      <c r="E32" s="75"/>
      <c r="F32" s="75">
        <v>0</v>
      </c>
      <c r="G32" s="75"/>
      <c r="H32" s="75"/>
      <c r="I32" s="75">
        <v>3453</v>
      </c>
      <c r="J32" s="75"/>
      <c r="K32" s="75">
        <f>SUM(B32:J32)</f>
        <v>3453</v>
      </c>
      <c r="L32" s="75"/>
    </row>
    <row r="33" spans="2:12" ht="9.75" customHeight="1" hidden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 hidden="1">
      <c r="A34" t="s">
        <v>71</v>
      </c>
      <c r="B34" s="75">
        <v>0</v>
      </c>
      <c r="C34" s="75"/>
      <c r="D34" s="75">
        <v>0</v>
      </c>
      <c r="E34" s="75"/>
      <c r="F34" s="75">
        <v>58</v>
      </c>
      <c r="G34" s="75"/>
      <c r="H34" s="75"/>
      <c r="I34" s="75">
        <v>0</v>
      </c>
      <c r="J34" s="75"/>
      <c r="K34" s="75">
        <f>SUM(B34:J34)</f>
        <v>58</v>
      </c>
      <c r="L34" s="75"/>
    </row>
    <row r="35" spans="2:12" ht="9.75" customHeight="1" hidden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 hidden="1">
      <c r="A36" t="s">
        <v>73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 hidden="1">
      <c r="A37" t="s">
        <v>74</v>
      </c>
      <c r="B37" s="75">
        <v>0</v>
      </c>
      <c r="C37" s="75"/>
      <c r="D37" s="75">
        <v>0</v>
      </c>
      <c r="E37" s="75"/>
      <c r="F37" s="75">
        <v>1751</v>
      </c>
      <c r="G37" s="75"/>
      <c r="H37" s="75"/>
      <c r="I37" s="75">
        <v>0</v>
      </c>
      <c r="J37" s="75"/>
      <c r="K37" s="75">
        <f>SUM(B37:J37)</f>
        <v>1751</v>
      </c>
      <c r="L37" s="75"/>
    </row>
    <row r="38" spans="2:12" ht="9.75" customHeight="1" hidden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 hidden="1">
      <c r="A39" t="s">
        <v>72</v>
      </c>
      <c r="B39" s="75">
        <v>0</v>
      </c>
      <c r="C39" s="75"/>
      <c r="D39" s="75">
        <v>0</v>
      </c>
      <c r="E39" s="75"/>
      <c r="F39" s="75">
        <v>-1769</v>
      </c>
      <c r="G39" s="75"/>
      <c r="H39" s="75"/>
      <c r="I39" s="75">
        <v>0</v>
      </c>
      <c r="J39" s="75"/>
      <c r="K39" s="75">
        <f>SUM(B39:J39)</f>
        <v>-1769</v>
      </c>
      <c r="L39" s="75"/>
    </row>
    <row r="40" spans="2:12" ht="9" customHeight="1" hidden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 hidden="1">
      <c r="A41" t="s">
        <v>75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 hidden="1">
      <c r="A42" t="s">
        <v>76</v>
      </c>
      <c r="B42" s="75">
        <v>0</v>
      </c>
      <c r="C42" s="75"/>
      <c r="D42" s="75">
        <v>0</v>
      </c>
      <c r="E42" s="75"/>
      <c r="F42" s="75">
        <v>0</v>
      </c>
      <c r="G42" s="75"/>
      <c r="H42" s="75"/>
      <c r="I42" s="75">
        <v>0</v>
      </c>
      <c r="J42" s="75"/>
      <c r="K42" s="75">
        <f>SUM(B42:J42)</f>
        <v>0</v>
      </c>
      <c r="L42" s="75"/>
    </row>
    <row r="43" spans="2:12" ht="9.75" customHeight="1" hidden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 hidden="1">
      <c r="A44" t="s">
        <v>78</v>
      </c>
      <c r="B44" s="75">
        <v>0</v>
      </c>
      <c r="C44" s="75"/>
      <c r="D44" s="75">
        <v>0</v>
      </c>
      <c r="E44" s="75"/>
      <c r="F44" s="75">
        <v>0</v>
      </c>
      <c r="G44" s="75"/>
      <c r="H44" s="75"/>
      <c r="I44" s="75">
        <v>0</v>
      </c>
      <c r="J44" s="75"/>
      <c r="K44" s="75">
        <f>SUM(B44:J44)</f>
        <v>0</v>
      </c>
      <c r="L44" s="75"/>
    </row>
    <row r="45" spans="2:12" ht="9.75" customHeight="1" hidden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3.5" hidden="1" thickBot="1">
      <c r="A46" s="1" t="s">
        <v>77</v>
      </c>
      <c r="B46" s="77">
        <f>SUM(B30:B45)</f>
        <v>31400</v>
      </c>
      <c r="C46" s="76"/>
      <c r="D46" s="77">
        <f>SUM(D30:D45)</f>
        <v>14811</v>
      </c>
      <c r="E46" s="76"/>
      <c r="F46" s="77">
        <f>SUM(F30:F45)</f>
        <v>84</v>
      </c>
      <c r="G46" s="76"/>
      <c r="H46" s="76"/>
      <c r="I46" s="77">
        <f>SUM(I30:I45)</f>
        <v>-10904</v>
      </c>
      <c r="J46" s="76"/>
      <c r="K46" s="77">
        <f>SUM(K30:K45)</f>
        <v>35391</v>
      </c>
      <c r="L46" s="75"/>
    </row>
    <row r="47" spans="1:12" ht="12.75">
      <c r="A47" s="147" t="s">
        <v>137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5"/>
    </row>
    <row r="48" spans="1:12" ht="12.75">
      <c r="A48" s="148" t="s">
        <v>140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</row>
    <row r="49" spans="1:12" ht="12.75">
      <c r="A49" s="149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75"/>
    </row>
    <row r="50" spans="1:12" ht="12.75">
      <c r="A50" s="1" t="s">
        <v>110</v>
      </c>
      <c r="B50" s="142">
        <v>41867</v>
      </c>
      <c r="C50" s="142"/>
      <c r="D50" s="142">
        <v>4824</v>
      </c>
      <c r="E50" s="142"/>
      <c r="F50" s="142">
        <v>20</v>
      </c>
      <c r="G50" s="142"/>
      <c r="H50" s="142"/>
      <c r="I50" s="142">
        <v>-12660</v>
      </c>
      <c r="J50" s="142"/>
      <c r="K50" s="142">
        <f>SUM(B50:J50)</f>
        <v>34051</v>
      </c>
      <c r="L50" s="142"/>
    </row>
    <row r="51" spans="1:12" ht="12.75">
      <c r="A51" s="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1:12" ht="12.75">
      <c r="A52" s="1" t="s">
        <v>111</v>
      </c>
      <c r="B52" s="142">
        <v>0</v>
      </c>
      <c r="C52" s="142"/>
      <c r="D52" s="142">
        <v>0</v>
      </c>
      <c r="E52" s="142"/>
      <c r="F52" s="142">
        <v>0</v>
      </c>
      <c r="G52" s="142"/>
      <c r="H52" s="142"/>
      <c r="I52" s="142">
        <f>'Income Statement'!J42</f>
        <v>-1797</v>
      </c>
      <c r="J52" s="142"/>
      <c r="K52" s="142">
        <f>SUM(B52:J52)</f>
        <v>-1797</v>
      </c>
      <c r="L52" s="142"/>
    </row>
    <row r="53" spans="1:12" ht="12.75">
      <c r="A53" s="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1:12" ht="12.75">
      <c r="A54" s="1" t="s">
        <v>145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1:12" ht="12.75">
      <c r="A55" s="1" t="s">
        <v>146</v>
      </c>
      <c r="B55" s="142">
        <v>4186</v>
      </c>
      <c r="C55" s="142"/>
      <c r="D55" s="142">
        <v>42</v>
      </c>
      <c r="E55" s="142"/>
      <c r="F55" s="142">
        <v>0</v>
      </c>
      <c r="G55" s="142"/>
      <c r="H55" s="142"/>
      <c r="I55" s="142">
        <v>0</v>
      </c>
      <c r="J55" s="142"/>
      <c r="K55" s="142">
        <f>SUM(B55:J55)</f>
        <v>4228</v>
      </c>
      <c r="L55" s="142"/>
    </row>
    <row r="56" spans="1:12" ht="12.75">
      <c r="A56" s="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</row>
    <row r="57" spans="1:12" ht="12.75">
      <c r="A57" s="1" t="s">
        <v>143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1:12" ht="12.75">
      <c r="A58" s="1" t="s">
        <v>144</v>
      </c>
      <c r="B58" s="142">
        <v>0</v>
      </c>
      <c r="C58" s="142"/>
      <c r="D58" s="142">
        <v>-105</v>
      </c>
      <c r="E58" s="142"/>
      <c r="F58" s="142">
        <v>0</v>
      </c>
      <c r="G58" s="142"/>
      <c r="H58" s="142"/>
      <c r="I58" s="142">
        <v>0</v>
      </c>
      <c r="J58" s="142"/>
      <c r="K58" s="142">
        <f>SUM(B58:J58)</f>
        <v>-105</v>
      </c>
      <c r="L58" s="142"/>
    </row>
    <row r="59" spans="1:12" ht="12.75">
      <c r="A59" s="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1:12" ht="12.75">
      <c r="A60" s="1" t="s">
        <v>112</v>
      </c>
      <c r="B60" s="142">
        <v>0</v>
      </c>
      <c r="C60" s="142"/>
      <c r="D60" s="142">
        <v>0</v>
      </c>
      <c r="E60" s="142"/>
      <c r="F60" s="143">
        <v>-15</v>
      </c>
      <c r="G60" s="142"/>
      <c r="H60" s="142"/>
      <c r="I60" s="142">
        <v>0</v>
      </c>
      <c r="J60" s="142"/>
      <c r="K60" s="142">
        <f>SUM(B60:J60)</f>
        <v>-15</v>
      </c>
      <c r="L60" s="142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42"/>
    </row>
    <row r="62" spans="1:12" ht="13.5" thickBot="1">
      <c r="A62" s="1" t="s">
        <v>141</v>
      </c>
      <c r="B62" s="144">
        <f>SUM(B50:B61)</f>
        <v>46053</v>
      </c>
      <c r="C62" s="49"/>
      <c r="D62" s="144">
        <f>SUM(D50:D61)</f>
        <v>4761</v>
      </c>
      <c r="E62" s="49"/>
      <c r="F62" s="144">
        <f>SUM(F50:F61)</f>
        <v>5</v>
      </c>
      <c r="G62" s="49"/>
      <c r="H62" s="49"/>
      <c r="I62" s="144">
        <f>SUM(I50:I61)</f>
        <v>-14457</v>
      </c>
      <c r="J62" s="49"/>
      <c r="K62" s="144">
        <f>SUM(K50:K61)</f>
        <v>36362</v>
      </c>
      <c r="L62" s="142"/>
    </row>
    <row r="63" spans="2:12" ht="12.7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2" ht="12.75">
      <c r="A64" s="113" t="s">
        <v>93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1:12" ht="12.75">
      <c r="A65" s="1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1:12" ht="12.75">
      <c r="A66" s="1" t="s">
        <v>101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1:12" ht="12.75">
      <c r="A67" s="1" t="s">
        <v>128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 ht="12.7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 ht="12.7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 ht="12.7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 ht="12.7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 ht="12.7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2.7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 ht="12.7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 ht="12.7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 ht="12.7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 ht="12.7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 ht="12.7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 ht="12.7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 ht="12.7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 ht="12.7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 ht="12.7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 ht="12.7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 ht="12.7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 ht="12.7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 ht="12.7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 ht="12.7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 ht="12.7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 ht="12.7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  <row r="112" spans="2:12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</row>
    <row r="113" spans="2:12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</row>
    <row r="114" spans="2:12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</row>
    <row r="115" spans="2:12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2:12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</row>
    <row r="117" spans="2:12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</row>
  </sheetData>
  <mergeCells count="5">
    <mergeCell ref="A7:K7"/>
    <mergeCell ref="A2:K2"/>
    <mergeCell ref="A3:K3"/>
    <mergeCell ref="A5:K5"/>
    <mergeCell ref="A6:K6"/>
  </mergeCells>
  <printOptions/>
  <pageMargins left="0.64" right="0.24" top="0.59" bottom="0.7" header="0.31" footer="0.28"/>
  <pageSetup horizontalDpi="300" verticalDpi="300" orientation="portrait" paperSize="9" scale="95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B14" sqref="B14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8515625" style="0" customWidth="1"/>
    <col min="4" max="4" width="6.57421875" style="0" customWidth="1"/>
    <col min="5" max="5" width="13.14062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15"/>
      <c r="F1" s="4"/>
    </row>
    <row r="2" spans="1:6" ht="18">
      <c r="A2" s="165" t="s">
        <v>84</v>
      </c>
      <c r="B2" s="165"/>
      <c r="C2" s="165"/>
      <c r="D2" s="165"/>
      <c r="E2" s="165"/>
      <c r="F2" s="25"/>
    </row>
    <row r="3" spans="1:6" ht="12.75">
      <c r="A3" s="166" t="s">
        <v>0</v>
      </c>
      <c r="B3" s="166"/>
      <c r="C3" s="166"/>
      <c r="D3" s="166"/>
      <c r="E3" s="166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8" t="s">
        <v>59</v>
      </c>
      <c r="B5" s="168"/>
      <c r="C5" s="168"/>
      <c r="D5" s="168"/>
      <c r="E5" s="168"/>
      <c r="F5" s="27"/>
    </row>
    <row r="6" spans="1:6" ht="15.75">
      <c r="A6" s="168" t="s">
        <v>130</v>
      </c>
      <c r="B6" s="168"/>
      <c r="C6" s="168"/>
      <c r="D6" s="168"/>
      <c r="E6" s="168"/>
      <c r="F6" s="27"/>
    </row>
    <row r="7" spans="1:6" ht="15">
      <c r="A7" s="159" t="s">
        <v>34</v>
      </c>
      <c r="B7" s="159"/>
      <c r="C7" s="159"/>
      <c r="D7" s="159"/>
      <c r="E7" s="159"/>
      <c r="F7" s="28"/>
    </row>
    <row r="8" spans="1:6" ht="15">
      <c r="A8" s="34"/>
      <c r="B8" s="34"/>
      <c r="C8" s="34"/>
      <c r="D8" s="34"/>
      <c r="E8" s="146"/>
      <c r="F8" s="28"/>
    </row>
    <row r="9" spans="1:6" ht="15">
      <c r="A9" s="34"/>
      <c r="B9" s="34"/>
      <c r="C9" s="8"/>
      <c r="D9" s="8"/>
      <c r="E9" s="136"/>
      <c r="F9" s="28"/>
    </row>
    <row r="10" spans="1:6" ht="38.25" customHeight="1">
      <c r="A10" s="20"/>
      <c r="B10" s="4"/>
      <c r="C10" s="8" t="s">
        <v>116</v>
      </c>
      <c r="D10" s="8"/>
      <c r="E10" s="136" t="s">
        <v>121</v>
      </c>
      <c r="F10" s="8"/>
    </row>
    <row r="11" spans="1:6" ht="12.75" customHeight="1">
      <c r="A11" s="20"/>
      <c r="B11" s="4"/>
      <c r="C11" s="8" t="s">
        <v>49</v>
      </c>
      <c r="D11" s="8"/>
      <c r="E11" s="136" t="s">
        <v>49</v>
      </c>
      <c r="F11" s="8"/>
    </row>
    <row r="12" spans="1:6" ht="12.75" customHeight="1">
      <c r="A12" s="20"/>
      <c r="B12" s="4"/>
      <c r="C12" s="31" t="s">
        <v>135</v>
      </c>
      <c r="D12" s="31"/>
      <c r="E12" s="31" t="s">
        <v>142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50</v>
      </c>
      <c r="C15" s="97"/>
      <c r="D15" s="103"/>
      <c r="E15" s="103"/>
      <c r="F15" s="49"/>
    </row>
    <row r="16" spans="1:6" ht="15">
      <c r="A16" s="19"/>
      <c r="B16" s="4"/>
      <c r="C16" s="109"/>
      <c r="D16" s="106"/>
      <c r="E16" s="106"/>
      <c r="F16" s="49"/>
    </row>
    <row r="17" spans="1:6" ht="15">
      <c r="A17" s="19"/>
      <c r="B17" s="40" t="s">
        <v>122</v>
      </c>
      <c r="C17" s="97">
        <f>'Income Statement'!H34</f>
        <v>-877</v>
      </c>
      <c r="D17" s="103"/>
      <c r="E17" s="103">
        <v>-1589</v>
      </c>
      <c r="F17" s="49"/>
    </row>
    <row r="18" spans="1:6" ht="15">
      <c r="A18" s="19"/>
      <c r="B18" s="40" t="s">
        <v>51</v>
      </c>
      <c r="C18" s="104"/>
      <c r="D18" s="103"/>
      <c r="E18" s="103"/>
      <c r="F18" s="49"/>
    </row>
    <row r="19" spans="1:6" ht="15">
      <c r="A19" s="19"/>
      <c r="B19" s="40" t="s">
        <v>52</v>
      </c>
      <c r="C19" s="97">
        <v>110</v>
      </c>
      <c r="D19" s="103"/>
      <c r="E19" s="103">
        <v>653</v>
      </c>
      <c r="F19" s="49"/>
    </row>
    <row r="20" spans="1:6" ht="15">
      <c r="A20" s="19"/>
      <c r="B20" s="40" t="s">
        <v>90</v>
      </c>
      <c r="C20" s="97">
        <v>-28</v>
      </c>
      <c r="D20" s="103"/>
      <c r="E20" s="103">
        <v>371</v>
      </c>
      <c r="F20" s="49"/>
    </row>
    <row r="21" spans="1:6" ht="15">
      <c r="A21" s="19"/>
      <c r="B21" s="40" t="s">
        <v>58</v>
      </c>
      <c r="C21" s="97">
        <v>299</v>
      </c>
      <c r="D21" s="103"/>
      <c r="E21" s="103">
        <v>457</v>
      </c>
      <c r="F21" s="49"/>
    </row>
    <row r="22" spans="1:6" ht="9.75" customHeight="1">
      <c r="A22" s="19"/>
      <c r="B22" s="46"/>
      <c r="C22" s="105"/>
      <c r="D22" s="106"/>
      <c r="E22" s="107"/>
      <c r="F22" s="49"/>
    </row>
    <row r="23" spans="1:6" ht="15">
      <c r="A23" s="19"/>
      <c r="B23" s="40" t="s">
        <v>119</v>
      </c>
      <c r="C23" s="97">
        <f>SUM(C17:C22)</f>
        <v>-496</v>
      </c>
      <c r="D23" s="106"/>
      <c r="E23" s="103">
        <f>SUM(E17:E22)</f>
        <v>-108</v>
      </c>
      <c r="F23" s="49"/>
    </row>
    <row r="24" spans="1:6" ht="15">
      <c r="A24" s="19"/>
      <c r="B24" s="40" t="s">
        <v>53</v>
      </c>
      <c r="C24" s="97"/>
      <c r="D24" s="106"/>
      <c r="E24" s="106"/>
      <c r="F24" s="49"/>
    </row>
    <row r="25" spans="1:6" ht="15">
      <c r="A25" s="19"/>
      <c r="B25" s="40" t="s">
        <v>108</v>
      </c>
      <c r="C25" s="97">
        <v>3736</v>
      </c>
      <c r="D25" s="103"/>
      <c r="E25" s="103">
        <v>9077</v>
      </c>
      <c r="F25" s="49"/>
    </row>
    <row r="26" spans="1:6" ht="15">
      <c r="A26" s="19"/>
      <c r="B26" s="40" t="s">
        <v>54</v>
      </c>
      <c r="C26" s="110">
        <v>-1993</v>
      </c>
      <c r="D26" s="103"/>
      <c r="E26" s="111">
        <v>-8743</v>
      </c>
      <c r="F26" s="49"/>
    </row>
    <row r="27" spans="1:6" ht="15">
      <c r="A27" s="19"/>
      <c r="B27" s="40" t="s">
        <v>150</v>
      </c>
      <c r="C27" s="97">
        <f>SUM(C23:C26)</f>
        <v>1247</v>
      </c>
      <c r="D27" s="103"/>
      <c r="E27" s="103">
        <f>SUM(E23:E26)</f>
        <v>226</v>
      </c>
      <c r="F27" s="49"/>
    </row>
    <row r="28" spans="1:6" ht="15">
      <c r="A28" s="19"/>
      <c r="B28" s="40" t="s">
        <v>89</v>
      </c>
      <c r="C28" s="97">
        <v>70</v>
      </c>
      <c r="D28" s="103"/>
      <c r="E28" s="103">
        <v>50</v>
      </c>
      <c r="F28" s="49"/>
    </row>
    <row r="29" spans="1:6" ht="15">
      <c r="A29" s="19"/>
      <c r="B29" s="40" t="s">
        <v>83</v>
      </c>
      <c r="C29" s="97">
        <v>-220</v>
      </c>
      <c r="D29" s="103"/>
      <c r="E29" s="103">
        <v>-448</v>
      </c>
      <c r="F29" s="49"/>
    </row>
    <row r="30" spans="1:6" ht="15">
      <c r="A30" s="19"/>
      <c r="B30" s="40" t="s">
        <v>120</v>
      </c>
      <c r="C30" s="97">
        <v>-31</v>
      </c>
      <c r="D30" s="103"/>
      <c r="E30" s="103">
        <v>-89</v>
      </c>
      <c r="F30" s="49"/>
    </row>
    <row r="31" spans="1:6" ht="15">
      <c r="A31" s="19"/>
      <c r="B31" s="40" t="s">
        <v>151</v>
      </c>
      <c r="C31" s="94">
        <f>SUM(C27:C30)</f>
        <v>1066</v>
      </c>
      <c r="D31" s="103"/>
      <c r="E31" s="108">
        <f>SUM(E27:E30)</f>
        <v>-261</v>
      </c>
      <c r="F31" s="49"/>
    </row>
    <row r="32" spans="1:6" ht="15">
      <c r="A32" s="19"/>
      <c r="B32" s="40"/>
      <c r="C32" s="97"/>
      <c r="D32" s="103"/>
      <c r="E32" s="103"/>
      <c r="F32" s="49"/>
    </row>
    <row r="33" spans="1:6" ht="15">
      <c r="A33" s="69" t="s">
        <v>55</v>
      </c>
      <c r="B33" s="4"/>
      <c r="C33" s="97"/>
      <c r="D33" s="103"/>
      <c r="E33" s="103"/>
      <c r="F33" s="49"/>
    </row>
    <row r="34" spans="1:6" ht="15">
      <c r="A34" s="69"/>
      <c r="B34" s="40" t="s">
        <v>103</v>
      </c>
      <c r="C34" s="97">
        <v>230</v>
      </c>
      <c r="D34" s="103"/>
      <c r="E34" s="103">
        <v>8</v>
      </c>
      <c r="F34" s="49"/>
    </row>
    <row r="35" spans="1:6" ht="15">
      <c r="A35" s="19"/>
      <c r="B35" s="40" t="s">
        <v>56</v>
      </c>
      <c r="C35" s="97">
        <v>1091</v>
      </c>
      <c r="D35" s="103"/>
      <c r="E35" s="103">
        <v>-22</v>
      </c>
      <c r="F35" s="49"/>
    </row>
    <row r="36" spans="1:6" ht="15">
      <c r="A36" s="19"/>
      <c r="B36" s="40" t="s">
        <v>152</v>
      </c>
      <c r="C36" s="94">
        <f>SUM(C34:C35)</f>
        <v>1321</v>
      </c>
      <c r="D36" s="103"/>
      <c r="E36" s="108">
        <f>SUM(E34:E35)</f>
        <v>-14</v>
      </c>
      <c r="F36" s="49"/>
    </row>
    <row r="37" spans="1:6" ht="15">
      <c r="A37" s="19"/>
      <c r="B37" s="4"/>
      <c r="C37" s="97"/>
      <c r="D37" s="103"/>
      <c r="E37" s="103"/>
      <c r="F37" s="80"/>
    </row>
    <row r="38" spans="1:6" ht="15">
      <c r="A38" s="69" t="s">
        <v>57</v>
      </c>
      <c r="B38" s="4"/>
      <c r="C38" s="97"/>
      <c r="D38" s="97"/>
      <c r="E38" s="103"/>
      <c r="F38" s="80"/>
    </row>
    <row r="39" spans="1:6" ht="15">
      <c r="A39" s="19"/>
      <c r="B39" s="40" t="s">
        <v>109</v>
      </c>
      <c r="C39" s="97">
        <v>-1218</v>
      </c>
      <c r="D39" s="103"/>
      <c r="E39" s="103">
        <v>-5266</v>
      </c>
      <c r="F39" s="103"/>
    </row>
    <row r="40" spans="1:6" ht="15">
      <c r="A40" s="19"/>
      <c r="B40" s="40" t="s">
        <v>147</v>
      </c>
      <c r="C40" s="97">
        <v>0</v>
      </c>
      <c r="D40" s="103"/>
      <c r="E40" s="103">
        <v>4122</v>
      </c>
      <c r="F40" s="103"/>
    </row>
    <row r="41" spans="1:6" ht="15">
      <c r="A41" s="19"/>
      <c r="B41" s="40" t="s">
        <v>153</v>
      </c>
      <c r="C41" s="94">
        <f>SUM(C39:C39)+C40</f>
        <v>-1218</v>
      </c>
      <c r="D41" s="103"/>
      <c r="E41" s="108">
        <f>SUM(E39:E39)+E40</f>
        <v>-1144</v>
      </c>
      <c r="F41" s="103"/>
    </row>
    <row r="42" spans="1:6" ht="15">
      <c r="A42" s="19"/>
      <c r="B42" s="40"/>
      <c r="C42" s="97"/>
      <c r="D42" s="103"/>
      <c r="E42" s="103"/>
      <c r="F42" s="103"/>
    </row>
    <row r="43" spans="1:6" ht="15">
      <c r="A43" s="69" t="s">
        <v>154</v>
      </c>
      <c r="B43" s="4"/>
      <c r="C43" s="97">
        <f>C31+C36+C41</f>
        <v>1169</v>
      </c>
      <c r="D43" s="103"/>
      <c r="E43" s="103">
        <f>E31+E36+E41</f>
        <v>-1419</v>
      </c>
      <c r="F43" s="49"/>
    </row>
    <row r="44" spans="1:6" ht="15">
      <c r="A44" s="19"/>
      <c r="B44" s="4"/>
      <c r="C44" s="109"/>
      <c r="D44" s="106"/>
      <c r="E44" s="106"/>
      <c r="F44" s="49"/>
    </row>
    <row r="45" spans="1:6" ht="15">
      <c r="A45" s="69" t="s">
        <v>115</v>
      </c>
      <c r="B45" s="4"/>
      <c r="C45" s="104">
        <v>4239</v>
      </c>
      <c r="D45" s="103"/>
      <c r="E45" s="103">
        <v>7007</v>
      </c>
      <c r="F45" s="49"/>
    </row>
    <row r="46" spans="1:6" ht="15">
      <c r="A46" s="19"/>
      <c r="B46" s="4"/>
      <c r="C46" s="97"/>
      <c r="D46" s="103"/>
      <c r="E46" s="103"/>
      <c r="F46" s="80"/>
    </row>
    <row r="47" spans="1:6" ht="15.75" thickBot="1">
      <c r="A47" s="69" t="s">
        <v>114</v>
      </c>
      <c r="B47" s="4"/>
      <c r="C47" s="99">
        <f>SUM(C43:C46)</f>
        <v>5408</v>
      </c>
      <c r="D47" s="103"/>
      <c r="E47" s="112">
        <f>SUM(E43:E46)</f>
        <v>5588</v>
      </c>
      <c r="F47" s="49"/>
    </row>
    <row r="48" spans="1:6" ht="15">
      <c r="A48" s="19"/>
      <c r="B48" s="4"/>
      <c r="C48" s="97"/>
      <c r="D48" s="103"/>
      <c r="E48" s="103"/>
      <c r="F48" s="80"/>
    </row>
    <row r="49" spans="1:6" ht="15">
      <c r="A49" s="19"/>
      <c r="B49" s="4"/>
      <c r="C49" s="97"/>
      <c r="D49" s="103"/>
      <c r="E49" s="103"/>
      <c r="F49" s="80"/>
    </row>
    <row r="50" spans="1:6" ht="15">
      <c r="A50" s="19"/>
      <c r="B50" s="4"/>
      <c r="C50" s="97"/>
      <c r="D50" s="103"/>
      <c r="E50" s="103"/>
      <c r="F50" s="80"/>
    </row>
    <row r="51" spans="1:6" ht="15">
      <c r="A51" s="64" t="s">
        <v>93</v>
      </c>
      <c r="B51" s="4"/>
      <c r="C51" s="97"/>
      <c r="D51" s="103"/>
      <c r="E51" s="103"/>
      <c r="F51" s="80"/>
    </row>
    <row r="52" spans="1:6" ht="15">
      <c r="A52" s="46"/>
      <c r="B52" s="4"/>
      <c r="C52" s="97"/>
      <c r="D52" s="97"/>
      <c r="E52" s="97"/>
      <c r="F52" s="80"/>
    </row>
    <row r="53" spans="1:6" ht="15">
      <c r="A53" s="46" t="s">
        <v>98</v>
      </c>
      <c r="B53" s="4"/>
      <c r="C53" s="97"/>
      <c r="D53" s="97"/>
      <c r="E53" s="97"/>
      <c r="F53" s="80"/>
    </row>
    <row r="54" spans="1:6" ht="14.25">
      <c r="A54" s="46" t="s">
        <v>128</v>
      </c>
      <c r="B54" s="4"/>
      <c r="C54" s="103"/>
      <c r="D54" s="103"/>
      <c r="E54" s="103"/>
      <c r="F54" s="49"/>
    </row>
    <row r="55" spans="2:6" ht="14.25">
      <c r="B55" s="68"/>
      <c r="C55" s="103"/>
      <c r="D55" s="103"/>
      <c r="E55" s="103"/>
      <c r="F55" s="76"/>
    </row>
    <row r="56" spans="2:6" ht="14.25">
      <c r="B56" s="68"/>
      <c r="C56" s="103"/>
      <c r="D56" s="103"/>
      <c r="E56" s="103"/>
      <c r="F56" s="76"/>
    </row>
    <row r="57" spans="2:6" ht="12.75">
      <c r="B57" s="68"/>
      <c r="C57" s="76"/>
      <c r="D57" s="76"/>
      <c r="E57" s="76"/>
      <c r="F57" s="76"/>
    </row>
    <row r="58" spans="2:6" ht="12.75">
      <c r="B58" s="68"/>
      <c r="C58" s="76"/>
      <c r="D58" s="76"/>
      <c r="E58" s="76"/>
      <c r="F58" s="76"/>
    </row>
    <row r="59" spans="2:6" ht="12.75">
      <c r="B59" s="68"/>
      <c r="C59" s="76"/>
      <c r="D59" s="76"/>
      <c r="E59" s="76"/>
      <c r="F59" s="76"/>
    </row>
    <row r="60" spans="2:6" ht="12.75">
      <c r="B60" s="68"/>
      <c r="C60" s="102"/>
      <c r="D60" s="102"/>
      <c r="E60" s="102"/>
      <c r="F60" s="68"/>
    </row>
    <row r="61" spans="2:6" ht="12.75">
      <c r="B61" s="68"/>
      <c r="C61" s="102"/>
      <c r="D61" s="102"/>
      <c r="E61" s="102"/>
      <c r="F61" s="68"/>
    </row>
    <row r="62" spans="2:6" ht="12.75">
      <c r="B62" s="68"/>
      <c r="C62" s="68"/>
      <c r="D62" s="68"/>
      <c r="E62" s="68"/>
      <c r="F62" s="68"/>
    </row>
    <row r="63" spans="2:6" ht="12.75">
      <c r="B63" s="68"/>
      <c r="C63" s="68"/>
      <c r="D63" s="68"/>
      <c r="E63" s="68"/>
      <c r="F63" s="68"/>
    </row>
    <row r="64" spans="2:6" ht="12.75">
      <c r="B64" s="68"/>
      <c r="C64" s="68"/>
      <c r="D64" s="68"/>
      <c r="E64" s="68"/>
      <c r="F64" s="68"/>
    </row>
    <row r="65" spans="2:6" ht="12.75">
      <c r="B65" s="68"/>
      <c r="C65" s="68"/>
      <c r="D65" s="68"/>
      <c r="E65" s="68"/>
      <c r="F65" s="68"/>
    </row>
    <row r="66" spans="2:6" ht="12.75">
      <c r="B66" s="68"/>
      <c r="C66" s="68"/>
      <c r="D66" s="68"/>
      <c r="E66" s="68"/>
      <c r="F66" s="68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Shok Fan</cp:lastModifiedBy>
  <cp:lastPrinted>2006-07-28T06:30:41Z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