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7320" activeTab="2"/>
  </bookViews>
  <sheets>
    <sheet name="Income Statement" sheetId="1" r:id="rId1"/>
    <sheet name="BalanceSheet" sheetId="2" r:id="rId2"/>
    <sheet name="Statm't of changes in equity" sheetId="3" r:id="rId3"/>
    <sheet name="cash flow" sheetId="4" r:id="rId4"/>
  </sheets>
  <definedNames>
    <definedName name="_xlnm.Print_Area" localSheetId="1">'BalanceSheet'!$A$1:$G$59</definedName>
    <definedName name="_xlnm.Print_Area" localSheetId="2">'Statm''t of changes in equity'!$A$1:$K$62</definedName>
  </definedNames>
  <calcPr fullCalcOnLoad="1"/>
</workbook>
</file>

<file path=xl/sharedStrings.xml><?xml version="1.0" encoding="utf-8"?>
<sst xmlns="http://schemas.openxmlformats.org/spreadsheetml/2006/main" count="189" uniqueCount="147">
  <si>
    <t>(409449-A)</t>
  </si>
  <si>
    <t>INDIVIDUAL QUARTER</t>
  </si>
  <si>
    <t>CUMULATIVE QUARTER</t>
  </si>
  <si>
    <t>CURRENT</t>
  </si>
  <si>
    <t xml:space="preserve">PRECEDING YEAR  </t>
  </si>
  <si>
    <t xml:space="preserve">CURRENT </t>
  </si>
  <si>
    <t>YEAR</t>
  </si>
  <si>
    <t>CORRESPONDING</t>
  </si>
  <si>
    <t>YEAR TO</t>
  </si>
  <si>
    <t>QUARTER</t>
  </si>
  <si>
    <t>DATE</t>
  </si>
  <si>
    <t>RM’000</t>
  </si>
  <si>
    <t xml:space="preserve">   (b)</t>
  </si>
  <si>
    <t>4.</t>
  </si>
  <si>
    <t>Net tangible assets per share (RM)</t>
  </si>
  <si>
    <t>5.(a)</t>
  </si>
  <si>
    <t>Dividend per share (sen)</t>
  </si>
  <si>
    <t>Dividend Description</t>
  </si>
  <si>
    <t>Investment in Associated Companies</t>
  </si>
  <si>
    <t>Current Assets</t>
  </si>
  <si>
    <t>Current Liabilities</t>
  </si>
  <si>
    <t xml:space="preserve">  Short Term Borrowings</t>
  </si>
  <si>
    <t xml:space="preserve">  Provision for Taxation</t>
  </si>
  <si>
    <t>Total Net Assets</t>
  </si>
  <si>
    <t>Shareholders’ Funds</t>
  </si>
  <si>
    <t xml:space="preserve">  Share Capital</t>
  </si>
  <si>
    <t xml:space="preserve">  Reserves</t>
  </si>
  <si>
    <t>Minority Interests</t>
  </si>
  <si>
    <t>Long Term Borrowings</t>
  </si>
  <si>
    <t>YEAR END</t>
  </si>
  <si>
    <t xml:space="preserve">AS AT PRECEDING FINANCIAL </t>
  </si>
  <si>
    <t xml:space="preserve"> PRECEDING YEAR  </t>
  </si>
  <si>
    <t xml:space="preserve">  Inventories</t>
  </si>
  <si>
    <t>Revenue</t>
  </si>
  <si>
    <t>Deferred Taxation</t>
  </si>
  <si>
    <t>Investment Property</t>
  </si>
  <si>
    <t>Property, Plant and Equipment</t>
  </si>
  <si>
    <t>(The figures have not been audited)</t>
  </si>
  <si>
    <t>Taxation</t>
  </si>
  <si>
    <t xml:space="preserve">  Cash and deposits</t>
  </si>
  <si>
    <t xml:space="preserve">  Hire Purchase Creditors</t>
  </si>
  <si>
    <t>Other Operating Income</t>
  </si>
  <si>
    <t>Finance Costs</t>
  </si>
  <si>
    <t>Share of Associated Companies' Results</t>
  </si>
  <si>
    <t>Minority Interest</t>
  </si>
  <si>
    <t>Earnings Per Share :-</t>
  </si>
  <si>
    <t>Fully Diluted (sen)</t>
  </si>
  <si>
    <t>Financed By:-</t>
  </si>
  <si>
    <t xml:space="preserve">Net Current Assets </t>
  </si>
  <si>
    <t>UNAUDITED</t>
  </si>
  <si>
    <t xml:space="preserve">AUDITED </t>
  </si>
  <si>
    <t>AS AT CURRENT FINANCIAL</t>
  </si>
  <si>
    <t>ENDED</t>
  </si>
  <si>
    <t>CASH FLOW FROM OPERATING ACTIVITIES</t>
  </si>
  <si>
    <t>Adjustment for:-</t>
  </si>
  <si>
    <t xml:space="preserve">  Non-cash items</t>
  </si>
  <si>
    <t xml:space="preserve">  Changes in working capital</t>
  </si>
  <si>
    <t xml:space="preserve">    Net changes in current liabilities</t>
  </si>
  <si>
    <t>CASH FLOW FROM INVESTING ACTIVITIES</t>
  </si>
  <si>
    <t xml:space="preserve">  Other investment activities</t>
  </si>
  <si>
    <t>CASH FLOW FROM FINANCING ACTIVITIES</t>
  </si>
  <si>
    <t xml:space="preserve">  Share of results of associated companies</t>
  </si>
  <si>
    <t>CONDENSED CONSOLIDATED CASH FLOW STATEMENTS</t>
  </si>
  <si>
    <t xml:space="preserve">Share </t>
  </si>
  <si>
    <t>Capital</t>
  </si>
  <si>
    <t>Premium</t>
  </si>
  <si>
    <t>Reserve</t>
  </si>
  <si>
    <t>On</t>
  </si>
  <si>
    <t>Consolidation</t>
  </si>
  <si>
    <t>Total</t>
  </si>
  <si>
    <t>Shareholders'</t>
  </si>
  <si>
    <t>Equity</t>
  </si>
  <si>
    <t>At 1 December 2001</t>
  </si>
  <si>
    <t>Net profit for the year</t>
  </si>
  <si>
    <t>Acquisition of subsidiary</t>
  </si>
  <si>
    <t>Amortisation during the year</t>
  </si>
  <si>
    <t>Compensation from guarantors</t>
  </si>
  <si>
    <t xml:space="preserve">  pursuant to profit guarantee</t>
  </si>
  <si>
    <t>Foreign exchange translation</t>
  </si>
  <si>
    <t xml:space="preserve">  difference</t>
  </si>
  <si>
    <t>At 30 November 2001</t>
  </si>
  <si>
    <t>Disposal of subsidiary</t>
  </si>
  <si>
    <t>RM'000</t>
  </si>
  <si>
    <t>Operating Expenses</t>
  </si>
  <si>
    <t>N/A</t>
  </si>
  <si>
    <t>Basic (sen)</t>
  </si>
  <si>
    <t xml:space="preserve">    Interest paid</t>
  </si>
  <si>
    <t>AMTEL HOLDINGS BERHAD</t>
  </si>
  <si>
    <t xml:space="preserve">CONDENSED CONSOLIDATED STATEMENTS OF CHANGES IN EQUITY </t>
  </si>
  <si>
    <t xml:space="preserve">  Trade &amp; Other Receivables</t>
  </si>
  <si>
    <t xml:space="preserve">  Trade &amp; Other Payables</t>
  </si>
  <si>
    <t xml:space="preserve">Other Investments </t>
  </si>
  <si>
    <t xml:space="preserve">    Interest received </t>
  </si>
  <si>
    <t xml:space="preserve">  Non-operating items</t>
  </si>
  <si>
    <t>PERIOD</t>
  </si>
  <si>
    <t>CONDENSED CONSOLIDATED INCOME STATEMENTS</t>
  </si>
  <si>
    <t>Note:</t>
  </si>
  <si>
    <t xml:space="preserve">The Condensed Consolidated Income Statements should be read in conjunction with the Audited Financial </t>
  </si>
  <si>
    <t xml:space="preserve">The Condensed Consolidated Balance Sheet should be read in conjunction with the Audited </t>
  </si>
  <si>
    <t xml:space="preserve">3 months </t>
  </si>
  <si>
    <t>ended 28 February 2002</t>
  </si>
  <si>
    <t>The Condensed Consolidated Cash Flow Statements should be read in conjunction with the Audited</t>
  </si>
  <si>
    <t>Accumulated</t>
  </si>
  <si>
    <t>Losses</t>
  </si>
  <si>
    <t>The Condensed Consolidated Statements of Changes in Equity should be read in conjunction with the Audited</t>
  </si>
  <si>
    <t xml:space="preserve">  Repayment from long term receivable</t>
  </si>
  <si>
    <t>Cash generated from operations</t>
  </si>
  <si>
    <t xml:space="preserve">  Term &amp; Mortgage Loans</t>
  </si>
  <si>
    <t xml:space="preserve">  Property, plant and equipment</t>
  </si>
  <si>
    <t>Operating profit/(loss) before changes in working capital</t>
  </si>
  <si>
    <t>30/11/2003</t>
  </si>
  <si>
    <t>Deferred tax assets</t>
  </si>
  <si>
    <t xml:space="preserve">  Short Term Investments</t>
  </si>
  <si>
    <t>At 1 December 2002</t>
  </si>
  <si>
    <t>At 1 December 2003</t>
  </si>
  <si>
    <t xml:space="preserve">  Statements for the year ended 30 November 2003.</t>
  </si>
  <si>
    <t xml:space="preserve">  Financial Statements for the year ended 30 November 2003.</t>
  </si>
  <si>
    <t>Profit/(Loss) from Operations</t>
  </si>
  <si>
    <t>Profit/(Loss) Before Taxation</t>
  </si>
  <si>
    <t>Profit/(Loss) After Taxation</t>
  </si>
  <si>
    <t>Profit/(Loss) before taxation</t>
  </si>
  <si>
    <t xml:space="preserve">    Net changes in current assets</t>
  </si>
  <si>
    <t>Net cash flow generated from operating activities</t>
  </si>
  <si>
    <t>Net cash flow (used in)/generated from investing activities</t>
  </si>
  <si>
    <t>Net cash flow used in financing activities</t>
  </si>
  <si>
    <t>NET (DECREASE)/INCREASE IN CASH AND CASH EQUIVALENT</t>
  </si>
  <si>
    <t xml:space="preserve">  Net repayment of bank borrowings</t>
  </si>
  <si>
    <t>INTERIM FINANCIAL REPORT FOR THE FOURTH QUARTER ENDED 30 NOVEMBER 2004</t>
  </si>
  <si>
    <t>FOR THE FINANCIAL YEAR ENDED 30 NOVEMBER 2004</t>
  </si>
  <si>
    <t>30-11-2004</t>
  </si>
  <si>
    <t>30-11-2003</t>
  </si>
  <si>
    <t>CONDENSED CONSOLIDATED BALANCE SHEET AS AT 30 NOVEMBER 2004</t>
  </si>
  <si>
    <t>30/11/2004</t>
  </si>
  <si>
    <t>FOR THE  FINANCIAL YEAR ENDED 30 NOVEMBER 2004</t>
  </si>
  <si>
    <t xml:space="preserve">12 months </t>
  </si>
  <si>
    <t>ended 30 November 2004</t>
  </si>
  <si>
    <t>At 30 November 2004</t>
  </si>
  <si>
    <t>ended 30 November 2003</t>
  </si>
  <si>
    <t>At 30 November 2003</t>
  </si>
  <si>
    <t xml:space="preserve">    Taxes (paid)/refunded</t>
  </si>
  <si>
    <t>Net Profit/(Loss) for The Year</t>
  </si>
  <si>
    <t>Net profit/(loss) for the year</t>
  </si>
  <si>
    <t>CASH AND CASH EQUIVALENT AT BEGINNING OF THE YEAR</t>
  </si>
  <si>
    <t>CASH AND CASH EQUIVALENT AT END OF THE YEAR</t>
  </si>
  <si>
    <t>CURRENT FINANCIAL YEAR</t>
  </si>
  <si>
    <t>PRECEDING FINANCIAL YEAR</t>
  </si>
  <si>
    <t>31 JANUARY 2005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</si>
</sst>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0.000%"/>
    <numFmt numFmtId="177" formatCode="0.0%"/>
    <numFmt numFmtId="178" formatCode="000\-00\-0000"/>
    <numFmt numFmtId="179" formatCode="#,##0.000"/>
    <numFmt numFmtId="180" formatCode="#,##0.0000"/>
  </numFmts>
  <fonts count="16">
    <font>
      <sz val="10"/>
      <name val="Arial"/>
      <family val="0"/>
    </font>
    <font>
      <sz val="10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10"/>
      <name val="Times New Roman"/>
      <family val="1"/>
    </font>
    <font>
      <sz val="11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4" fontId="0" fillId="0" borderId="1" xfId="0" applyNumberFormat="1" applyFont="1" applyBorder="1" applyAlignment="1">
      <alignment vertical="justify"/>
    </xf>
    <xf numFmtId="4" fontId="7" fillId="0" borderId="1" xfId="0" applyNumberFormat="1" applyFont="1" applyBorder="1" applyAlignment="1">
      <alignment vertical="justify"/>
    </xf>
    <xf numFmtId="0" fontId="3" fillId="0" borderId="0" xfId="0" applyFont="1" applyBorder="1" applyAlignment="1">
      <alignment horizontal="center" vertical="justify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43" fontId="0" fillId="0" borderId="0" xfId="15" applyFont="1" applyBorder="1" applyAlignment="1">
      <alignment/>
    </xf>
    <xf numFmtId="4" fontId="0" fillId="0" borderId="0" xfId="0" applyNumberFormat="1" applyFont="1" applyBorder="1" applyAlignment="1">
      <alignment/>
    </xf>
    <xf numFmtId="43" fontId="0" fillId="0" borderId="2" xfId="15" applyFont="1" applyBorder="1" applyAlignment="1">
      <alignment horizontal="center" vertical="justify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5" fontId="0" fillId="0" borderId="0" xfId="0" applyNumberFormat="1" applyFont="1" applyBorder="1" applyAlignment="1" quotePrefix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3" fontId="9" fillId="0" borderId="0" xfId="15" applyFont="1" applyAlignment="1">
      <alignment/>
    </xf>
    <xf numFmtId="174" fontId="9" fillId="0" borderId="0" xfId="15" applyNumberFormat="1" applyFont="1" applyAlignment="1">
      <alignment/>
    </xf>
    <xf numFmtId="14" fontId="3" fillId="0" borderId="0" xfId="0" applyNumberFormat="1" applyFont="1" applyBorder="1" applyAlignment="1" quotePrefix="1">
      <alignment horizontal="center" vertical="justify"/>
    </xf>
    <xf numFmtId="15" fontId="3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vertical="justify"/>
    </xf>
    <xf numFmtId="43" fontId="0" fillId="0" borderId="0" xfId="15" applyFont="1" applyBorder="1" applyAlignment="1">
      <alignment horizontal="center" vertical="justify"/>
    </xf>
    <xf numFmtId="4" fontId="0" fillId="0" borderId="0" xfId="0" applyNumberFormat="1" applyFont="1" applyBorder="1" applyAlignment="1">
      <alignment vertical="justify"/>
    </xf>
    <xf numFmtId="4" fontId="0" fillId="0" borderId="0" xfId="0" applyNumberFormat="1" applyFont="1" applyFill="1" applyBorder="1" applyAlignment="1">
      <alignment vertical="justify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justify"/>
    </xf>
    <xf numFmtId="0" fontId="10" fillId="0" borderId="0" xfId="0" applyFont="1" applyBorder="1" applyAlignment="1">
      <alignment vertical="justify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vertical="justify"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 horizontal="right"/>
    </xf>
    <xf numFmtId="0" fontId="10" fillId="0" borderId="0" xfId="0" applyFont="1" applyBorder="1" applyAlignment="1">
      <alignment vertical="top"/>
    </xf>
    <xf numFmtId="41" fontId="0" fillId="0" borderId="0" xfId="0" applyNumberFormat="1" applyFont="1" applyBorder="1" applyAlignment="1">
      <alignment/>
    </xf>
    <xf numFmtId="41" fontId="0" fillId="0" borderId="0" xfId="15" applyNumberFormat="1" applyFont="1" applyBorder="1" applyAlignment="1">
      <alignment horizontal="center" vertical="justify"/>
    </xf>
    <xf numFmtId="41" fontId="0" fillId="0" borderId="0" xfId="0" applyNumberFormat="1" applyFont="1" applyFill="1" applyBorder="1" applyAlignment="1">
      <alignment/>
    </xf>
    <xf numFmtId="41" fontId="0" fillId="0" borderId="4" xfId="15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41" fontId="0" fillId="0" borderId="4" xfId="15" applyNumberFormat="1" applyFont="1" applyBorder="1" applyAlignment="1">
      <alignment horizontal="right" vertical="justify"/>
    </xf>
    <xf numFmtId="41" fontId="0" fillId="0" borderId="0" xfId="15" applyNumberFormat="1" applyFont="1" applyBorder="1" applyAlignment="1">
      <alignment horizontal="right" vertical="justify"/>
    </xf>
    <xf numFmtId="43" fontId="0" fillId="0" borderId="4" xfId="15" applyFont="1" applyBorder="1" applyAlignment="1">
      <alignment horizontal="center" vertical="justify"/>
    </xf>
    <xf numFmtId="0" fontId="3" fillId="0" borderId="4" xfId="0" applyFont="1" applyBorder="1" applyAlignment="1">
      <alignment horizontal="center"/>
    </xf>
    <xf numFmtId="41" fontId="0" fillId="0" borderId="5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 horizontal="center" vertical="justify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74" fontId="9" fillId="0" borderId="0" xfId="15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14" fontId="12" fillId="0" borderId="0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3" fillId="0" borderId="5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/>
    </xf>
    <xf numFmtId="41" fontId="3" fillId="0" borderId="4" xfId="15" applyNumberFormat="1" applyFont="1" applyBorder="1" applyAlignment="1">
      <alignment/>
    </xf>
    <xf numFmtId="41" fontId="3" fillId="0" borderId="0" xfId="15" applyNumberFormat="1" applyFont="1" applyBorder="1" applyAlignment="1">
      <alignment horizontal="center" vertical="justify"/>
    </xf>
    <xf numFmtId="43" fontId="3" fillId="0" borderId="4" xfId="15" applyFont="1" applyBorder="1" applyAlignment="1">
      <alignment horizontal="center" vertical="justify"/>
    </xf>
    <xf numFmtId="43" fontId="3" fillId="0" borderId="0" xfId="15" applyFont="1" applyBorder="1" applyAlignment="1">
      <alignment horizontal="center" vertical="justify"/>
    </xf>
    <xf numFmtId="3" fontId="3" fillId="0" borderId="0" xfId="0" applyNumberFormat="1" applyFont="1" applyBorder="1" applyAlignment="1">
      <alignment vertical="justify"/>
    </xf>
    <xf numFmtId="4" fontId="3" fillId="0" borderId="0" xfId="0" applyNumberFormat="1" applyFont="1" applyBorder="1" applyAlignment="1">
      <alignment vertical="justify"/>
    </xf>
    <xf numFmtId="0" fontId="3" fillId="0" borderId="0" xfId="0" applyFont="1" applyBorder="1" applyAlignment="1">
      <alignment horizontal="right"/>
    </xf>
    <xf numFmtId="4" fontId="14" fillId="0" borderId="1" xfId="0" applyNumberFormat="1" applyFont="1" applyBorder="1" applyAlignment="1">
      <alignment vertical="justify"/>
    </xf>
    <xf numFmtId="43" fontId="3" fillId="0" borderId="2" xfId="15" applyFont="1" applyBorder="1" applyAlignment="1">
      <alignment horizontal="center" vertical="justify"/>
    </xf>
    <xf numFmtId="4" fontId="3" fillId="0" borderId="0" xfId="0" applyNumberFormat="1" applyFont="1" applyFill="1" applyBorder="1" applyAlignment="1">
      <alignment vertical="justify"/>
    </xf>
    <xf numFmtId="41" fontId="3" fillId="0" borderId="5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7" fontId="10" fillId="0" borderId="0" xfId="15" applyNumberFormat="1" applyFont="1" applyBorder="1" applyAlignment="1">
      <alignment horizontal="right"/>
    </xf>
    <xf numFmtId="41" fontId="5" fillId="0" borderId="6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41" fontId="5" fillId="0" borderId="5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41" fontId="10" fillId="0" borderId="0" xfId="0" applyNumberFormat="1" applyFont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4" xfId="15" applyNumberFormat="1" applyFont="1" applyBorder="1" applyAlignment="1">
      <alignment horizontal="right"/>
    </xf>
    <xf numFmtId="41" fontId="10" fillId="0" borderId="0" xfId="15" applyNumberFormat="1" applyFont="1" applyBorder="1" applyAlignment="1">
      <alignment horizontal="right"/>
    </xf>
    <xf numFmtId="41" fontId="10" fillId="0" borderId="4" xfId="15" applyNumberFormat="1" applyFont="1" applyBorder="1" applyAlignment="1">
      <alignment horizontal="right"/>
    </xf>
    <xf numFmtId="41" fontId="10" fillId="0" borderId="6" xfId="0" applyNumberFormat="1" applyFont="1" applyBorder="1" applyAlignment="1">
      <alignment/>
    </xf>
    <xf numFmtId="41" fontId="5" fillId="0" borderId="0" xfId="15" applyNumberFormat="1" applyFont="1" applyBorder="1" applyAlignment="1">
      <alignment horizontal="right"/>
    </xf>
    <xf numFmtId="41" fontId="5" fillId="0" borderId="4" xfId="0" applyNumberFormat="1" applyFont="1" applyBorder="1" applyAlignment="1">
      <alignment/>
    </xf>
    <xf numFmtId="41" fontId="10" fillId="0" borderId="4" xfId="0" applyNumberFormat="1" applyFont="1" applyBorder="1" applyAlignment="1">
      <alignment/>
    </xf>
    <xf numFmtId="41" fontId="10" fillId="0" borderId="5" xfId="0" applyNumberFormat="1" applyFont="1" applyBorder="1" applyAlignment="1">
      <alignment/>
    </xf>
    <xf numFmtId="0" fontId="15" fillId="0" borderId="0" xfId="0" applyFont="1" applyAlignment="1">
      <alignment/>
    </xf>
    <xf numFmtId="41" fontId="3" fillId="0" borderId="0" xfId="0" applyNumberFormat="1" applyFont="1" applyAlignment="1">
      <alignment/>
    </xf>
    <xf numFmtId="15" fontId="4" fillId="0" borderId="0" xfId="0" applyNumberFormat="1" applyFont="1" applyBorder="1" applyAlignment="1">
      <alignment horizontal="right"/>
    </xf>
    <xf numFmtId="15" fontId="4" fillId="0" borderId="0" xfId="0" applyNumberFormat="1" applyFont="1" applyBorder="1" applyAlignment="1">
      <alignment horizontal="left"/>
    </xf>
    <xf numFmtId="37" fontId="5" fillId="0" borderId="4" xfId="15" applyNumberFormat="1" applyFont="1" applyBorder="1" applyAlignment="1">
      <alignment horizontal="right"/>
    </xf>
    <xf numFmtId="41" fontId="10" fillId="0" borderId="1" xfId="0" applyNumberFormat="1" applyFont="1" applyBorder="1" applyAlignment="1">
      <alignment horizontal="right"/>
    </xf>
    <xf numFmtId="41" fontId="5" fillId="0" borderId="3" xfId="0" applyNumberFormat="1" applyFont="1" applyBorder="1" applyAlignment="1">
      <alignment/>
    </xf>
    <xf numFmtId="41" fontId="5" fillId="0" borderId="7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1" fontId="10" fillId="0" borderId="7" xfId="0" applyNumberFormat="1" applyFont="1" applyBorder="1" applyAlignment="1">
      <alignment/>
    </xf>
    <xf numFmtId="41" fontId="10" fillId="0" borderId="1" xfId="0" applyNumberFormat="1" applyFont="1" applyBorder="1" applyAlignment="1">
      <alignment/>
    </xf>
    <xf numFmtId="41" fontId="10" fillId="0" borderId="3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41" fontId="10" fillId="0" borderId="4" xfId="0" applyNumberFormat="1" applyFont="1" applyBorder="1" applyAlignment="1">
      <alignment horizontal="right"/>
    </xf>
    <xf numFmtId="41" fontId="1" fillId="0" borderId="0" xfId="0" applyNumberFormat="1" applyFont="1" applyBorder="1" applyAlignment="1">
      <alignment/>
    </xf>
    <xf numFmtId="3" fontId="1" fillId="0" borderId="0" xfId="0" applyNumberFormat="1" applyFont="1" applyAlignment="1" quotePrefix="1">
      <alignment/>
    </xf>
    <xf numFmtId="41" fontId="1" fillId="0" borderId="0" xfId="0" applyNumberFormat="1" applyFont="1" applyAlignment="1">
      <alignment/>
    </xf>
    <xf numFmtId="180" fontId="5" fillId="0" borderId="0" xfId="0" applyNumberFormat="1" applyFont="1" applyBorder="1" applyAlignment="1">
      <alignment/>
    </xf>
    <xf numFmtId="41" fontId="5" fillId="0" borderId="1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 horizontal="right"/>
    </xf>
    <xf numFmtId="41" fontId="0" fillId="0" borderId="0" xfId="0" applyNumberFormat="1" applyFont="1" applyBorder="1" applyAlignment="1">
      <alignment horizontal="center"/>
    </xf>
    <xf numFmtId="41" fontId="5" fillId="0" borderId="4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justify"/>
    </xf>
    <xf numFmtId="14" fontId="3" fillId="0" borderId="0" xfId="0" applyNumberFormat="1" applyFont="1" applyFill="1" applyBorder="1" applyAlignment="1" quotePrefix="1">
      <alignment horizontal="center" vertical="justify"/>
    </xf>
    <xf numFmtId="0" fontId="3" fillId="0" borderId="0" xfId="0" applyFont="1" applyFill="1" applyBorder="1" applyAlignment="1">
      <alignment horizontal="center"/>
    </xf>
    <xf numFmtId="43" fontId="5" fillId="0" borderId="4" xfId="0" applyNumberFormat="1" applyFont="1" applyBorder="1" applyAlignment="1">
      <alignment horizontal="center"/>
    </xf>
    <xf numFmtId="41" fontId="5" fillId="0" borderId="3" xfId="0" applyNumberFormat="1" applyFont="1" applyFill="1" applyBorder="1" applyAlignment="1">
      <alignment/>
    </xf>
    <xf numFmtId="41" fontId="3" fillId="0" borderId="0" xfId="0" applyNumberFormat="1" applyFont="1" applyBorder="1" applyAlignment="1">
      <alignment horizontal="center"/>
    </xf>
    <xf numFmtId="41" fontId="0" fillId="0" borderId="0" xfId="0" applyNumberFormat="1" applyFont="1" applyAlignment="1">
      <alignment/>
    </xf>
    <xf numFmtId="41" fontId="0" fillId="0" borderId="0" xfId="0" applyNumberFormat="1" applyFont="1" applyFill="1" applyAlignment="1">
      <alignment/>
    </xf>
    <xf numFmtId="41" fontId="0" fillId="0" borderId="5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41" fontId="3" fillId="0" borderId="0" xfId="0" applyNumberFormat="1" applyFont="1" applyFill="1" applyAlignment="1">
      <alignment/>
    </xf>
    <xf numFmtId="43" fontId="5" fillId="0" borderId="0" xfId="15" applyFont="1" applyBorder="1" applyAlignment="1">
      <alignment/>
    </xf>
    <xf numFmtId="0" fontId="3" fillId="0" borderId="0" xfId="0" applyFont="1" applyAlignment="1" quotePrefix="1">
      <alignment/>
    </xf>
    <xf numFmtId="9" fontId="1" fillId="0" borderId="0" xfId="19" applyFont="1" applyAlignment="1">
      <alignment/>
    </xf>
    <xf numFmtId="43" fontId="1" fillId="0" borderId="0" xfId="15" applyFont="1" applyAlignment="1">
      <alignment/>
    </xf>
    <xf numFmtId="180" fontId="10" fillId="0" borderId="0" xfId="0" applyNumberFormat="1" applyFont="1" applyBorder="1" applyAlignment="1">
      <alignment/>
    </xf>
    <xf numFmtId="15" fontId="5" fillId="0" borderId="0" xfId="0" applyNumberFormat="1" applyFont="1" applyBorder="1" applyAlignment="1" quotePrefix="1">
      <alignment horizontal="center"/>
    </xf>
    <xf numFmtId="15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workbookViewId="0" topLeftCell="A1">
      <selection activeCell="H1" sqref="H1:J1"/>
    </sheetView>
  </sheetViews>
  <sheetFormatPr defaultColWidth="9.140625" defaultRowHeight="12.75"/>
  <cols>
    <col min="1" max="1" width="2.7109375" style="2" customWidth="1"/>
    <col min="2" max="2" width="33.7109375" style="2" customWidth="1"/>
    <col min="3" max="3" width="5.28125" style="2" customWidth="1"/>
    <col min="4" max="4" width="12.00390625" style="2" customWidth="1"/>
    <col min="5" max="5" width="0.9921875" style="2" customWidth="1"/>
    <col min="6" max="6" width="14.00390625" style="2" customWidth="1"/>
    <col min="7" max="7" width="0.71875" style="2" customWidth="1"/>
    <col min="8" max="8" width="12.00390625" style="2" customWidth="1"/>
    <col min="9" max="9" width="1.57421875" style="2" customWidth="1"/>
    <col min="10" max="10" width="14.28125" style="2" customWidth="1"/>
    <col min="11" max="11" width="1.28515625" style="2" customWidth="1"/>
    <col min="12" max="12" width="5.28125" style="2" customWidth="1"/>
    <col min="13" max="13" width="7.7109375" style="2" customWidth="1"/>
    <col min="14" max="16384" width="6.7109375" style="2" customWidth="1"/>
  </cols>
  <sheetData>
    <row r="1" spans="2:10" ht="15.75">
      <c r="B1" s="117"/>
      <c r="H1" s="157" t="s">
        <v>146</v>
      </c>
      <c r="I1" s="158"/>
      <c r="J1" s="158"/>
    </row>
    <row r="2" spans="8:10" ht="12.75">
      <c r="H2" s="5"/>
      <c r="I2" s="5"/>
      <c r="J2" s="32"/>
    </row>
    <row r="3" spans="1:7" ht="12.75" hidden="1">
      <c r="A3" s="1"/>
      <c r="B3" s="1"/>
      <c r="C3" s="1"/>
      <c r="D3" s="1"/>
      <c r="E3" s="1"/>
      <c r="F3" s="1"/>
      <c r="G3" s="1"/>
    </row>
    <row r="4" spans="1:10" ht="18">
      <c r="A4" s="161" t="s">
        <v>87</v>
      </c>
      <c r="B4" s="161"/>
      <c r="C4" s="161"/>
      <c r="D4" s="161"/>
      <c r="E4" s="161"/>
      <c r="F4" s="161"/>
      <c r="G4" s="161"/>
      <c r="H4" s="161"/>
      <c r="I4" s="161"/>
      <c r="J4" s="161"/>
    </row>
    <row r="5" spans="1:10" ht="12.75">
      <c r="A5" s="162" t="s">
        <v>0</v>
      </c>
      <c r="B5" s="162"/>
      <c r="C5" s="162"/>
      <c r="D5" s="162"/>
      <c r="E5" s="162"/>
      <c r="F5" s="162"/>
      <c r="G5" s="162"/>
      <c r="H5" s="162"/>
      <c r="I5" s="162"/>
      <c r="J5" s="162"/>
    </row>
    <row r="6" spans="1:10" ht="12.75">
      <c r="A6" s="3"/>
      <c r="B6" s="1"/>
      <c r="C6" s="1"/>
      <c r="D6" s="1"/>
      <c r="E6" s="1"/>
      <c r="F6" s="1"/>
      <c r="G6" s="1"/>
      <c r="H6" s="1"/>
      <c r="I6" s="1"/>
      <c r="J6" s="1"/>
    </row>
    <row r="7" spans="1:12" ht="15.75">
      <c r="A7" s="164" t="s">
        <v>127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33"/>
    </row>
    <row r="8" spans="1:12" ht="15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2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5.75">
      <c r="A10" s="159" t="s">
        <v>95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33"/>
    </row>
    <row r="11" spans="1:12" ht="15.75">
      <c r="A11" s="159" t="s">
        <v>128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33"/>
    </row>
    <row r="12" spans="1:11" ht="15">
      <c r="A12" s="159" t="s">
        <v>37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</row>
    <row r="13" spans="1:10" ht="15" hidden="1">
      <c r="A13" s="159"/>
      <c r="B13" s="159"/>
      <c r="C13" s="159"/>
      <c r="D13" s="159"/>
      <c r="E13" s="159"/>
      <c r="F13" s="159"/>
      <c r="G13" s="159"/>
      <c r="H13" s="159"/>
      <c r="I13" s="159"/>
      <c r="J13" s="159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60"/>
      <c r="B15" s="160"/>
      <c r="C15" s="10"/>
      <c r="D15" s="163" t="s">
        <v>1</v>
      </c>
      <c r="E15" s="163"/>
      <c r="F15" s="163"/>
      <c r="G15" s="66"/>
      <c r="H15" s="163" t="s">
        <v>2</v>
      </c>
      <c r="I15" s="163"/>
      <c r="J15" s="163"/>
    </row>
    <row r="16" spans="1:10" ht="12.75" customHeight="1">
      <c r="A16" s="4"/>
      <c r="B16" s="4"/>
      <c r="C16" s="4"/>
      <c r="D16" s="17" t="s">
        <v>3</v>
      </c>
      <c r="E16" s="17"/>
      <c r="F16" s="35" t="s">
        <v>4</v>
      </c>
      <c r="G16" s="35"/>
      <c r="H16" s="17" t="s">
        <v>5</v>
      </c>
      <c r="I16" s="17"/>
      <c r="J16" s="17" t="s">
        <v>31</v>
      </c>
    </row>
    <row r="17" spans="1:10" ht="12.75" customHeight="1">
      <c r="A17" s="4"/>
      <c r="B17" s="4"/>
      <c r="C17" s="4"/>
      <c r="D17" s="17" t="s">
        <v>6</v>
      </c>
      <c r="E17" s="17"/>
      <c r="F17" s="17" t="s">
        <v>7</v>
      </c>
      <c r="G17" s="17"/>
      <c r="H17" s="17" t="s">
        <v>8</v>
      </c>
      <c r="I17" s="17"/>
      <c r="J17" s="17" t="s">
        <v>7</v>
      </c>
    </row>
    <row r="18" spans="1:10" ht="12.75" customHeight="1">
      <c r="A18" s="160"/>
      <c r="B18" s="160"/>
      <c r="C18" s="10"/>
      <c r="D18" s="17" t="s">
        <v>9</v>
      </c>
      <c r="E18" s="17"/>
      <c r="F18" s="17" t="s">
        <v>9</v>
      </c>
      <c r="G18" s="17"/>
      <c r="H18" s="17" t="s">
        <v>10</v>
      </c>
      <c r="I18" s="17"/>
      <c r="J18" s="17" t="s">
        <v>94</v>
      </c>
    </row>
    <row r="19" spans="1:10" ht="12.75">
      <c r="A19" s="4"/>
      <c r="B19" s="4"/>
      <c r="C19" s="4"/>
      <c r="D19" s="67" t="s">
        <v>129</v>
      </c>
      <c r="E19" s="67"/>
      <c r="F19" s="67" t="s">
        <v>130</v>
      </c>
      <c r="G19" s="67"/>
      <c r="H19" s="67" t="s">
        <v>129</v>
      </c>
      <c r="I19" s="67"/>
      <c r="J19" s="67" t="s">
        <v>130</v>
      </c>
    </row>
    <row r="20" spans="1:10" ht="14.25">
      <c r="A20" s="4"/>
      <c r="B20" s="4"/>
      <c r="C20" s="59"/>
      <c r="D20" s="66" t="s">
        <v>11</v>
      </c>
      <c r="E20" s="66"/>
      <c r="F20" s="66" t="s">
        <v>11</v>
      </c>
      <c r="G20" s="66"/>
      <c r="H20" s="66" t="s">
        <v>11</v>
      </c>
      <c r="I20" s="66"/>
      <c r="J20" s="66" t="s">
        <v>11</v>
      </c>
    </row>
    <row r="21" spans="1:10" ht="12.75" customHeight="1">
      <c r="A21" s="4"/>
      <c r="B21" s="4"/>
      <c r="D21" s="17"/>
      <c r="E21" s="17"/>
      <c r="F21" s="17"/>
      <c r="G21" s="17"/>
      <c r="H21" s="17"/>
      <c r="I21" s="17"/>
      <c r="J21" s="17"/>
    </row>
    <row r="22" spans="1:13" ht="16.5" customHeight="1">
      <c r="A22" s="4"/>
      <c r="B22" s="40" t="s">
        <v>33</v>
      </c>
      <c r="C22" s="43"/>
      <c r="D22" s="80">
        <v>17929</v>
      </c>
      <c r="E22" s="49"/>
      <c r="F22" s="49">
        <v>32010</v>
      </c>
      <c r="G22" s="49"/>
      <c r="H22" s="80">
        <f>106489+D22</f>
        <v>124418</v>
      </c>
      <c r="I22" s="49"/>
      <c r="J22" s="49">
        <v>99713</v>
      </c>
      <c r="L22" s="154"/>
      <c r="M22" s="131"/>
    </row>
    <row r="23" spans="1:10" ht="11.25" customHeight="1">
      <c r="A23" s="40"/>
      <c r="B23" s="40"/>
      <c r="C23" s="43"/>
      <c r="D23" s="80"/>
      <c r="E23" s="49"/>
      <c r="F23" s="50"/>
      <c r="G23" s="50"/>
      <c r="H23" s="80"/>
      <c r="I23" s="49"/>
      <c r="J23" s="50"/>
    </row>
    <row r="24" spans="1:13" ht="16.5" customHeight="1">
      <c r="A24" s="40"/>
      <c r="B24" s="40" t="s">
        <v>83</v>
      </c>
      <c r="C24" s="43"/>
      <c r="D24" s="78">
        <f>-16605-3468+240+11-1-890</f>
        <v>-20713</v>
      </c>
      <c r="E24" s="51"/>
      <c r="F24" s="49">
        <v>-32330</v>
      </c>
      <c r="G24" s="49"/>
      <c r="H24" s="78">
        <f>-108878+D24</f>
        <v>-129591</v>
      </c>
      <c r="I24" s="49"/>
      <c r="J24" s="49">
        <f>-92645-8633</f>
        <v>-101278</v>
      </c>
      <c r="L24" s="12"/>
      <c r="M24" s="131"/>
    </row>
    <row r="25" spans="1:10" ht="11.25" customHeight="1">
      <c r="A25" s="40"/>
      <c r="B25" s="40"/>
      <c r="C25" s="43"/>
      <c r="D25" s="80"/>
      <c r="E25" s="49"/>
      <c r="F25" s="14"/>
      <c r="G25" s="49"/>
      <c r="H25" s="80"/>
      <c r="I25" s="49"/>
      <c r="J25" s="14"/>
    </row>
    <row r="26" spans="1:13" ht="16.5" customHeight="1">
      <c r="A26" s="40"/>
      <c r="B26" s="40" t="s">
        <v>41</v>
      </c>
      <c r="C26" s="43"/>
      <c r="D26" s="80">
        <v>426</v>
      </c>
      <c r="E26" s="49"/>
      <c r="F26" s="49">
        <v>408</v>
      </c>
      <c r="G26" s="49"/>
      <c r="H26" s="80">
        <f>937+D26</f>
        <v>1363</v>
      </c>
      <c r="I26" s="49"/>
      <c r="J26" s="49">
        <v>1737</v>
      </c>
      <c r="M26" s="131"/>
    </row>
    <row r="27" spans="1:12" ht="10.5" customHeight="1">
      <c r="A27" s="40"/>
      <c r="B27" s="40"/>
      <c r="C27" s="43"/>
      <c r="D27" s="81"/>
      <c r="E27" s="53"/>
      <c r="F27" s="54"/>
      <c r="G27" s="55"/>
      <c r="H27" s="81"/>
      <c r="I27" s="53"/>
      <c r="J27" s="52"/>
      <c r="L27" s="154"/>
    </row>
    <row r="28" spans="1:13" ht="16.5" customHeight="1">
      <c r="A28" s="40"/>
      <c r="B28" s="146" t="s">
        <v>117</v>
      </c>
      <c r="C28" s="43"/>
      <c r="D28" s="82">
        <f>SUM(D22:D27)</f>
        <v>-2358</v>
      </c>
      <c r="E28" s="50"/>
      <c r="F28" s="50">
        <f>SUM(F22:F27)</f>
        <v>88</v>
      </c>
      <c r="G28" s="50"/>
      <c r="H28" s="82">
        <f>SUM(H22:H27)</f>
        <v>-3810</v>
      </c>
      <c r="I28" s="50"/>
      <c r="J28" s="50">
        <f>SUM(J22:J27)</f>
        <v>172</v>
      </c>
      <c r="L28" s="155"/>
      <c r="M28" s="12"/>
    </row>
    <row r="29" spans="1:10" ht="11.25" customHeight="1">
      <c r="A29" s="41"/>
      <c r="B29" s="42"/>
      <c r="C29" s="42"/>
      <c r="D29" s="78"/>
      <c r="E29" s="51"/>
      <c r="F29" s="51"/>
      <c r="G29" s="51"/>
      <c r="H29" s="78"/>
      <c r="I29" s="51"/>
      <c r="J29" s="51"/>
    </row>
    <row r="30" spans="1:13" ht="16.5" customHeight="1">
      <c r="A30" s="41"/>
      <c r="B30" s="42" t="s">
        <v>42</v>
      </c>
      <c r="C30" s="42"/>
      <c r="D30" s="78">
        <v>-240</v>
      </c>
      <c r="E30" s="51"/>
      <c r="F30" s="51">
        <v>-272</v>
      </c>
      <c r="G30" s="51"/>
      <c r="H30" s="78">
        <f>-780+D30</f>
        <v>-1020</v>
      </c>
      <c r="I30" s="51"/>
      <c r="J30" s="51">
        <v>-1072</v>
      </c>
      <c r="L30" s="131"/>
      <c r="M30" s="131"/>
    </row>
    <row r="31" spans="1:13" ht="11.25" customHeight="1">
      <c r="A31" s="42"/>
      <c r="B31" s="42"/>
      <c r="C31" s="42"/>
      <c r="D31" s="78"/>
      <c r="E31" s="51"/>
      <c r="F31" s="51"/>
      <c r="G31" s="51"/>
      <c r="H31" s="78"/>
      <c r="I31" s="51"/>
      <c r="J31" s="51"/>
      <c r="L31" s="12"/>
      <c r="M31" s="12"/>
    </row>
    <row r="32" spans="1:13" ht="15.75" customHeight="1">
      <c r="A32" s="42"/>
      <c r="B32" s="48" t="s">
        <v>43</v>
      </c>
      <c r="C32" s="48"/>
      <c r="D32" s="78">
        <v>-169</v>
      </c>
      <c r="E32" s="51"/>
      <c r="F32" s="51">
        <v>310</v>
      </c>
      <c r="G32" s="51"/>
      <c r="H32" s="78">
        <f>1115+D32</f>
        <v>946</v>
      </c>
      <c r="I32" s="51"/>
      <c r="J32" s="51">
        <v>1150</v>
      </c>
      <c r="L32" s="131"/>
      <c r="M32" s="131"/>
    </row>
    <row r="33" spans="1:10" ht="11.25" customHeight="1">
      <c r="A33" s="42"/>
      <c r="B33" s="48"/>
      <c r="C33" s="48"/>
      <c r="D33" s="83"/>
      <c r="E33" s="37"/>
      <c r="F33" s="56"/>
      <c r="G33" s="37"/>
      <c r="H33" s="83"/>
      <c r="I33" s="37"/>
      <c r="J33" s="56"/>
    </row>
    <row r="34" spans="1:13" ht="16.5" customHeight="1">
      <c r="A34" s="42"/>
      <c r="B34" s="48" t="s">
        <v>118</v>
      </c>
      <c r="C34" s="48"/>
      <c r="D34" s="82">
        <f>SUM(D28:D33)</f>
        <v>-2767</v>
      </c>
      <c r="E34" s="50"/>
      <c r="F34" s="50">
        <f>SUM(F28:F33)</f>
        <v>126</v>
      </c>
      <c r="G34" s="50"/>
      <c r="H34" s="82">
        <f>SUM(H28:H33)</f>
        <v>-3884</v>
      </c>
      <c r="I34" s="50"/>
      <c r="J34" s="50">
        <f>SUM(J28:J33)</f>
        <v>250</v>
      </c>
      <c r="L34" s="131"/>
      <c r="M34" s="131"/>
    </row>
    <row r="35" spans="1:10" ht="11.25" customHeight="1">
      <c r="A35" s="42"/>
      <c r="B35" s="48"/>
      <c r="C35" s="48"/>
      <c r="D35" s="84"/>
      <c r="E35" s="37"/>
      <c r="F35" s="37"/>
      <c r="G35" s="37"/>
      <c r="H35" s="84"/>
      <c r="I35" s="37"/>
      <c r="J35" s="37"/>
    </row>
    <row r="36" spans="1:13" ht="15" customHeight="1">
      <c r="A36" s="42"/>
      <c r="B36" s="42" t="s">
        <v>38</v>
      </c>
      <c r="C36" s="60"/>
      <c r="D36" s="78">
        <v>313</v>
      </c>
      <c r="E36" s="51"/>
      <c r="F36" s="51">
        <v>-297</v>
      </c>
      <c r="G36" s="51"/>
      <c r="H36" s="78">
        <f>-1214+D36</f>
        <v>-901</v>
      </c>
      <c r="I36" s="51"/>
      <c r="J36" s="51">
        <v>-660</v>
      </c>
      <c r="M36" s="131"/>
    </row>
    <row r="37" spans="1:10" ht="11.25" customHeight="1">
      <c r="A37" s="40"/>
      <c r="B37" s="40"/>
      <c r="C37" s="40"/>
      <c r="D37" s="136"/>
      <c r="E37" s="21"/>
      <c r="F37" s="136"/>
      <c r="G37" s="21"/>
      <c r="H37" s="140"/>
      <c r="I37" s="21"/>
      <c r="J37" s="136"/>
    </row>
    <row r="38" spans="1:13" ht="16.5" customHeight="1">
      <c r="A38" s="40"/>
      <c r="B38" s="146" t="s">
        <v>119</v>
      </c>
      <c r="C38" s="43"/>
      <c r="D38" s="78">
        <f>SUM(D34:D37)</f>
        <v>-2454</v>
      </c>
      <c r="E38" s="51"/>
      <c r="F38" s="51">
        <f>SUM(F34:F37)</f>
        <v>-171</v>
      </c>
      <c r="G38" s="51"/>
      <c r="H38" s="78">
        <f>SUM(H34:H37)</f>
        <v>-4785</v>
      </c>
      <c r="I38" s="51"/>
      <c r="J38" s="51">
        <f>SUM(J34:J37)</f>
        <v>-410</v>
      </c>
      <c r="M38" s="131"/>
    </row>
    <row r="39" spans="1:10" ht="10.5" customHeight="1">
      <c r="A39" s="40"/>
      <c r="B39" s="40"/>
      <c r="C39" s="43"/>
      <c r="D39" s="78"/>
      <c r="E39" s="51"/>
      <c r="F39" s="51"/>
      <c r="G39" s="51"/>
      <c r="H39" s="78"/>
      <c r="I39" s="51"/>
      <c r="J39" s="51"/>
    </row>
    <row r="40" spans="1:13" ht="16.5" customHeight="1">
      <c r="A40" s="40"/>
      <c r="B40" s="40" t="s">
        <v>44</v>
      </c>
      <c r="C40" s="43"/>
      <c r="D40" s="78">
        <v>-34</v>
      </c>
      <c r="E40" s="51"/>
      <c r="F40" s="51">
        <v>173</v>
      </c>
      <c r="G40" s="51"/>
      <c r="H40" s="78">
        <f>-69+D40</f>
        <v>-103</v>
      </c>
      <c r="I40" s="51"/>
      <c r="J40" s="51">
        <v>520</v>
      </c>
      <c r="M40" s="131"/>
    </row>
    <row r="41" spans="1:10" ht="11.25" customHeight="1">
      <c r="A41" s="40"/>
      <c r="B41" s="40"/>
      <c r="C41" s="43"/>
      <c r="D41" s="57"/>
      <c r="E41" s="10"/>
      <c r="F41" s="10"/>
      <c r="G41" s="10"/>
      <c r="H41" s="142"/>
      <c r="I41" s="10"/>
      <c r="J41" s="142"/>
    </row>
    <row r="42" spans="1:13" ht="16.5" customHeight="1" thickBot="1">
      <c r="A42" s="40"/>
      <c r="B42" s="40" t="s">
        <v>140</v>
      </c>
      <c r="C42" s="43"/>
      <c r="D42" s="79">
        <f>SUM(D38:D41)</f>
        <v>-2488</v>
      </c>
      <c r="E42" s="19"/>
      <c r="F42" s="58">
        <f>SUM(F38:F41)</f>
        <v>2</v>
      </c>
      <c r="G42" s="19"/>
      <c r="H42" s="79">
        <f>SUM(H38:H41)</f>
        <v>-4888</v>
      </c>
      <c r="I42" s="19"/>
      <c r="J42" s="58">
        <f>SUM(J38:J41)</f>
        <v>110</v>
      </c>
      <c r="M42" s="131"/>
    </row>
    <row r="43" spans="1:10" ht="15" customHeight="1">
      <c r="A43" s="41"/>
      <c r="B43" s="42"/>
      <c r="C43" s="41"/>
      <c r="D43" s="85"/>
      <c r="E43" s="36"/>
      <c r="F43" s="36"/>
      <c r="G43" s="36"/>
      <c r="H43" s="85"/>
      <c r="I43" s="36"/>
      <c r="J43" s="36"/>
    </row>
    <row r="44" spans="1:10" ht="16.5" customHeight="1">
      <c r="A44" s="42"/>
      <c r="B44" s="70" t="s">
        <v>45</v>
      </c>
      <c r="C44" s="43"/>
      <c r="D44" s="28"/>
      <c r="E44" s="4"/>
      <c r="F44" s="135"/>
      <c r="G44" s="19"/>
      <c r="H44" s="80"/>
      <c r="I44" s="4"/>
      <c r="J44" s="19"/>
    </row>
    <row r="45" spans="1:10" ht="6.75" customHeight="1">
      <c r="A45" s="40"/>
      <c r="B45" s="40"/>
      <c r="C45" s="43"/>
      <c r="D45" s="28"/>
      <c r="E45" s="4"/>
      <c r="F45" s="19"/>
      <c r="G45" s="19"/>
      <c r="H45" s="28"/>
      <c r="I45" s="4"/>
      <c r="J45" s="19"/>
    </row>
    <row r="46" spans="1:10" ht="16.5" customHeight="1">
      <c r="A46" s="42"/>
      <c r="B46" s="40" t="s">
        <v>85</v>
      </c>
      <c r="C46" s="43"/>
      <c r="D46" s="86">
        <f>D42/41866.667*100</f>
        <v>-5.9426751119213765</v>
      </c>
      <c r="E46" s="38"/>
      <c r="F46" s="39">
        <f>F42/41866.667*100</f>
        <v>0.00477707002566027</v>
      </c>
      <c r="G46" s="39"/>
      <c r="H46" s="90">
        <f>H42/41866.667*100</f>
        <v>-11.675159142713701</v>
      </c>
      <c r="I46" s="39"/>
      <c r="J46" s="39">
        <f>J42/41866.667*100</f>
        <v>0.26273885141131487</v>
      </c>
    </row>
    <row r="47" spans="1:10" ht="6.75" customHeight="1">
      <c r="A47" s="40"/>
      <c r="B47" s="40"/>
      <c r="C47" s="43"/>
      <c r="D47" s="28"/>
      <c r="E47" s="4"/>
      <c r="F47" s="19"/>
      <c r="G47" s="19"/>
      <c r="H47" s="28"/>
      <c r="I47" s="4"/>
      <c r="J47" s="19"/>
    </row>
    <row r="48" spans="1:10" ht="16.5" customHeight="1">
      <c r="A48" s="40"/>
      <c r="B48" s="40" t="s">
        <v>46</v>
      </c>
      <c r="C48" s="43"/>
      <c r="D48" s="87" t="s">
        <v>84</v>
      </c>
      <c r="E48" s="4"/>
      <c r="F48" s="18" t="s">
        <v>84</v>
      </c>
      <c r="G48" s="19"/>
      <c r="H48" s="87" t="s">
        <v>84</v>
      </c>
      <c r="I48" s="4"/>
      <c r="J48" s="18" t="s">
        <v>84</v>
      </c>
    </row>
    <row r="49" spans="1:10" ht="14.25" hidden="1">
      <c r="A49" s="44" t="s">
        <v>13</v>
      </c>
      <c r="B49" s="44" t="s">
        <v>14</v>
      </c>
      <c r="C49" s="61"/>
      <c r="D49" s="88">
        <f>BalanceSheet!C55/100</f>
        <v>0.008133200572187893</v>
      </c>
      <c r="E49" s="7"/>
      <c r="F49" s="6">
        <v>1.99</v>
      </c>
      <c r="G49" s="6"/>
      <c r="H49" s="88">
        <f>D49</f>
        <v>0.008133200572187893</v>
      </c>
      <c r="I49" s="7"/>
      <c r="J49" s="6">
        <v>1.99</v>
      </c>
    </row>
    <row r="50" spans="1:10" ht="18" customHeight="1" hidden="1">
      <c r="A50" s="45" t="s">
        <v>15</v>
      </c>
      <c r="B50" s="45" t="s">
        <v>16</v>
      </c>
      <c r="C50" s="62"/>
      <c r="D50" s="89">
        <v>0</v>
      </c>
      <c r="E50" s="16"/>
      <c r="F50" s="16">
        <v>0</v>
      </c>
      <c r="G50" s="16"/>
      <c r="H50" s="89">
        <v>0</v>
      </c>
      <c r="I50" s="16"/>
      <c r="J50" s="16">
        <v>0</v>
      </c>
    </row>
    <row r="51" spans="1:10" ht="18" customHeight="1" hidden="1">
      <c r="A51" s="45" t="s">
        <v>12</v>
      </c>
      <c r="B51" s="45" t="s">
        <v>17</v>
      </c>
      <c r="C51" s="62"/>
      <c r="D51" s="89">
        <v>0</v>
      </c>
      <c r="E51" s="16"/>
      <c r="F51" s="16">
        <v>0</v>
      </c>
      <c r="G51" s="16"/>
      <c r="H51" s="89">
        <v>0</v>
      </c>
      <c r="I51" s="16"/>
      <c r="J51" s="16">
        <v>0</v>
      </c>
    </row>
    <row r="52" spans="1:10" ht="14.25">
      <c r="A52" s="46"/>
      <c r="B52" s="46"/>
      <c r="C52" s="63"/>
      <c r="D52" s="3"/>
      <c r="E52" s="1"/>
      <c r="F52" s="1"/>
      <c r="G52" s="1"/>
      <c r="H52" s="3"/>
      <c r="I52" s="1"/>
      <c r="J52" s="1"/>
    </row>
    <row r="53" spans="1:10" ht="14.25">
      <c r="A53" s="46"/>
      <c r="B53" s="64"/>
      <c r="C53" s="63"/>
      <c r="D53" s="1"/>
      <c r="E53" s="1"/>
      <c r="F53" s="1"/>
      <c r="G53" s="1"/>
      <c r="H53" s="3"/>
      <c r="I53" s="1"/>
      <c r="J53" s="1"/>
    </row>
    <row r="54" spans="1:10" ht="14.25">
      <c r="A54" s="46"/>
      <c r="B54" s="46"/>
      <c r="C54" s="46"/>
      <c r="D54" s="1"/>
      <c r="E54" s="1"/>
      <c r="F54" s="1"/>
      <c r="G54" s="1"/>
      <c r="H54" s="3"/>
      <c r="I54" s="1"/>
      <c r="J54" s="1"/>
    </row>
    <row r="55" spans="1:10" ht="12" customHeight="1">
      <c r="A55" s="46"/>
      <c r="C55" s="46"/>
      <c r="D55" s="1"/>
      <c r="E55" s="1"/>
      <c r="F55" s="1"/>
      <c r="G55" s="1"/>
      <c r="H55" s="3"/>
      <c r="I55" s="1"/>
      <c r="J55" s="1"/>
    </row>
    <row r="56" spans="1:10" ht="14.25">
      <c r="A56" s="46"/>
      <c r="B56" s="46"/>
      <c r="C56" s="46"/>
      <c r="D56" s="1"/>
      <c r="E56" s="1"/>
      <c r="F56" s="1"/>
      <c r="G56" s="1"/>
      <c r="H56" s="3"/>
      <c r="I56" s="1"/>
      <c r="J56" s="1"/>
    </row>
    <row r="57" spans="1:10" ht="14.25">
      <c r="A57" s="47"/>
      <c r="B57" s="46" t="s">
        <v>97</v>
      </c>
      <c r="C57" s="46"/>
      <c r="D57" s="1"/>
      <c r="E57" s="1"/>
      <c r="F57" s="1"/>
      <c r="G57" s="1"/>
      <c r="H57" s="1"/>
      <c r="I57" s="1"/>
      <c r="J57" s="1"/>
    </row>
    <row r="58" spans="1:10" ht="14.25">
      <c r="A58" s="46"/>
      <c r="B58" s="46" t="s">
        <v>115</v>
      </c>
      <c r="C58" s="46"/>
      <c r="D58" s="1"/>
      <c r="E58" s="1"/>
      <c r="F58" s="1"/>
      <c r="G58" s="1"/>
      <c r="H58" s="1"/>
      <c r="I58" s="1"/>
      <c r="J58" s="1"/>
    </row>
    <row r="59" spans="1:10" ht="14.25">
      <c r="A59" s="46"/>
      <c r="C59" s="46"/>
      <c r="D59" s="1"/>
      <c r="E59" s="1"/>
      <c r="F59" s="1"/>
      <c r="G59" s="1"/>
      <c r="H59" s="1"/>
      <c r="I59" s="1"/>
      <c r="J59" s="1"/>
    </row>
    <row r="60" spans="1:10" ht="14.25">
      <c r="A60" s="46"/>
      <c r="C60" s="46"/>
      <c r="D60" s="1"/>
      <c r="E60" s="1"/>
      <c r="F60" s="1"/>
      <c r="G60" s="1"/>
      <c r="H60" s="1"/>
      <c r="I60" s="1"/>
      <c r="J60" s="1"/>
    </row>
    <row r="61" spans="1:10" ht="14.25">
      <c r="A61" s="46"/>
      <c r="B61" s="46"/>
      <c r="C61" s="46"/>
      <c r="D61" s="1"/>
      <c r="E61" s="1"/>
      <c r="F61" s="1"/>
      <c r="G61" s="1"/>
      <c r="H61" s="1"/>
      <c r="I61" s="1"/>
      <c r="J61" s="1"/>
    </row>
    <row r="62" spans="1:10" ht="14.25">
      <c r="A62" s="47"/>
      <c r="B62" s="46"/>
      <c r="C62" s="46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</sheetData>
  <mergeCells count="12">
    <mergeCell ref="A18:B18"/>
    <mergeCell ref="A4:J4"/>
    <mergeCell ref="A5:J5"/>
    <mergeCell ref="A13:J13"/>
    <mergeCell ref="D15:F15"/>
    <mergeCell ref="A7:K7"/>
    <mergeCell ref="H15:J15"/>
    <mergeCell ref="A12:K12"/>
    <mergeCell ref="H1:J1"/>
    <mergeCell ref="A10:K10"/>
    <mergeCell ref="A11:K11"/>
    <mergeCell ref="A15:B15"/>
  </mergeCells>
  <printOptions/>
  <pageMargins left="0.55" right="0.25" top="0.45" bottom="0.4" header="0.38" footer="0.46"/>
  <pageSetup horizontalDpi="600" verticalDpi="600" orientation="portrait" paperSize="9" scale="92" r:id="rId1"/>
  <headerFooter alignWithMargins="0">
    <oddFooter>&amp;C&amp;12Page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workbookViewId="0" topLeftCell="A44">
      <selection activeCell="B50" sqref="B50"/>
    </sheetView>
  </sheetViews>
  <sheetFormatPr defaultColWidth="9.140625" defaultRowHeight="12.75"/>
  <cols>
    <col min="1" max="1" width="3.140625" style="2" customWidth="1"/>
    <col min="2" max="2" width="43.140625" style="2" customWidth="1"/>
    <col min="3" max="3" width="13.57421875" style="2" customWidth="1"/>
    <col min="4" max="4" width="3.57421875" style="2" customWidth="1"/>
    <col min="5" max="5" width="14.28125" style="2" customWidth="1"/>
    <col min="6" max="6" width="2.28125" style="2" customWidth="1"/>
    <col min="7" max="16384" width="6.7109375" style="2" customWidth="1"/>
  </cols>
  <sheetData>
    <row r="1" spans="1:7" ht="15.75">
      <c r="A1" s="4"/>
      <c r="B1" s="4"/>
      <c r="C1" s="18"/>
      <c r="D1" s="18"/>
      <c r="G1" s="116"/>
    </row>
    <row r="2" spans="1:6" ht="18">
      <c r="A2" s="165" t="s">
        <v>87</v>
      </c>
      <c r="B2" s="165"/>
      <c r="C2" s="165"/>
      <c r="D2" s="165"/>
      <c r="E2" s="165"/>
      <c r="F2" s="25"/>
    </row>
    <row r="3" spans="1:6" ht="12.75">
      <c r="A3" s="166" t="s">
        <v>0</v>
      </c>
      <c r="B3" s="166"/>
      <c r="C3" s="166"/>
      <c r="D3" s="166"/>
      <c r="E3" s="166"/>
      <c r="F3" s="26"/>
    </row>
    <row r="4" spans="1:6" ht="12.75">
      <c r="A4" s="4"/>
      <c r="B4" s="4"/>
      <c r="C4" s="4"/>
      <c r="D4" s="4"/>
      <c r="E4" s="4"/>
      <c r="F4" s="4"/>
    </row>
    <row r="5" spans="1:6" ht="15.75">
      <c r="A5" s="167"/>
      <c r="B5" s="167"/>
      <c r="C5" s="167"/>
      <c r="D5" s="167"/>
      <c r="E5" s="167"/>
      <c r="F5" s="27"/>
    </row>
    <row r="6" spans="1:6" ht="15.75">
      <c r="A6" s="168" t="s">
        <v>131</v>
      </c>
      <c r="B6" s="168"/>
      <c r="C6" s="168"/>
      <c r="D6" s="168"/>
      <c r="E6" s="168"/>
      <c r="F6" s="27"/>
    </row>
    <row r="7" spans="1:11" ht="15">
      <c r="A7" s="159" t="s">
        <v>37</v>
      </c>
      <c r="B7" s="159"/>
      <c r="C7" s="159"/>
      <c r="D7" s="159"/>
      <c r="E7" s="159"/>
      <c r="F7" s="34"/>
      <c r="G7" s="34"/>
      <c r="H7" s="34"/>
      <c r="I7" s="34"/>
      <c r="J7" s="34"/>
      <c r="K7" s="34"/>
    </row>
    <row r="8" spans="1:11" ht="1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7" ht="12.75">
      <c r="A9" s="4"/>
      <c r="B9" s="4"/>
      <c r="C9" s="4"/>
      <c r="D9" s="4"/>
      <c r="E9" s="8"/>
      <c r="F9" s="4"/>
      <c r="G9" s="22"/>
    </row>
    <row r="10" spans="1:7" ht="12.75">
      <c r="A10" s="4"/>
      <c r="B10" s="4"/>
      <c r="C10" s="8" t="s">
        <v>49</v>
      </c>
      <c r="D10" s="8"/>
      <c r="E10" s="137" t="s">
        <v>50</v>
      </c>
      <c r="F10" s="4"/>
      <c r="G10" s="22"/>
    </row>
    <row r="11" spans="1:8" ht="37.5" customHeight="1">
      <c r="A11" s="20"/>
      <c r="B11" s="4"/>
      <c r="C11" s="8" t="s">
        <v>51</v>
      </c>
      <c r="D11" s="8"/>
      <c r="E11" s="137" t="s">
        <v>30</v>
      </c>
      <c r="F11" s="8"/>
      <c r="G11" s="22"/>
      <c r="H11" s="12"/>
    </row>
    <row r="12" spans="1:8" ht="12.75" customHeight="1">
      <c r="A12" s="20"/>
      <c r="B12" s="4"/>
      <c r="C12" s="137" t="s">
        <v>29</v>
      </c>
      <c r="D12" s="8"/>
      <c r="E12" s="137" t="s">
        <v>29</v>
      </c>
      <c r="F12" s="8"/>
      <c r="G12" s="22"/>
      <c r="H12" s="12"/>
    </row>
    <row r="13" spans="1:7" ht="12.75">
      <c r="A13" s="20"/>
      <c r="B13" s="4"/>
      <c r="C13" s="138" t="s">
        <v>132</v>
      </c>
      <c r="D13" s="31"/>
      <c r="E13" s="138" t="s">
        <v>110</v>
      </c>
      <c r="F13" s="9"/>
      <c r="G13" s="22"/>
    </row>
    <row r="14" spans="1:7" ht="12.75">
      <c r="A14" s="4"/>
      <c r="B14" s="4"/>
      <c r="C14" s="139" t="s">
        <v>11</v>
      </c>
      <c r="D14" s="10"/>
      <c r="E14" s="10" t="s">
        <v>11</v>
      </c>
      <c r="F14" s="10"/>
      <c r="G14" s="22"/>
    </row>
    <row r="15" spans="1:7" ht="12.75">
      <c r="A15" s="4"/>
      <c r="B15" s="4"/>
      <c r="C15" s="139"/>
      <c r="D15" s="10"/>
      <c r="E15" s="10"/>
      <c r="F15" s="10"/>
      <c r="G15" s="22"/>
    </row>
    <row r="16" spans="1:7" ht="15">
      <c r="A16" s="19"/>
      <c r="B16" s="40" t="s">
        <v>36</v>
      </c>
      <c r="C16" s="98">
        <v>22275</v>
      </c>
      <c r="D16" s="93"/>
      <c r="E16" s="127">
        <v>23702</v>
      </c>
      <c r="F16" s="11"/>
      <c r="G16" s="22"/>
    </row>
    <row r="17" spans="1:7" ht="15" hidden="1">
      <c r="A17" s="19"/>
      <c r="B17" s="40" t="s">
        <v>35</v>
      </c>
      <c r="C17" s="98"/>
      <c r="D17" s="94"/>
      <c r="E17" s="127">
        <v>0</v>
      </c>
      <c r="F17" s="11"/>
      <c r="G17" s="22"/>
    </row>
    <row r="18" spans="1:8" ht="15">
      <c r="A18" s="19"/>
      <c r="B18" s="40" t="s">
        <v>18</v>
      </c>
      <c r="C18" s="98">
        <v>10469</v>
      </c>
      <c r="D18" s="93"/>
      <c r="E18" s="127">
        <v>9748</v>
      </c>
      <c r="F18" s="11"/>
      <c r="G18" s="23"/>
      <c r="H18" s="12"/>
    </row>
    <row r="19" spans="1:7" ht="15">
      <c r="A19" s="19"/>
      <c r="B19" s="40" t="s">
        <v>91</v>
      </c>
      <c r="C19" s="98">
        <v>918</v>
      </c>
      <c r="D19" s="93"/>
      <c r="E19" s="127">
        <v>245</v>
      </c>
      <c r="F19" s="11"/>
      <c r="G19" s="23"/>
    </row>
    <row r="20" spans="1:8" ht="15">
      <c r="A20" s="19"/>
      <c r="B20" s="40" t="s">
        <v>111</v>
      </c>
      <c r="C20" s="111">
        <v>940</v>
      </c>
      <c r="D20" s="94"/>
      <c r="E20" s="128">
        <v>940</v>
      </c>
      <c r="F20" s="11"/>
      <c r="G20" s="23"/>
      <c r="H20" s="12"/>
    </row>
    <row r="21" spans="1:8" ht="15">
      <c r="A21" s="19"/>
      <c r="B21" s="40"/>
      <c r="C21" s="111">
        <f>SUM(C16:C20)</f>
        <v>34602</v>
      </c>
      <c r="D21" s="93"/>
      <c r="E21" s="112">
        <f>SUM(E16:E20)</f>
        <v>34635</v>
      </c>
      <c r="F21" s="11"/>
      <c r="G21" s="23"/>
      <c r="H21" s="12"/>
    </row>
    <row r="22" spans="1:7" ht="15">
      <c r="A22" s="19"/>
      <c r="B22" s="40"/>
      <c r="C22" s="92"/>
      <c r="D22" s="93"/>
      <c r="E22" s="93"/>
      <c r="F22" s="11"/>
      <c r="G22" s="22"/>
    </row>
    <row r="23" spans="1:7" ht="15">
      <c r="A23" s="19"/>
      <c r="B23" s="40" t="s">
        <v>19</v>
      </c>
      <c r="C23" s="92"/>
      <c r="D23" s="93"/>
      <c r="E23" s="96"/>
      <c r="F23" s="11"/>
      <c r="G23" s="22"/>
    </row>
    <row r="24" spans="1:8" ht="15">
      <c r="A24" s="19"/>
      <c r="B24" s="40" t="s">
        <v>32</v>
      </c>
      <c r="C24" s="121">
        <v>4306</v>
      </c>
      <c r="D24" s="93"/>
      <c r="E24" s="123">
        <v>4698</v>
      </c>
      <c r="F24" s="11"/>
      <c r="G24" s="22"/>
      <c r="H24" s="12"/>
    </row>
    <row r="25" spans="1:8" ht="15">
      <c r="A25" s="19"/>
      <c r="B25" s="40" t="s">
        <v>89</v>
      </c>
      <c r="C25" s="133">
        <f>16484+1389+1</f>
        <v>17874</v>
      </c>
      <c r="D25" s="93"/>
      <c r="E25" s="124">
        <f>18033+4590+501+1</f>
        <v>23125</v>
      </c>
      <c r="F25" s="11"/>
      <c r="G25" s="23"/>
      <c r="H25" s="12"/>
    </row>
    <row r="26" spans="1:8" ht="15">
      <c r="A26" s="19"/>
      <c r="B26" s="40" t="s">
        <v>112</v>
      </c>
      <c r="C26" s="133">
        <v>150</v>
      </c>
      <c r="D26" s="93"/>
      <c r="E26" s="124">
        <v>881</v>
      </c>
      <c r="F26" s="11"/>
      <c r="G26" s="23"/>
      <c r="H26" s="12"/>
    </row>
    <row r="27" spans="1:9" ht="15">
      <c r="A27" s="19"/>
      <c r="B27" s="40" t="s">
        <v>39</v>
      </c>
      <c r="C27" s="120">
        <f>5698+2029</f>
        <v>7727</v>
      </c>
      <c r="D27" s="93"/>
      <c r="E27" s="125">
        <f>6322+2223</f>
        <v>8545</v>
      </c>
      <c r="F27" s="11"/>
      <c r="G27" s="23"/>
      <c r="I27" s="12"/>
    </row>
    <row r="28" spans="1:8" ht="15">
      <c r="A28" s="19"/>
      <c r="B28" s="40"/>
      <c r="C28" s="120">
        <f>SUM(C24:C27)</f>
        <v>30057</v>
      </c>
      <c r="D28" s="93"/>
      <c r="E28" s="125">
        <f>SUM(E24:E27)</f>
        <v>37249</v>
      </c>
      <c r="F28" s="13"/>
      <c r="G28" s="23"/>
      <c r="H28" s="12"/>
    </row>
    <row r="29" spans="1:9" ht="15">
      <c r="A29" s="19"/>
      <c r="B29" s="40"/>
      <c r="C29" s="92"/>
      <c r="D29" s="92"/>
      <c r="E29" s="92"/>
      <c r="F29" s="13"/>
      <c r="G29" s="23"/>
      <c r="H29" s="12"/>
      <c r="I29" s="12"/>
    </row>
    <row r="30" spans="1:9" ht="15">
      <c r="A30" s="19"/>
      <c r="B30" s="40" t="s">
        <v>20</v>
      </c>
      <c r="C30" s="92"/>
      <c r="D30" s="93"/>
      <c r="E30" s="93"/>
      <c r="F30" s="11"/>
      <c r="G30" s="23"/>
      <c r="H30" s="12"/>
      <c r="I30" s="12"/>
    </row>
    <row r="31" spans="1:10" ht="15">
      <c r="A31" s="19"/>
      <c r="B31" s="40" t="s">
        <v>90</v>
      </c>
      <c r="C31" s="121">
        <f>12865+4696-1</f>
        <v>17560</v>
      </c>
      <c r="D31" s="93"/>
      <c r="E31" s="123">
        <f>15095+2698+403-1</f>
        <v>18195</v>
      </c>
      <c r="F31" s="11"/>
      <c r="G31" s="129"/>
      <c r="J31" s="12"/>
    </row>
    <row r="32" spans="1:10" ht="15">
      <c r="A32" s="19"/>
      <c r="B32" s="40" t="s">
        <v>21</v>
      </c>
      <c r="C32" s="122">
        <f>3120+6382+720</f>
        <v>10222</v>
      </c>
      <c r="D32" s="93"/>
      <c r="E32" s="124">
        <v>10014</v>
      </c>
      <c r="F32" s="11"/>
      <c r="G32" s="23"/>
      <c r="H32" s="131"/>
      <c r="I32" s="131"/>
      <c r="J32" s="12"/>
    </row>
    <row r="33" spans="1:9" ht="15">
      <c r="A33" s="19"/>
      <c r="B33" s="40" t="s">
        <v>22</v>
      </c>
      <c r="C33" s="122">
        <f>443+22</f>
        <v>465</v>
      </c>
      <c r="D33" s="93"/>
      <c r="E33" s="119">
        <v>439</v>
      </c>
      <c r="F33" s="11"/>
      <c r="G33" s="23"/>
      <c r="H33" s="130"/>
      <c r="I33" s="12"/>
    </row>
    <row r="34" spans="1:9" ht="15">
      <c r="A34" s="19"/>
      <c r="B34" s="40" t="s">
        <v>40</v>
      </c>
      <c r="C34" s="141">
        <v>217</v>
      </c>
      <c r="D34" s="93"/>
      <c r="E34" s="125">
        <v>490</v>
      </c>
      <c r="F34" s="11"/>
      <c r="G34" s="23"/>
      <c r="I34" s="12"/>
    </row>
    <row r="35" spans="1:7" ht="15">
      <c r="A35" s="19"/>
      <c r="B35" s="104"/>
      <c r="C35" s="97">
        <f>SUM(C31:C34)</f>
        <v>28464</v>
      </c>
      <c r="D35" s="93"/>
      <c r="E35" s="125">
        <f>SUM(E31:E34)</f>
        <v>29138</v>
      </c>
      <c r="F35" s="13"/>
      <c r="G35" s="23"/>
    </row>
    <row r="36" spans="1:7" ht="6.75" customHeight="1">
      <c r="A36" s="19"/>
      <c r="B36" s="40"/>
      <c r="C36" s="92"/>
      <c r="D36" s="93"/>
      <c r="E36" s="93"/>
      <c r="F36" s="11"/>
      <c r="G36" s="22"/>
    </row>
    <row r="37" spans="1:7" ht="15">
      <c r="A37" s="19"/>
      <c r="B37" s="40" t="s">
        <v>48</v>
      </c>
      <c r="C37" s="98">
        <f>+C28-C35</f>
        <v>1593</v>
      </c>
      <c r="D37" s="99"/>
      <c r="E37" s="104">
        <f>+E28-E35</f>
        <v>8111</v>
      </c>
      <c r="F37" s="13"/>
      <c r="G37" s="22"/>
    </row>
    <row r="38" spans="1:7" ht="6.75" customHeight="1">
      <c r="A38" s="19"/>
      <c r="B38" s="40"/>
      <c r="C38" s="92"/>
      <c r="D38" s="92"/>
      <c r="E38" s="92"/>
      <c r="F38" s="13"/>
      <c r="G38" s="22"/>
    </row>
    <row r="39" spans="1:7" ht="15" hidden="1">
      <c r="A39" s="19"/>
      <c r="B39" s="40" t="s">
        <v>23</v>
      </c>
      <c r="C39" s="92">
        <f>SUM(C16:C19)+C37</f>
        <v>35255</v>
      </c>
      <c r="D39" s="92"/>
      <c r="E39" s="92">
        <f>SUM(E16:E19)+E37</f>
        <v>41806</v>
      </c>
      <c r="F39" s="13"/>
      <c r="G39" s="22"/>
    </row>
    <row r="40" spans="1:7" ht="15.75" thickBot="1">
      <c r="A40" s="19"/>
      <c r="B40" s="40"/>
      <c r="C40" s="100">
        <f>C21+C37</f>
        <v>36195</v>
      </c>
      <c r="D40" s="93"/>
      <c r="E40" s="113">
        <f>E21+E37</f>
        <v>42746</v>
      </c>
      <c r="F40" s="11"/>
      <c r="G40" s="22"/>
    </row>
    <row r="41" spans="1:7" ht="15">
      <c r="A41" s="19"/>
      <c r="B41" s="40"/>
      <c r="C41" s="92"/>
      <c r="D41" s="93"/>
      <c r="E41" s="93"/>
      <c r="F41" s="11"/>
      <c r="G41" s="22"/>
    </row>
    <row r="42" spans="1:9" ht="15">
      <c r="A42" s="19"/>
      <c r="B42" s="40" t="s">
        <v>47</v>
      </c>
      <c r="C42" s="92"/>
      <c r="D42" s="93"/>
      <c r="E42" s="93"/>
      <c r="F42" s="11"/>
      <c r="G42" s="22"/>
      <c r="H42" s="12"/>
      <c r="I42" s="12"/>
    </row>
    <row r="43" spans="1:8" ht="9.75" customHeight="1">
      <c r="A43" s="19"/>
      <c r="B43" s="40"/>
      <c r="C43" s="92"/>
      <c r="D43" s="93"/>
      <c r="E43" s="93"/>
      <c r="F43" s="11"/>
      <c r="G43" s="22"/>
      <c r="H43" s="12"/>
    </row>
    <row r="44" spans="1:7" ht="15">
      <c r="A44" s="19"/>
      <c r="B44" s="40" t="s">
        <v>25</v>
      </c>
      <c r="C44" s="126">
        <v>41867</v>
      </c>
      <c r="D44" s="93"/>
      <c r="E44" s="127">
        <v>41867</v>
      </c>
      <c r="F44" s="11"/>
      <c r="G44" s="129"/>
    </row>
    <row r="45" spans="1:8" ht="15">
      <c r="A45" s="19"/>
      <c r="B45" s="40" t="s">
        <v>26</v>
      </c>
      <c r="C45" s="118">
        <f>E45+'Statm''t of changes in equity'!K20+'Statm''t of changes in equity'!K22</f>
        <v>-7816</v>
      </c>
      <c r="D45" s="94"/>
      <c r="E45" s="128">
        <v>-2880</v>
      </c>
      <c r="F45" s="11"/>
      <c r="G45" s="129"/>
      <c r="H45" s="12"/>
    </row>
    <row r="46" spans="1:7" ht="15">
      <c r="A46" s="19"/>
      <c r="B46" s="40" t="s">
        <v>24</v>
      </c>
      <c r="C46" s="98">
        <f>SUM(C44:C45)</f>
        <v>34051</v>
      </c>
      <c r="D46" s="93"/>
      <c r="E46" s="127">
        <f>SUM(E44:E45)</f>
        <v>38987</v>
      </c>
      <c r="F46" s="13"/>
      <c r="G46" s="23"/>
    </row>
    <row r="47" spans="1:8" ht="15">
      <c r="A47" s="19"/>
      <c r="B47" s="40"/>
      <c r="C47" s="152"/>
      <c r="D47" s="93"/>
      <c r="E47" s="127"/>
      <c r="F47" s="11"/>
      <c r="G47" s="129"/>
      <c r="H47" s="12"/>
    </row>
    <row r="48" spans="1:8" ht="15">
      <c r="A48" s="19"/>
      <c r="B48" s="40" t="s">
        <v>27</v>
      </c>
      <c r="C48" s="126">
        <v>535</v>
      </c>
      <c r="D48" s="93"/>
      <c r="E48" s="127">
        <v>979</v>
      </c>
      <c r="F48" s="11"/>
      <c r="G48" s="23"/>
      <c r="H48" s="12"/>
    </row>
    <row r="49" spans="1:8" ht="15">
      <c r="A49" s="19"/>
      <c r="B49" s="40" t="s">
        <v>28</v>
      </c>
      <c r="C49" s="126"/>
      <c r="D49" s="94"/>
      <c r="E49" s="127"/>
      <c r="F49" s="14"/>
      <c r="G49" s="23"/>
      <c r="H49" s="12"/>
    </row>
    <row r="50" spans="1:8" ht="15">
      <c r="A50" s="19"/>
      <c r="B50" s="40" t="s">
        <v>107</v>
      </c>
      <c r="C50" s="126">
        <v>1066</v>
      </c>
      <c r="D50" s="94"/>
      <c r="E50" s="127">
        <v>1851</v>
      </c>
      <c r="F50" s="14"/>
      <c r="G50" s="23"/>
      <c r="H50" s="12"/>
    </row>
    <row r="51" spans="1:7" ht="15">
      <c r="A51" s="19"/>
      <c r="B51" s="40" t="s">
        <v>40</v>
      </c>
      <c r="C51" s="134">
        <v>492</v>
      </c>
      <c r="D51" s="101"/>
      <c r="E51" s="127">
        <v>846</v>
      </c>
      <c r="F51" s="11"/>
      <c r="G51" s="129"/>
    </row>
    <row r="52" spans="1:8" ht="15">
      <c r="A52" s="19"/>
      <c r="B52" s="40" t="s">
        <v>34</v>
      </c>
      <c r="C52" s="126">
        <v>51</v>
      </c>
      <c r="D52" s="93"/>
      <c r="E52" s="127">
        <v>83</v>
      </c>
      <c r="F52" s="11"/>
      <c r="G52" s="129"/>
      <c r="H52" s="131"/>
    </row>
    <row r="53" spans="1:7" ht="15.75" thickBot="1">
      <c r="A53" s="19"/>
      <c r="B53" s="40"/>
      <c r="C53" s="100">
        <f>+C46+C48+C52+C51+C50</f>
        <v>36195</v>
      </c>
      <c r="D53" s="93"/>
      <c r="E53" s="113">
        <f>+E46+E48+E51+E52+E50</f>
        <v>42746</v>
      </c>
      <c r="F53" s="13"/>
      <c r="G53" s="22"/>
    </row>
    <row r="54" spans="1:7" ht="15">
      <c r="A54" s="19"/>
      <c r="B54" s="40"/>
      <c r="C54" s="92"/>
      <c r="D54" s="93"/>
      <c r="E54" s="93"/>
      <c r="F54" s="11"/>
      <c r="G54" s="22"/>
    </row>
    <row r="55" spans="1:7" ht="15">
      <c r="A55" s="19"/>
      <c r="B55" s="40" t="s">
        <v>14</v>
      </c>
      <c r="C55" s="132">
        <f>(C46)/41866.667</f>
        <v>0.8133200572187893</v>
      </c>
      <c r="D55" s="102"/>
      <c r="E55" s="156">
        <f>(E46)/41866.667</f>
        <v>0.9312181454520848</v>
      </c>
      <c r="F55" s="15"/>
      <c r="G55" s="22"/>
    </row>
    <row r="56" spans="1:7" ht="12.75">
      <c r="A56" s="19"/>
      <c r="B56" s="4"/>
      <c r="C56" s="15"/>
      <c r="D56" s="15"/>
      <c r="E56" s="15"/>
      <c r="F56" s="15"/>
      <c r="G56" s="22"/>
    </row>
    <row r="57" spans="1:6" ht="12.75">
      <c r="A57" s="22"/>
      <c r="B57" s="22"/>
      <c r="C57" s="23"/>
      <c r="D57" s="23"/>
      <c r="E57" s="23"/>
      <c r="F57" s="23"/>
    </row>
    <row r="58" spans="2:6" ht="14.25">
      <c r="B58" s="46" t="s">
        <v>98</v>
      </c>
      <c r="C58" s="12"/>
      <c r="D58" s="23"/>
      <c r="E58" s="12"/>
      <c r="F58" s="12"/>
    </row>
    <row r="59" spans="2:6" ht="14.25">
      <c r="B59" s="46" t="s">
        <v>116</v>
      </c>
      <c r="F59" s="12"/>
    </row>
    <row r="60" spans="3:6" ht="12.75">
      <c r="C60" s="12"/>
      <c r="D60" s="23"/>
      <c r="E60" s="12"/>
      <c r="F60" s="12"/>
    </row>
    <row r="61" spans="3:6" ht="12.75">
      <c r="C61" s="12"/>
      <c r="D61" s="23"/>
      <c r="E61" s="12"/>
      <c r="F61" s="12"/>
    </row>
    <row r="62" ht="12.75">
      <c r="D62" s="22"/>
    </row>
    <row r="63" ht="12.75">
      <c r="D63" s="22"/>
    </row>
    <row r="64" ht="12.75">
      <c r="D64" s="22"/>
    </row>
    <row r="65" spans="3:5" ht="12.75">
      <c r="C65" s="30">
        <f>C40-C53</f>
        <v>0</v>
      </c>
      <c r="D65" s="65"/>
      <c r="E65" s="29">
        <f>E40-E53</f>
        <v>0</v>
      </c>
    </row>
    <row r="66" ht="12.75">
      <c r="D66" s="22"/>
    </row>
    <row r="67" ht="12.75">
      <c r="D67" s="22"/>
    </row>
    <row r="68" ht="12.75">
      <c r="D68" s="22"/>
    </row>
  </sheetData>
  <mergeCells count="5">
    <mergeCell ref="A7:E7"/>
    <mergeCell ref="A2:E2"/>
    <mergeCell ref="A3:E3"/>
    <mergeCell ref="A5:E5"/>
    <mergeCell ref="A6:E6"/>
  </mergeCells>
  <printOptions/>
  <pageMargins left="0.83" right="0.38" top="0.5" bottom="0.7" header="0.24" footer="0.28"/>
  <pageSetup fitToHeight="1" fitToWidth="1" horizontalDpi="600" verticalDpi="600" orientation="portrait" paperSize="9" scale="92" r:id="rId1"/>
  <headerFooter alignWithMargins="0">
    <oddFooter>&amp;C&amp;12Page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11"/>
  <sheetViews>
    <sheetView tabSelected="1" workbookViewId="0" topLeftCell="A1">
      <selection activeCell="A5" sqref="A5:K5"/>
    </sheetView>
  </sheetViews>
  <sheetFormatPr defaultColWidth="9.140625" defaultRowHeight="12.75"/>
  <cols>
    <col min="1" max="1" width="29.7109375" style="0" customWidth="1"/>
    <col min="2" max="2" width="10.421875" style="0" customWidth="1"/>
    <col min="3" max="3" width="1.7109375" style="0" customWidth="1"/>
    <col min="4" max="4" width="11.421875" style="0" customWidth="1"/>
    <col min="5" max="5" width="1.8515625" style="0" customWidth="1"/>
    <col min="6" max="6" width="13.00390625" style="0" customWidth="1"/>
    <col min="7" max="7" width="1.8515625" style="0" customWidth="1"/>
    <col min="8" max="8" width="0.71875" style="0" hidden="1" customWidth="1"/>
    <col min="9" max="9" width="13.140625" style="0" customWidth="1"/>
    <col min="10" max="10" width="1.8515625" style="0" customWidth="1"/>
    <col min="11" max="11" width="14.140625" style="0" customWidth="1"/>
  </cols>
  <sheetData>
    <row r="1" spans="1:11" ht="15.75">
      <c r="A1" s="4"/>
      <c r="B1" s="4"/>
      <c r="C1" s="4"/>
      <c r="D1" s="18"/>
      <c r="E1" s="18"/>
      <c r="F1" s="24"/>
      <c r="G1" s="24"/>
      <c r="K1" s="116"/>
    </row>
    <row r="2" spans="1:11" ht="18">
      <c r="A2" s="165" t="s">
        <v>87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12.75">
      <c r="A3" s="166" t="s">
        <v>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7" ht="12.75">
      <c r="A4" s="4"/>
      <c r="B4" s="4"/>
      <c r="C4" s="4"/>
      <c r="D4" s="4"/>
      <c r="E4" s="4"/>
      <c r="F4" s="4"/>
      <c r="G4" s="4"/>
    </row>
    <row r="5" spans="1:11" ht="15">
      <c r="A5" s="168" t="s">
        <v>88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</row>
    <row r="6" spans="1:11" ht="15">
      <c r="A6" s="168" t="s">
        <v>133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</row>
    <row r="7" spans="1:11" ht="15">
      <c r="A7" s="159" t="s">
        <v>37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</row>
    <row r="11" spans="2:11" ht="12.75">
      <c r="B11" s="72"/>
      <c r="C11" s="72"/>
      <c r="D11" s="72"/>
      <c r="E11" s="72"/>
      <c r="F11" s="72" t="s">
        <v>66</v>
      </c>
      <c r="G11" s="72"/>
      <c r="H11" s="72"/>
      <c r="I11" s="72"/>
      <c r="J11" s="72"/>
      <c r="K11" s="72" t="s">
        <v>69</v>
      </c>
    </row>
    <row r="12" spans="2:11" ht="12.75">
      <c r="B12" s="72" t="s">
        <v>63</v>
      </c>
      <c r="C12" s="72"/>
      <c r="D12" s="72" t="s">
        <v>63</v>
      </c>
      <c r="E12" s="72"/>
      <c r="F12" s="72" t="s">
        <v>67</v>
      </c>
      <c r="G12" s="72"/>
      <c r="H12" s="72"/>
      <c r="I12" s="72" t="s">
        <v>102</v>
      </c>
      <c r="J12" s="72"/>
      <c r="K12" s="72" t="s">
        <v>70</v>
      </c>
    </row>
    <row r="13" spans="2:11" ht="12.75">
      <c r="B13" s="72" t="s">
        <v>64</v>
      </c>
      <c r="C13" s="72"/>
      <c r="D13" s="72" t="s">
        <v>65</v>
      </c>
      <c r="E13" s="72"/>
      <c r="F13" s="72" t="s">
        <v>68</v>
      </c>
      <c r="G13" s="72"/>
      <c r="H13" s="72"/>
      <c r="I13" s="72" t="s">
        <v>103</v>
      </c>
      <c r="J13" s="72"/>
      <c r="K13" s="72" t="s">
        <v>71</v>
      </c>
    </row>
    <row r="14" spans="2:11" ht="12.75">
      <c r="B14" s="72" t="s">
        <v>82</v>
      </c>
      <c r="C14" s="72"/>
      <c r="D14" s="72" t="s">
        <v>82</v>
      </c>
      <c r="E14" s="72"/>
      <c r="F14" s="72" t="s">
        <v>82</v>
      </c>
      <c r="G14" s="72"/>
      <c r="H14" s="72"/>
      <c r="I14" s="72" t="s">
        <v>82</v>
      </c>
      <c r="J14" s="72"/>
      <c r="K14" s="72" t="s">
        <v>82</v>
      </c>
    </row>
    <row r="15" spans="1:11" ht="12.75">
      <c r="A15" s="153" t="s">
        <v>134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2" ht="12.75">
      <c r="A16" s="73" t="s">
        <v>135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5"/>
    </row>
    <row r="17" spans="2:12" ht="12.75"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75"/>
    </row>
    <row r="18" spans="1:12" ht="12.75">
      <c r="A18" t="s">
        <v>114</v>
      </c>
      <c r="B18" s="115">
        <v>41867</v>
      </c>
      <c r="C18" s="115"/>
      <c r="D18" s="115">
        <v>4824</v>
      </c>
      <c r="E18" s="115"/>
      <c r="F18" s="115">
        <v>68</v>
      </c>
      <c r="G18" s="115"/>
      <c r="H18" s="115"/>
      <c r="I18" s="115">
        <v>-7772</v>
      </c>
      <c r="J18" s="115"/>
      <c r="K18" s="115">
        <f>SUM(B18:J18)</f>
        <v>38987</v>
      </c>
      <c r="L18" s="75"/>
    </row>
    <row r="19" spans="2:12" ht="12.75" customHeight="1"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75"/>
    </row>
    <row r="20" spans="1:12" ht="12.75">
      <c r="A20" t="s">
        <v>141</v>
      </c>
      <c r="B20" s="115">
        <v>0</v>
      </c>
      <c r="C20" s="115"/>
      <c r="D20" s="115">
        <v>0</v>
      </c>
      <c r="E20" s="115"/>
      <c r="F20" s="115">
        <v>0</v>
      </c>
      <c r="G20" s="115"/>
      <c r="H20" s="115"/>
      <c r="I20" s="115">
        <f>'Income Statement'!H42</f>
        <v>-4888</v>
      </c>
      <c r="J20" s="115"/>
      <c r="K20" s="115">
        <f>SUM(B20:J20)</f>
        <v>-4888</v>
      </c>
      <c r="L20" s="75"/>
    </row>
    <row r="21" spans="2:12" ht="12.75" customHeight="1"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75"/>
    </row>
    <row r="22" spans="1:12" ht="12.75">
      <c r="A22" t="s">
        <v>75</v>
      </c>
      <c r="B22" s="115">
        <v>0</v>
      </c>
      <c r="C22" s="115"/>
      <c r="D22" s="115">
        <v>0</v>
      </c>
      <c r="E22" s="115"/>
      <c r="F22" s="151">
        <v>-48</v>
      </c>
      <c r="G22" s="115"/>
      <c r="H22" s="115"/>
      <c r="I22" s="115">
        <v>0</v>
      </c>
      <c r="J22" s="115"/>
      <c r="K22" s="115">
        <f>SUM(B22:J22)</f>
        <v>-48</v>
      </c>
      <c r="L22" s="75"/>
    </row>
    <row r="23" spans="2:12" ht="12.75" customHeight="1"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75"/>
    </row>
    <row r="24" spans="1:13" ht="13.5" thickBot="1">
      <c r="A24" s="1" t="s">
        <v>136</v>
      </c>
      <c r="B24" s="91">
        <f>SUM(B18:B23)</f>
        <v>41867</v>
      </c>
      <c r="C24" s="80"/>
      <c r="D24" s="91">
        <f>SUM(D18:D23)</f>
        <v>4824</v>
      </c>
      <c r="E24" s="80"/>
      <c r="F24" s="91">
        <f>SUM(F18:F23)</f>
        <v>20</v>
      </c>
      <c r="G24" s="80"/>
      <c r="H24" s="80"/>
      <c r="I24" s="91">
        <f>SUM(I18:I23)</f>
        <v>-12660</v>
      </c>
      <c r="J24" s="80"/>
      <c r="K24" s="91">
        <f>SUM(K18:K23)</f>
        <v>34051</v>
      </c>
      <c r="L24" s="75"/>
      <c r="M24" s="75">
        <f>+K24-BalanceSheet!C46</f>
        <v>0</v>
      </c>
    </row>
    <row r="25" spans="2:12" ht="12.75">
      <c r="B25" s="115"/>
      <c r="C25" s="80"/>
      <c r="D25" s="115"/>
      <c r="E25" s="115"/>
      <c r="F25" s="115"/>
      <c r="G25" s="80"/>
      <c r="H25" s="80"/>
      <c r="I25" s="115"/>
      <c r="J25" s="80"/>
      <c r="K25" s="115"/>
      <c r="L25" s="75"/>
    </row>
    <row r="26" spans="2:12" ht="12.75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</row>
    <row r="27" spans="1:12" ht="12.75" hidden="1">
      <c r="A27" s="1" t="s">
        <v>99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</row>
    <row r="28" spans="1:12" ht="12.75" hidden="1">
      <c r="A28" s="114" t="s">
        <v>100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</row>
    <row r="29" spans="2:12" ht="12.75" hidden="1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</row>
    <row r="30" spans="1:12" ht="12.75" hidden="1">
      <c r="A30" t="s">
        <v>72</v>
      </c>
      <c r="B30" s="75">
        <v>31400</v>
      </c>
      <c r="C30" s="75"/>
      <c r="D30" s="75">
        <v>14811</v>
      </c>
      <c r="E30" s="75"/>
      <c r="F30" s="75">
        <v>44</v>
      </c>
      <c r="G30" s="75"/>
      <c r="H30" s="75"/>
      <c r="I30" s="75">
        <v>-14357</v>
      </c>
      <c r="J30" s="75"/>
      <c r="K30" s="75">
        <f>SUM(B30:J30)</f>
        <v>31898</v>
      </c>
      <c r="L30" s="75"/>
    </row>
    <row r="31" spans="2:12" ht="9.75" customHeight="1" hidden="1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</row>
    <row r="32" spans="1:12" ht="12.75" hidden="1">
      <c r="A32" t="s">
        <v>73</v>
      </c>
      <c r="B32" s="75">
        <v>0</v>
      </c>
      <c r="C32" s="75"/>
      <c r="D32" s="75">
        <v>0</v>
      </c>
      <c r="E32" s="75"/>
      <c r="F32" s="75">
        <v>0</v>
      </c>
      <c r="G32" s="75"/>
      <c r="H32" s="75"/>
      <c r="I32" s="75">
        <v>3453</v>
      </c>
      <c r="J32" s="75"/>
      <c r="K32" s="75">
        <f>SUM(B32:J32)</f>
        <v>3453</v>
      </c>
      <c r="L32" s="75"/>
    </row>
    <row r="33" spans="2:12" ht="9.75" customHeight="1" hidden="1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</row>
    <row r="34" spans="1:12" ht="12.75" hidden="1">
      <c r="A34" t="s">
        <v>74</v>
      </c>
      <c r="B34" s="75">
        <v>0</v>
      </c>
      <c r="C34" s="75"/>
      <c r="D34" s="75">
        <v>0</v>
      </c>
      <c r="E34" s="75"/>
      <c r="F34" s="75">
        <v>58</v>
      </c>
      <c r="G34" s="75"/>
      <c r="H34" s="75"/>
      <c r="I34" s="75">
        <v>0</v>
      </c>
      <c r="J34" s="75"/>
      <c r="K34" s="75">
        <f>SUM(B34:J34)</f>
        <v>58</v>
      </c>
      <c r="L34" s="75"/>
    </row>
    <row r="35" spans="2:12" ht="9.75" customHeight="1" hidden="1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</row>
    <row r="36" spans="1:12" ht="12.75" hidden="1">
      <c r="A36" t="s">
        <v>76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</row>
    <row r="37" spans="1:12" ht="12.75" hidden="1">
      <c r="A37" t="s">
        <v>77</v>
      </c>
      <c r="B37" s="75">
        <v>0</v>
      </c>
      <c r="C37" s="75"/>
      <c r="D37" s="75">
        <v>0</v>
      </c>
      <c r="E37" s="75"/>
      <c r="F37" s="75">
        <v>1751</v>
      </c>
      <c r="G37" s="75"/>
      <c r="H37" s="75"/>
      <c r="I37" s="75">
        <v>0</v>
      </c>
      <c r="J37" s="75"/>
      <c r="K37" s="75">
        <f>SUM(B37:J37)</f>
        <v>1751</v>
      </c>
      <c r="L37" s="75"/>
    </row>
    <row r="38" spans="2:12" ht="9.75" customHeight="1" hidden="1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</row>
    <row r="39" spans="1:12" ht="12.75" hidden="1">
      <c r="A39" t="s">
        <v>75</v>
      </c>
      <c r="B39" s="75">
        <v>0</v>
      </c>
      <c r="C39" s="75"/>
      <c r="D39" s="75">
        <v>0</v>
      </c>
      <c r="E39" s="75"/>
      <c r="F39" s="75">
        <v>-1769</v>
      </c>
      <c r="G39" s="75"/>
      <c r="H39" s="75"/>
      <c r="I39" s="75">
        <v>0</v>
      </c>
      <c r="J39" s="75"/>
      <c r="K39" s="75">
        <f>SUM(B39:J39)</f>
        <v>-1769</v>
      </c>
      <c r="L39" s="75"/>
    </row>
    <row r="40" spans="2:12" ht="9" customHeight="1" hidden="1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</row>
    <row r="41" spans="1:12" ht="12.75" hidden="1">
      <c r="A41" t="s">
        <v>78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</row>
    <row r="42" spans="1:12" ht="12.75" hidden="1">
      <c r="A42" t="s">
        <v>79</v>
      </c>
      <c r="B42" s="75">
        <v>0</v>
      </c>
      <c r="C42" s="75"/>
      <c r="D42" s="75">
        <v>0</v>
      </c>
      <c r="E42" s="75"/>
      <c r="F42" s="75">
        <v>0</v>
      </c>
      <c r="G42" s="75"/>
      <c r="H42" s="75"/>
      <c r="I42" s="75">
        <v>0</v>
      </c>
      <c r="J42" s="75"/>
      <c r="K42" s="75">
        <f>SUM(B42:J42)</f>
        <v>0</v>
      </c>
      <c r="L42" s="75"/>
    </row>
    <row r="43" spans="2:12" ht="9.75" customHeight="1" hidden="1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</row>
    <row r="44" spans="1:12" ht="12.75" hidden="1">
      <c r="A44" t="s">
        <v>81</v>
      </c>
      <c r="B44" s="75">
        <v>0</v>
      </c>
      <c r="C44" s="75"/>
      <c r="D44" s="75">
        <v>0</v>
      </c>
      <c r="E44" s="75"/>
      <c r="F44" s="75">
        <v>0</v>
      </c>
      <c r="G44" s="75"/>
      <c r="H44" s="75"/>
      <c r="I44" s="75">
        <v>0</v>
      </c>
      <c r="J44" s="75"/>
      <c r="K44" s="75">
        <f>SUM(B44:J44)</f>
        <v>0</v>
      </c>
      <c r="L44" s="75"/>
    </row>
    <row r="45" spans="2:12" ht="9.75" customHeight="1" hidden="1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</row>
    <row r="46" spans="1:12" ht="13.5" hidden="1" thickBot="1">
      <c r="A46" s="1" t="s">
        <v>80</v>
      </c>
      <c r="B46" s="77">
        <f>SUM(B30:B45)</f>
        <v>31400</v>
      </c>
      <c r="C46" s="76"/>
      <c r="D46" s="77">
        <f>SUM(D30:D45)</f>
        <v>14811</v>
      </c>
      <c r="E46" s="76"/>
      <c r="F46" s="77">
        <f>SUM(F30:F45)</f>
        <v>84</v>
      </c>
      <c r="G46" s="76"/>
      <c r="H46" s="76"/>
      <c r="I46" s="77">
        <f>SUM(I30:I45)</f>
        <v>-10904</v>
      </c>
      <c r="J46" s="76"/>
      <c r="K46" s="77">
        <f>SUM(K30:K45)</f>
        <v>35391</v>
      </c>
      <c r="L46" s="75"/>
    </row>
    <row r="47" spans="1:12" ht="12.75">
      <c r="A47" s="148" t="s">
        <v>134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5"/>
    </row>
    <row r="48" spans="1:12" ht="12.75">
      <c r="A48" s="149" t="s">
        <v>137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5"/>
    </row>
    <row r="49" spans="1:12" ht="12.75">
      <c r="A49" s="150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75"/>
    </row>
    <row r="50" spans="1:12" ht="12.75">
      <c r="A50" s="150" t="s">
        <v>113</v>
      </c>
      <c r="B50" s="143">
        <v>41867</v>
      </c>
      <c r="C50" s="143"/>
      <c r="D50" s="143">
        <v>4824</v>
      </c>
      <c r="E50" s="143"/>
      <c r="F50" s="143">
        <v>130</v>
      </c>
      <c r="G50" s="143"/>
      <c r="H50" s="143"/>
      <c r="I50" s="143">
        <v>-7882</v>
      </c>
      <c r="J50" s="143"/>
      <c r="K50" s="143">
        <f>SUM(B50:J50)</f>
        <v>38939</v>
      </c>
      <c r="L50" s="143"/>
    </row>
    <row r="51" spans="2:12" ht="12.75"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</row>
    <row r="52" spans="1:12" ht="12.75">
      <c r="A52" t="s">
        <v>141</v>
      </c>
      <c r="B52" s="143">
        <v>0</v>
      </c>
      <c r="C52" s="143"/>
      <c r="D52" s="143">
        <v>0</v>
      </c>
      <c r="E52" s="143"/>
      <c r="F52" s="143">
        <v>0</v>
      </c>
      <c r="G52" s="143"/>
      <c r="H52" s="143"/>
      <c r="I52" s="143">
        <f>'Income Statement'!J42</f>
        <v>110</v>
      </c>
      <c r="J52" s="143"/>
      <c r="K52" s="143">
        <f>SUM(B52:J52)</f>
        <v>110</v>
      </c>
      <c r="L52" s="143"/>
    </row>
    <row r="53" spans="2:12" ht="12.75"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</row>
    <row r="54" spans="1:12" ht="12.75">
      <c r="A54" t="s">
        <v>75</v>
      </c>
      <c r="B54" s="143">
        <v>0</v>
      </c>
      <c r="C54" s="143"/>
      <c r="D54" s="143">
        <v>0</v>
      </c>
      <c r="E54" s="143"/>
      <c r="F54" s="144">
        <v>-62</v>
      </c>
      <c r="G54" s="143"/>
      <c r="H54" s="143"/>
      <c r="I54" s="143">
        <v>0</v>
      </c>
      <c r="J54" s="143"/>
      <c r="K54" s="143">
        <f>SUM(B54:J54)</f>
        <v>-62</v>
      </c>
      <c r="L54" s="143"/>
    </row>
    <row r="55" spans="2:12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43"/>
    </row>
    <row r="56" spans="1:12" ht="13.5" thickBot="1">
      <c r="A56" s="1" t="s">
        <v>138</v>
      </c>
      <c r="B56" s="145">
        <f>SUM(B50:B55)</f>
        <v>41867</v>
      </c>
      <c r="C56" s="49"/>
      <c r="D56" s="145">
        <f>SUM(D50:D55)</f>
        <v>4824</v>
      </c>
      <c r="E56" s="49"/>
      <c r="F56" s="145">
        <f>SUM(F50:F55)</f>
        <v>68</v>
      </c>
      <c r="G56" s="49"/>
      <c r="H56" s="49"/>
      <c r="I56" s="145">
        <f>SUM(I50:I55)</f>
        <v>-7772</v>
      </c>
      <c r="J56" s="49"/>
      <c r="K56" s="145">
        <f>SUM(K50:K55)</f>
        <v>38987</v>
      </c>
      <c r="L56" s="143"/>
    </row>
    <row r="57" spans="2:12" ht="12.75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</row>
    <row r="58" spans="1:12" ht="12.75">
      <c r="A58" s="114" t="s">
        <v>96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</row>
    <row r="59" spans="1:12" ht="12.75">
      <c r="A59" s="1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</row>
    <row r="60" spans="1:12" ht="12.75">
      <c r="A60" s="1" t="s">
        <v>104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</row>
    <row r="61" spans="1:12" ht="12.75">
      <c r="A61" s="1" t="s">
        <v>116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</row>
    <row r="62" spans="2:12" ht="12.75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</row>
    <row r="63" spans="2:12" ht="12.75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</row>
    <row r="64" spans="2:12" ht="12.75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</row>
    <row r="65" spans="2:12" ht="12.75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</row>
    <row r="66" spans="2:12" ht="12.75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</row>
    <row r="67" spans="2:12" ht="12.75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</row>
    <row r="68" spans="2:12" ht="12.75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</row>
    <row r="69" spans="2:12" ht="12.75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</row>
    <row r="70" spans="2:12" ht="12.75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</row>
    <row r="71" spans="2:12" ht="12.75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</row>
    <row r="72" spans="2:12" ht="12.75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</row>
    <row r="73" spans="2:12" ht="12.75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</row>
    <row r="74" spans="2:12" ht="12.75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</row>
    <row r="75" spans="2:12" ht="12.75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</row>
    <row r="76" spans="2:12" ht="12.75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</row>
    <row r="77" spans="2:12" ht="12.75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</row>
    <row r="78" spans="2:12" ht="12.75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</row>
    <row r="79" spans="2:12" ht="12.75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</row>
    <row r="80" spans="2:12" ht="12.75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</row>
    <row r="81" spans="2:12" ht="12.75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</row>
    <row r="82" spans="2:12" ht="12.75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</row>
    <row r="83" spans="2:12" ht="12.75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</row>
    <row r="84" spans="2:12" ht="12.75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</row>
    <row r="85" spans="2:12" ht="12.75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</row>
    <row r="86" spans="2:12" ht="12.75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</row>
    <row r="87" spans="2:12" ht="12.75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</row>
    <row r="88" spans="2:12" ht="12.75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</row>
    <row r="89" spans="2:12" ht="12.75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</row>
    <row r="90" spans="2:12" ht="12.75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</row>
    <row r="91" spans="2:12" ht="12.75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</row>
    <row r="92" spans="2:12" ht="12.75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</row>
    <row r="93" spans="2:12" ht="12.75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</row>
    <row r="94" spans="2:12" ht="12.75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</row>
    <row r="95" spans="2:12" ht="12.75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</row>
    <row r="96" spans="2:12" ht="12.75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</row>
    <row r="97" spans="2:12" ht="12.75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</row>
    <row r="98" spans="2:12" ht="12.75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</row>
    <row r="99" spans="2:12" ht="12.75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</row>
    <row r="100" spans="2:12" ht="12.75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</row>
    <row r="101" spans="2:12" ht="12.75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</row>
    <row r="102" spans="2:12" ht="12.75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</row>
    <row r="103" spans="2:12" ht="12.75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</row>
    <row r="104" spans="2:12" ht="12.75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</row>
    <row r="105" spans="2:12" ht="12.75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</row>
    <row r="106" spans="2:12" ht="12.75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</row>
    <row r="107" spans="2:12" ht="12.75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</row>
    <row r="108" spans="2:12" ht="12.75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</row>
    <row r="109" spans="2:12" ht="12.75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</row>
    <row r="110" spans="2:12" ht="12.75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</row>
    <row r="111" spans="2:12" ht="12.75"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</row>
  </sheetData>
  <mergeCells count="5">
    <mergeCell ref="A7:K7"/>
    <mergeCell ref="A2:K2"/>
    <mergeCell ref="A3:K3"/>
    <mergeCell ref="A5:K5"/>
    <mergeCell ref="A6:K6"/>
  </mergeCells>
  <printOptions/>
  <pageMargins left="0.64" right="0.24" top="0.59" bottom="0.7" header="0.31" footer="0.28"/>
  <pageSetup horizontalDpi="300" verticalDpi="300" orientation="portrait" paperSize="9" scale="95" r:id="rId1"/>
  <headerFooter alignWithMargins="0">
    <oddFooter>&amp;C&amp;12Page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">
      <selection activeCell="B10" sqref="B10"/>
    </sheetView>
  </sheetViews>
  <sheetFormatPr defaultColWidth="9.140625" defaultRowHeight="12.75"/>
  <cols>
    <col min="1" max="1" width="2.421875" style="0" customWidth="1"/>
    <col min="2" max="2" width="57.28125" style="0" customWidth="1"/>
    <col min="3" max="3" width="12.421875" style="0" customWidth="1"/>
    <col min="4" max="4" width="6.57421875" style="0" customWidth="1"/>
    <col min="5" max="5" width="12.7109375" style="0" customWidth="1"/>
    <col min="6" max="6" width="8.7109375" style="0" bestFit="1" customWidth="1"/>
  </cols>
  <sheetData>
    <row r="1" spans="1:6" ht="15.75">
      <c r="A1" s="4"/>
      <c r="B1" s="4"/>
      <c r="C1" s="18"/>
      <c r="D1" s="18"/>
      <c r="E1" s="116"/>
      <c r="F1" s="4"/>
    </row>
    <row r="2" spans="1:6" ht="18">
      <c r="A2" s="165" t="s">
        <v>87</v>
      </c>
      <c r="B2" s="165"/>
      <c r="C2" s="165"/>
      <c r="D2" s="165"/>
      <c r="E2" s="165"/>
      <c r="F2" s="25"/>
    </row>
    <row r="3" spans="1:6" ht="12.75">
      <c r="A3" s="166" t="s">
        <v>0</v>
      </c>
      <c r="B3" s="166"/>
      <c r="C3" s="166"/>
      <c r="D3" s="166"/>
      <c r="E3" s="166"/>
      <c r="F3" s="26"/>
    </row>
    <row r="4" spans="1:6" ht="12.75">
      <c r="A4" s="4"/>
      <c r="B4" s="4"/>
      <c r="C4" s="4"/>
      <c r="D4" s="4"/>
      <c r="E4" s="4"/>
      <c r="F4" s="4"/>
    </row>
    <row r="5" spans="1:6" ht="15.75">
      <c r="A5" s="168" t="s">
        <v>62</v>
      </c>
      <c r="B5" s="168"/>
      <c r="C5" s="168"/>
      <c r="D5" s="168"/>
      <c r="E5" s="168"/>
      <c r="F5" s="27"/>
    </row>
    <row r="6" spans="1:6" ht="15.75">
      <c r="A6" s="168" t="s">
        <v>128</v>
      </c>
      <c r="B6" s="168"/>
      <c r="C6" s="168"/>
      <c r="D6" s="168"/>
      <c r="E6" s="168"/>
      <c r="F6" s="27"/>
    </row>
    <row r="7" spans="1:6" ht="15">
      <c r="A7" s="159" t="s">
        <v>37</v>
      </c>
      <c r="B7" s="159"/>
      <c r="C7" s="159"/>
      <c r="D7" s="159"/>
      <c r="E7" s="159"/>
      <c r="F7" s="28"/>
    </row>
    <row r="8" spans="1:6" ht="15">
      <c r="A8" s="34"/>
      <c r="B8" s="34"/>
      <c r="C8" s="34"/>
      <c r="D8" s="34"/>
      <c r="E8" s="147"/>
      <c r="F8" s="28"/>
    </row>
    <row r="9" spans="1:6" ht="15">
      <c r="A9" s="34"/>
      <c r="B9" s="34"/>
      <c r="C9" s="8"/>
      <c r="D9" s="8"/>
      <c r="E9" s="137"/>
      <c r="F9" s="28"/>
    </row>
    <row r="10" spans="1:6" ht="38.25" customHeight="1">
      <c r="A10" s="20"/>
      <c r="B10" s="4"/>
      <c r="C10" s="8" t="s">
        <v>144</v>
      </c>
      <c r="D10" s="8"/>
      <c r="E10" s="137" t="s">
        <v>145</v>
      </c>
      <c r="F10" s="8"/>
    </row>
    <row r="11" spans="1:6" ht="12.75" customHeight="1">
      <c r="A11" s="20"/>
      <c r="B11" s="4"/>
      <c r="C11" s="8" t="s">
        <v>52</v>
      </c>
      <c r="D11" s="8"/>
      <c r="E11" s="137" t="s">
        <v>52</v>
      </c>
      <c r="F11" s="8"/>
    </row>
    <row r="12" spans="1:6" ht="12.75" customHeight="1">
      <c r="A12" s="20"/>
      <c r="B12" s="4"/>
      <c r="C12" s="31" t="s">
        <v>132</v>
      </c>
      <c r="D12" s="31"/>
      <c r="E12" s="138" t="s">
        <v>110</v>
      </c>
      <c r="F12" s="9"/>
    </row>
    <row r="13" spans="1:6" ht="12.75">
      <c r="A13" s="4"/>
      <c r="B13" s="4"/>
      <c r="C13" s="10" t="s">
        <v>11</v>
      </c>
      <c r="D13" s="10"/>
      <c r="E13" s="10" t="s">
        <v>11</v>
      </c>
      <c r="F13" s="10"/>
    </row>
    <row r="14" spans="1:6" ht="12.75">
      <c r="A14" s="4"/>
      <c r="B14" s="4"/>
      <c r="C14" s="10"/>
      <c r="D14" s="10"/>
      <c r="E14" s="10"/>
      <c r="F14" s="10"/>
    </row>
    <row r="15" spans="1:6" ht="15">
      <c r="A15" s="4" t="s">
        <v>53</v>
      </c>
      <c r="C15" s="98"/>
      <c r="D15" s="104"/>
      <c r="E15" s="104"/>
      <c r="F15" s="49"/>
    </row>
    <row r="16" spans="1:6" ht="15">
      <c r="A16" s="19"/>
      <c r="B16" s="4"/>
      <c r="C16" s="110"/>
      <c r="D16" s="107"/>
      <c r="E16" s="107"/>
      <c r="F16" s="49"/>
    </row>
    <row r="17" spans="1:6" ht="15">
      <c r="A17" s="19"/>
      <c r="B17" s="40" t="s">
        <v>120</v>
      </c>
      <c r="C17" s="98">
        <f>'Income Statement'!H34</f>
        <v>-3884</v>
      </c>
      <c r="D17" s="104"/>
      <c r="E17" s="104">
        <f>'Income Statement'!J34</f>
        <v>250</v>
      </c>
      <c r="F17" s="49"/>
    </row>
    <row r="18" spans="1:6" ht="15">
      <c r="A18" s="19"/>
      <c r="B18" s="40" t="s">
        <v>54</v>
      </c>
      <c r="C18" s="105"/>
      <c r="D18" s="104"/>
      <c r="E18" s="104"/>
      <c r="F18" s="49"/>
    </row>
    <row r="19" spans="1:6" ht="15">
      <c r="A19" s="19"/>
      <c r="B19" s="40" t="s">
        <v>55</v>
      </c>
      <c r="C19" s="98">
        <v>1916</v>
      </c>
      <c r="D19" s="104"/>
      <c r="E19" s="104">
        <v>1608</v>
      </c>
      <c r="F19" s="49"/>
    </row>
    <row r="20" spans="1:6" ht="15">
      <c r="A20" s="19"/>
      <c r="B20" s="40" t="s">
        <v>93</v>
      </c>
      <c r="C20" s="98">
        <v>768</v>
      </c>
      <c r="D20" s="104"/>
      <c r="E20" s="104">
        <f>-179-7</f>
        <v>-186</v>
      </c>
      <c r="F20" s="49"/>
    </row>
    <row r="21" spans="1:6" ht="15">
      <c r="A21" s="19"/>
      <c r="B21" s="40" t="s">
        <v>61</v>
      </c>
      <c r="C21" s="98">
        <v>-946</v>
      </c>
      <c r="D21" s="104"/>
      <c r="E21" s="104">
        <v>-1150</v>
      </c>
      <c r="F21" s="49"/>
    </row>
    <row r="22" spans="1:6" ht="9.75" customHeight="1">
      <c r="A22" s="19"/>
      <c r="B22" s="46"/>
      <c r="C22" s="106"/>
      <c r="D22" s="107"/>
      <c r="E22" s="108"/>
      <c r="F22" s="49"/>
    </row>
    <row r="23" spans="1:6" ht="15">
      <c r="A23" s="19"/>
      <c r="B23" s="40" t="s">
        <v>109</v>
      </c>
      <c r="C23" s="98">
        <f>SUM(C17:C22)</f>
        <v>-2146</v>
      </c>
      <c r="D23" s="107"/>
      <c r="E23" s="104">
        <f>SUM(E17:E22)</f>
        <v>522</v>
      </c>
      <c r="F23" s="49"/>
    </row>
    <row r="24" spans="1:6" ht="15">
      <c r="A24" s="19"/>
      <c r="B24" s="40" t="s">
        <v>56</v>
      </c>
      <c r="C24" s="98"/>
      <c r="D24" s="107"/>
      <c r="E24" s="107"/>
      <c r="F24" s="49"/>
    </row>
    <row r="25" spans="1:6" ht="15">
      <c r="A25" s="19"/>
      <c r="B25" s="40" t="s">
        <v>121</v>
      </c>
      <c r="C25" s="98">
        <v>4519</v>
      </c>
      <c r="D25" s="104"/>
      <c r="E25" s="104">
        <v>-2800</v>
      </c>
      <c r="F25" s="49"/>
    </row>
    <row r="26" spans="1:6" ht="15">
      <c r="A26" s="19"/>
      <c r="B26" s="40" t="s">
        <v>57</v>
      </c>
      <c r="C26" s="111">
        <f>-1525+890</f>
        <v>-635</v>
      </c>
      <c r="D26" s="104"/>
      <c r="E26" s="112">
        <v>4569</v>
      </c>
      <c r="F26" s="49"/>
    </row>
    <row r="27" spans="1:6" ht="15">
      <c r="A27" s="19"/>
      <c r="B27" s="40" t="s">
        <v>106</v>
      </c>
      <c r="C27" s="98">
        <f>SUM(C23:C26)</f>
        <v>1738</v>
      </c>
      <c r="D27" s="104"/>
      <c r="E27" s="104">
        <f>SUM(E23:E26)</f>
        <v>2291</v>
      </c>
      <c r="F27" s="49"/>
    </row>
    <row r="28" spans="1:6" ht="15">
      <c r="A28" s="19"/>
      <c r="B28" s="40" t="s">
        <v>92</v>
      </c>
      <c r="C28" s="98">
        <v>193</v>
      </c>
      <c r="D28" s="104"/>
      <c r="E28" s="104">
        <v>169</v>
      </c>
      <c r="F28" s="49"/>
    </row>
    <row r="29" spans="1:6" ht="15">
      <c r="A29" s="19"/>
      <c r="B29" s="40" t="s">
        <v>86</v>
      </c>
      <c r="C29" s="98">
        <v>-924</v>
      </c>
      <c r="D29" s="104"/>
      <c r="E29" s="104">
        <v>-960</v>
      </c>
      <c r="F29" s="49"/>
    </row>
    <row r="30" spans="1:6" ht="15">
      <c r="A30" s="19"/>
      <c r="B30" s="40" t="s">
        <v>139</v>
      </c>
      <c r="C30" s="98">
        <f>-730+299</f>
        <v>-431</v>
      </c>
      <c r="D30" s="104"/>
      <c r="E30" s="104">
        <v>-698</v>
      </c>
      <c r="F30" s="49"/>
    </row>
    <row r="31" spans="1:6" ht="15">
      <c r="A31" s="19"/>
      <c r="B31" s="40" t="s">
        <v>122</v>
      </c>
      <c r="C31" s="95">
        <f>SUM(C27:C30)</f>
        <v>576</v>
      </c>
      <c r="D31" s="104"/>
      <c r="E31" s="109">
        <f>SUM(E27:E30)</f>
        <v>802</v>
      </c>
      <c r="F31" s="49"/>
    </row>
    <row r="32" spans="1:6" ht="15">
      <c r="A32" s="19"/>
      <c r="B32" s="40"/>
      <c r="C32" s="98"/>
      <c r="D32" s="104"/>
      <c r="E32" s="104"/>
      <c r="F32" s="49"/>
    </row>
    <row r="33" spans="1:6" ht="15">
      <c r="A33" s="69" t="s">
        <v>58</v>
      </c>
      <c r="B33" s="4"/>
      <c r="C33" s="98"/>
      <c r="D33" s="104"/>
      <c r="E33" s="104"/>
      <c r="F33" s="49"/>
    </row>
    <row r="34" spans="1:6" ht="15">
      <c r="A34" s="69"/>
      <c r="B34" s="40" t="s">
        <v>108</v>
      </c>
      <c r="C34" s="98">
        <v>268</v>
      </c>
      <c r="D34" s="104"/>
      <c r="E34" s="104">
        <v>-615</v>
      </c>
      <c r="F34" s="49"/>
    </row>
    <row r="35" spans="1:6" ht="15">
      <c r="A35" s="19"/>
      <c r="B35" s="40" t="s">
        <v>59</v>
      </c>
      <c r="C35" s="98">
        <v>-80</v>
      </c>
      <c r="D35" s="104"/>
      <c r="E35" s="104">
        <v>-14</v>
      </c>
      <c r="F35" s="49"/>
    </row>
    <row r="36" spans="1:6" ht="15">
      <c r="A36" s="19"/>
      <c r="B36" s="40" t="s">
        <v>123</v>
      </c>
      <c r="C36" s="95">
        <f>SUM(C34:C35)</f>
        <v>188</v>
      </c>
      <c r="D36" s="104"/>
      <c r="E36" s="109">
        <f>SUM(E34:E35)</f>
        <v>-629</v>
      </c>
      <c r="F36" s="49"/>
    </row>
    <row r="37" spans="1:6" ht="15">
      <c r="A37" s="19"/>
      <c r="B37" s="4"/>
      <c r="C37" s="98"/>
      <c r="D37" s="104"/>
      <c r="E37" s="104"/>
      <c r="F37" s="80"/>
    </row>
    <row r="38" spans="1:6" ht="15">
      <c r="A38" s="69" t="s">
        <v>60</v>
      </c>
      <c r="B38" s="4"/>
      <c r="C38" s="98"/>
      <c r="D38" s="98"/>
      <c r="E38" s="104"/>
      <c r="F38" s="80"/>
    </row>
    <row r="39" spans="1:6" ht="15">
      <c r="A39" s="19"/>
      <c r="B39" s="40" t="s">
        <v>126</v>
      </c>
      <c r="C39" s="98">
        <v>-1429</v>
      </c>
      <c r="D39" s="104"/>
      <c r="E39" s="104">
        <v>543</v>
      </c>
      <c r="F39" s="104"/>
    </row>
    <row r="40" spans="1:6" ht="15">
      <c r="A40" s="19"/>
      <c r="B40" s="40" t="s">
        <v>105</v>
      </c>
      <c r="C40" s="98">
        <v>0</v>
      </c>
      <c r="D40" s="104"/>
      <c r="E40" s="104">
        <v>665</v>
      </c>
      <c r="F40" s="104"/>
    </row>
    <row r="41" spans="1:6" ht="15">
      <c r="A41" s="19"/>
      <c r="B41" s="40" t="s">
        <v>124</v>
      </c>
      <c r="C41" s="95">
        <f>SUM(C39:C40)</f>
        <v>-1429</v>
      </c>
      <c r="D41" s="104"/>
      <c r="E41" s="109">
        <f>SUM(E39:E40)</f>
        <v>1208</v>
      </c>
      <c r="F41" s="104"/>
    </row>
    <row r="42" spans="1:6" ht="15">
      <c r="A42" s="19"/>
      <c r="B42" s="40"/>
      <c r="C42" s="98"/>
      <c r="D42" s="104"/>
      <c r="E42" s="104"/>
      <c r="F42" s="104"/>
    </row>
    <row r="43" spans="1:6" ht="15">
      <c r="A43" s="69" t="s">
        <v>125</v>
      </c>
      <c r="B43" s="4"/>
      <c r="C43" s="98">
        <f>C31+C36+C41</f>
        <v>-665</v>
      </c>
      <c r="D43" s="104"/>
      <c r="E43" s="104">
        <f>E31+E36+E41</f>
        <v>1381</v>
      </c>
      <c r="F43" s="49"/>
    </row>
    <row r="44" spans="1:6" ht="15">
      <c r="A44" s="19"/>
      <c r="B44" s="4"/>
      <c r="C44" s="110"/>
      <c r="D44" s="107"/>
      <c r="E44" s="107"/>
      <c r="F44" s="49"/>
    </row>
    <row r="45" spans="1:6" ht="15">
      <c r="A45" s="69" t="s">
        <v>142</v>
      </c>
      <c r="B45" s="4"/>
      <c r="C45" s="98">
        <v>7672</v>
      </c>
      <c r="D45" s="104"/>
      <c r="E45" s="104">
        <v>6291</v>
      </c>
      <c r="F45" s="49"/>
    </row>
    <row r="46" spans="1:6" ht="15">
      <c r="A46" s="19"/>
      <c r="B46" s="4"/>
      <c r="C46" s="98"/>
      <c r="D46" s="104"/>
      <c r="E46" s="104"/>
      <c r="F46" s="80"/>
    </row>
    <row r="47" spans="1:6" ht="15.75" thickBot="1">
      <c r="A47" s="69" t="s">
        <v>143</v>
      </c>
      <c r="B47" s="4"/>
      <c r="C47" s="100">
        <f>SUM(C43:C46)</f>
        <v>7007</v>
      </c>
      <c r="D47" s="104"/>
      <c r="E47" s="113">
        <f>SUM(E43:E46)</f>
        <v>7672</v>
      </c>
      <c r="F47" s="49"/>
    </row>
    <row r="48" spans="1:6" ht="15">
      <c r="A48" s="19"/>
      <c r="B48" s="4"/>
      <c r="C48" s="98"/>
      <c r="D48" s="104"/>
      <c r="E48" s="104"/>
      <c r="F48" s="80"/>
    </row>
    <row r="49" spans="1:6" ht="15">
      <c r="A49" s="19"/>
      <c r="B49" s="4"/>
      <c r="C49" s="98"/>
      <c r="D49" s="104"/>
      <c r="E49" s="104"/>
      <c r="F49" s="80"/>
    </row>
    <row r="50" spans="1:6" ht="15">
      <c r="A50" s="19"/>
      <c r="B50" s="4"/>
      <c r="C50" s="98"/>
      <c r="D50" s="104"/>
      <c r="E50" s="104"/>
      <c r="F50" s="80"/>
    </row>
    <row r="51" spans="1:6" ht="15">
      <c r="A51" s="64" t="s">
        <v>96</v>
      </c>
      <c r="B51" s="4"/>
      <c r="C51" s="98"/>
      <c r="D51" s="104"/>
      <c r="E51" s="104"/>
      <c r="F51" s="80"/>
    </row>
    <row r="52" spans="1:6" ht="15">
      <c r="A52" s="46"/>
      <c r="B52" s="4"/>
      <c r="C52" s="98"/>
      <c r="D52" s="98"/>
      <c r="E52" s="98"/>
      <c r="F52" s="80"/>
    </row>
    <row r="53" spans="1:6" ht="15">
      <c r="A53" s="46" t="s">
        <v>101</v>
      </c>
      <c r="B53" s="4"/>
      <c r="C53" s="98"/>
      <c r="D53" s="98"/>
      <c r="E53" s="98"/>
      <c r="F53" s="80"/>
    </row>
    <row r="54" spans="1:6" ht="14.25">
      <c r="A54" s="46" t="s">
        <v>116</v>
      </c>
      <c r="B54" s="4"/>
      <c r="C54" s="104"/>
      <c r="D54" s="104"/>
      <c r="E54" s="104"/>
      <c r="F54" s="49"/>
    </row>
    <row r="55" spans="2:6" ht="14.25">
      <c r="B55" s="68"/>
      <c r="C55" s="104"/>
      <c r="D55" s="104"/>
      <c r="E55" s="104"/>
      <c r="F55" s="76"/>
    </row>
    <row r="56" spans="2:6" ht="14.25">
      <c r="B56" s="68"/>
      <c r="C56" s="104"/>
      <c r="D56" s="104"/>
      <c r="E56" s="104"/>
      <c r="F56" s="76"/>
    </row>
    <row r="57" spans="2:6" ht="12.75">
      <c r="B57" s="68"/>
      <c r="C57" s="76"/>
      <c r="D57" s="76"/>
      <c r="E57" s="76"/>
      <c r="F57" s="76"/>
    </row>
    <row r="58" spans="2:6" ht="12.75">
      <c r="B58" s="68"/>
      <c r="C58" s="76"/>
      <c r="D58" s="76"/>
      <c r="E58" s="76"/>
      <c r="F58" s="76"/>
    </row>
    <row r="59" spans="2:6" ht="12.75">
      <c r="B59" s="68"/>
      <c r="C59" s="76"/>
      <c r="D59" s="76"/>
      <c r="E59" s="76"/>
      <c r="F59" s="76"/>
    </row>
    <row r="60" spans="2:6" ht="12.75">
      <c r="B60" s="68"/>
      <c r="C60" s="103"/>
      <c r="D60" s="103"/>
      <c r="E60" s="103"/>
      <c r="F60" s="68"/>
    </row>
    <row r="61" spans="2:6" ht="12.75">
      <c r="B61" s="68"/>
      <c r="C61" s="103"/>
      <c r="D61" s="103"/>
      <c r="E61" s="103"/>
      <c r="F61" s="68"/>
    </row>
    <row r="62" spans="2:6" ht="12.75">
      <c r="B62" s="68"/>
      <c r="C62" s="68"/>
      <c r="D62" s="68"/>
      <c r="E62" s="68"/>
      <c r="F62" s="68"/>
    </row>
    <row r="63" spans="2:6" ht="12.75">
      <c r="B63" s="68"/>
      <c r="C63" s="68"/>
      <c r="D63" s="68"/>
      <c r="E63" s="68"/>
      <c r="F63" s="68"/>
    </row>
    <row r="64" spans="2:6" ht="12.75">
      <c r="B64" s="68"/>
      <c r="C64" s="68"/>
      <c r="D64" s="68"/>
      <c r="E64" s="68"/>
      <c r="F64" s="68"/>
    </row>
    <row r="65" spans="2:6" ht="12.75">
      <c r="B65" s="68"/>
      <c r="C65" s="68"/>
      <c r="D65" s="68"/>
      <c r="E65" s="68"/>
      <c r="F65" s="68"/>
    </row>
    <row r="66" spans="2:6" ht="12.75">
      <c r="B66" s="68"/>
      <c r="C66" s="68"/>
      <c r="D66" s="68"/>
      <c r="E66" s="68"/>
      <c r="F66" s="68"/>
    </row>
  </sheetData>
  <mergeCells count="5">
    <mergeCell ref="A7:E7"/>
    <mergeCell ref="A2:E2"/>
    <mergeCell ref="A3:E3"/>
    <mergeCell ref="A5:E5"/>
    <mergeCell ref="A6:E6"/>
  </mergeCells>
  <printOptions/>
  <pageMargins left="0.74" right="0.43" top="0.5" bottom="0.68" header="0.24" footer="0.25"/>
  <pageSetup horizontalDpi="300" verticalDpi="300" orientation="portrait" paperSize="9" scale="90" r:id="rId1"/>
  <headerFooter alignWithMargins="0">
    <oddFooter>&amp;C&amp;12Page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Amtel Group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Amtel</dc:creator>
  <cp:keywords/>
  <dc:description/>
  <cp:lastModifiedBy>AGAC02</cp:lastModifiedBy>
  <cp:lastPrinted>2005-01-24T07:14:38Z</cp:lastPrinted>
  <dcterms:created xsi:type="dcterms:W3CDTF">2000-10-25T08:38:43Z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