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firstSheet="1" activeTab="3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'BalanceSheet'!$A$1:$G$59</definedName>
    <definedName name="_xlnm.Print_Area" localSheetId="2">'Statm''t of changes in equity'!$A$1:$K$62</definedName>
  </definedNames>
  <calcPr fullCalcOnLoad="1"/>
</workbook>
</file>

<file path=xl/sharedStrings.xml><?xml version="1.0" encoding="utf-8"?>
<sst xmlns="http://schemas.openxmlformats.org/spreadsheetml/2006/main" count="190" uniqueCount="150">
  <si>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</si>
  <si>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</si>
  <si>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</si>
  <si>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</si>
  <si>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</si>
  <si>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</si>
  <si>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</si>
  <si>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</si>
  <si>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</si>
  <si>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</si>
  <si>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</si>
  <si>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</si>
  <si>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</si>
  <si>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</si>
  <si>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</si>
  <si>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</si>
  <si>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</si>
  <si>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</si>
  <si>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</si>
  <si>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</si>
  <si>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</si>
  <si>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</si>
  <si>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</si>
  <si>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</si>
  <si>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</si>
  <si>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</si>
  <si>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</si>
  <si>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</si>
  <si>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</si>
  <si>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</si>
  <si>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</si>
  <si>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</si>
  <si>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</si>
  <si>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</si>
  <si>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</si>
  <si>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</si>
  <si>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</si>
  <si>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</si>
  <si>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</si>
  <si>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</si>
  <si>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</si>
  <si>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</si>
  <si>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</si>
  <si>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</si>
  <si>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</si>
  <si>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</si>
  <si>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</si>
  <si>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</si>
  <si>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</si>
  <si>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</si>
  <si>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</si>
  <si>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</si>
  <si>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</si>
  <si>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</si>
  <si>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</si>
  <si>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</si>
  <si>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</si>
  <si>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</si>
  <si>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</si>
  <si>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</si>
  <si>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</si>
  <si>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</si>
  <si>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</si>
  <si>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</si>
  <si>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</si>
  <si>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</si>
  <si>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</si>
  <si>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</si>
  <si>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</si>
  <si>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</si>
  <si>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</si>
  <si>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</si>
  <si>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</si>
  <si>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</si>
  <si>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</si>
  <si>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</si>
  <si>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</si>
  <si>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</si>
  <si>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</si>
  <si>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</si>
  <si>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</si>
  <si>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</si>
  <si>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</si>
  <si>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</si>
  <si>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</si>
  <si>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</si>
  <si>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</si>
  <si>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 xml:space="preserve">    Taxes paid</t>
  </si>
  <si>
    <t>AMTEL HOLDINGS BERHAD</t>
  </si>
  <si>
    <t>Exceptional Item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</si>
  <si>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</si>
  <si>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</si>
  <si>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</si>
  <si>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</si>
  <si>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</si>
  <si>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</si>
  <si>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PERIOD</t>
  </si>
  <si>
    <t>CONDENSED CONSOLIDATED INCOME STATEMENTS</t>
  </si>
  <si>
    <t>CURRENT FINANCIAL PERIOD</t>
  </si>
  <si>
    <t>PRECEDING FINANCIAL PERIOD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</si>
  <si>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</si>
  <si>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</si>
  <si>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</si>
  <si>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</si>
  <si>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</si>
  <si>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</si>
  <si>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</si>
  <si>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</si>
  <si>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</si>
  <si>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Repayment from long term receivable</t>
  </si>
  <si>
    <t>Cash generated from operations</t>
  </si>
  <si>
    <t xml:space="preserve">  Term &amp; Mortgage Loans</t>
  </si>
  <si>
    <t xml:space="preserve">  Property, plant and equipment</t>
  </si>
  <si>
    <t>Operating profit/(loss) before changes in working capital</t>
  </si>
  <si>
    <t>30/11/2003</t>
  </si>
  <si>
    <t>NET INCREASE/(DECREASE) IN CASH AND CASH EQUIVALENT</t>
  </si>
  <si>
    <t>Deferred tax assets</t>
  </si>
  <si>
    <t>Net cash flow used in investing activities</t>
  </si>
  <si>
    <t xml:space="preserve">  Short Term Investments</t>
  </si>
  <si>
    <t>At 1 December 2002</t>
  </si>
  <si>
    <t>At 1 December 2003</t>
  </si>
  <si>
    <t>Amortisation during the period</t>
  </si>
  <si>
    <t xml:space="preserve">  Statements for the year ended 30 November 2003.</t>
  </si>
  <si>
    <t xml:space="preserve">  Financial Statements for the year ended 30 November 2003.</t>
  </si>
  <si>
    <t>CASH AND CASH EQUIVALENT AT BEGINNING OF THE PERIOD</t>
  </si>
  <si>
    <t>CASH AND CASH EQUIVALENT AT END OF THE PERIOD</t>
  </si>
  <si>
    <t>Net cash flow generated from/(used in) financing activities</t>
  </si>
  <si>
    <t>INTERIM FINANCIAL REPORT FOR THE SECOND QUARTER ENDED 31 MAY 2004</t>
  </si>
  <si>
    <t>FOR THE FINANCIAL PERIOD ENDED 31 MAY 2004</t>
  </si>
  <si>
    <t>31-5-2004</t>
  </si>
  <si>
    <t>31-5-2003</t>
  </si>
  <si>
    <t>CONDENSED CONSOLIDATED BALANCE SHEET AS AT 31 MAY 2004</t>
  </si>
  <si>
    <t>31/5/2004</t>
  </si>
  <si>
    <t>FOR THE  FINANCIAL PERIOD ENDED 31 MAY 2004</t>
  </si>
  <si>
    <t xml:space="preserve">6 months </t>
  </si>
  <si>
    <t>ended 31 May 2004</t>
  </si>
  <si>
    <t>At 31 May 2004</t>
  </si>
  <si>
    <t>ended 31 May 2003</t>
  </si>
  <si>
    <t>At 31 May 2003</t>
  </si>
  <si>
    <t>31/5/2003</t>
  </si>
  <si>
    <t>Net profit/(loss) for the period</t>
  </si>
  <si>
    <t>Profit/(Loss) from Operations</t>
  </si>
  <si>
    <t>Profit/(Loss) Before Taxation</t>
  </si>
  <si>
    <t>Profit/(Loss) After Taxation</t>
  </si>
  <si>
    <t>Net Profit/(Loss) for The Period</t>
  </si>
  <si>
    <t>Profit/(Loss) before taxation</t>
  </si>
  <si>
    <t>Net cash flow generated from/(used in) operating activities</t>
  </si>
  <si>
    <t xml:space="preserve">  Net proceed from/(repayment of) bank borrowings</t>
  </si>
  <si>
    <t xml:space="preserve">    Net changes in current assets</t>
  </si>
  <si>
    <t>21 JULY 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</si>
</sst>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0" fontId="3" fillId="0" borderId="0" xfId="0" applyFont="1" applyAlignment="1" quotePrefix="1">
      <alignment/>
    </xf>
    <xf numFmtId="9" fontId="1" fillId="0" borderId="0" xfId="19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15" fontId="5" fillId="0" borderId="0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H1" sqref="H1:J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4.85156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6384" width="6.7109375" style="2" customWidth="1"/>
  </cols>
  <sheetData>
    <row r="1" spans="2:10" ht="15.75">
      <c r="B1" s="117"/>
      <c r="H1" s="157" t="s">
        <v>149</v>
      </c>
      <c r="I1" s="158"/>
      <c r="J1" s="158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1" t="s">
        <v>88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127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59" t="s">
        <v>97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33"/>
    </row>
    <row r="11" spans="1:12" ht="15.75">
      <c r="A11" s="159" t="s">
        <v>128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33"/>
    </row>
    <row r="12" spans="1:11" ht="15">
      <c r="A12" s="159" t="s">
        <v>37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0" ht="15" hidden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0"/>
      <c r="B15" s="160"/>
      <c r="C15" s="10"/>
      <c r="D15" s="163" t="s">
        <v>1</v>
      </c>
      <c r="E15" s="163"/>
      <c r="F15" s="163"/>
      <c r="G15" s="66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31</v>
      </c>
    </row>
    <row r="17" spans="1:10" ht="12.75" customHeight="1">
      <c r="A17" s="4"/>
      <c r="B17" s="4"/>
      <c r="C17" s="4"/>
      <c r="D17" s="17" t="s">
        <v>6</v>
      </c>
      <c r="E17" s="17"/>
      <c r="F17" s="17" t="s">
        <v>7</v>
      </c>
      <c r="G17" s="17"/>
      <c r="H17" s="17" t="s">
        <v>8</v>
      </c>
      <c r="I17" s="17"/>
      <c r="J17" s="17" t="s">
        <v>7</v>
      </c>
    </row>
    <row r="18" spans="1:10" ht="12.75" customHeight="1">
      <c r="A18" s="160"/>
      <c r="B18" s="160"/>
      <c r="C18" s="10"/>
      <c r="D18" s="17" t="s">
        <v>9</v>
      </c>
      <c r="E18" s="17"/>
      <c r="F18" s="17" t="s">
        <v>9</v>
      </c>
      <c r="G18" s="17"/>
      <c r="H18" s="17" t="s">
        <v>10</v>
      </c>
      <c r="I18" s="17"/>
      <c r="J18" s="17" t="s">
        <v>96</v>
      </c>
    </row>
    <row r="19" spans="1:10" ht="12.75">
      <c r="A19" s="4"/>
      <c r="B19" s="4"/>
      <c r="C19" s="4"/>
      <c r="D19" s="67" t="s">
        <v>129</v>
      </c>
      <c r="E19" s="67"/>
      <c r="F19" s="67" t="s">
        <v>130</v>
      </c>
      <c r="G19" s="67"/>
      <c r="H19" s="67" t="s">
        <v>129</v>
      </c>
      <c r="I19" s="67"/>
      <c r="J19" s="67" t="s">
        <v>130</v>
      </c>
    </row>
    <row r="20" spans="1:10" ht="14.25">
      <c r="A20" s="4"/>
      <c r="B20" s="4"/>
      <c r="C20" s="59"/>
      <c r="D20" s="66" t="s">
        <v>11</v>
      </c>
      <c r="E20" s="66"/>
      <c r="F20" s="66" t="s">
        <v>11</v>
      </c>
      <c r="G20" s="66"/>
      <c r="H20" s="66" t="s">
        <v>11</v>
      </c>
      <c r="I20" s="66"/>
      <c r="J20" s="66" t="s">
        <v>11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2" ht="16.5" customHeight="1">
      <c r="A22" s="4"/>
      <c r="B22" s="40" t="s">
        <v>33</v>
      </c>
      <c r="C22" s="43"/>
      <c r="D22" s="80">
        <f>28304+7206</f>
        <v>35510</v>
      </c>
      <c r="E22" s="49"/>
      <c r="F22" s="49">
        <v>22144</v>
      </c>
      <c r="G22" s="49"/>
      <c r="H22" s="80">
        <f>27330+D22</f>
        <v>62840</v>
      </c>
      <c r="I22" s="49"/>
      <c r="J22" s="49">
        <f>24564+F22</f>
        <v>46708</v>
      </c>
      <c r="L22" s="154"/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2" ht="16.5" customHeight="1">
      <c r="A24" s="40"/>
      <c r="B24" s="40" t="s">
        <v>83</v>
      </c>
      <c r="C24" s="43"/>
      <c r="D24" s="78">
        <f>-26258-2933+13+265-6936</f>
        <v>-35849</v>
      </c>
      <c r="E24" s="51"/>
      <c r="F24" s="49">
        <v>-22295</v>
      </c>
      <c r="G24" s="49"/>
      <c r="H24" s="78">
        <f>-27371+D24</f>
        <v>-63220</v>
      </c>
      <c r="I24" s="49"/>
      <c r="J24" s="49">
        <f>-25202+F24</f>
        <v>-47497</v>
      </c>
      <c r="L24" s="12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0" ht="16.5" customHeight="1">
      <c r="A26" s="40"/>
      <c r="B26" s="40" t="s">
        <v>41</v>
      </c>
      <c r="C26" s="43"/>
      <c r="D26" s="80">
        <v>244</v>
      </c>
      <c r="E26" s="49"/>
      <c r="F26" s="49">
        <v>264</v>
      </c>
      <c r="G26" s="49"/>
      <c r="H26" s="80">
        <f>146+D26</f>
        <v>390</v>
      </c>
      <c r="I26" s="49"/>
      <c r="J26" s="49">
        <f>214+F26</f>
        <v>478</v>
      </c>
    </row>
    <row r="27" spans="1:10" ht="10.5" customHeight="1">
      <c r="A27" s="40"/>
      <c r="B27" s="40"/>
      <c r="C27" s="43"/>
      <c r="D27" s="80"/>
      <c r="E27" s="49"/>
      <c r="F27" s="49"/>
      <c r="G27" s="49"/>
      <c r="H27" s="80"/>
      <c r="I27" s="49"/>
      <c r="J27" s="49"/>
    </row>
    <row r="28" spans="1:10" ht="16.5" customHeight="1">
      <c r="A28" s="40"/>
      <c r="B28" s="40" t="s">
        <v>89</v>
      </c>
      <c r="C28" s="43"/>
      <c r="D28" s="80">
        <v>0</v>
      </c>
      <c r="E28" s="49"/>
      <c r="F28" s="49">
        <v>0</v>
      </c>
      <c r="G28" s="49"/>
      <c r="H28" s="80">
        <v>0</v>
      </c>
      <c r="I28" s="49"/>
      <c r="J28" s="49">
        <v>0</v>
      </c>
    </row>
    <row r="29" spans="1:12" ht="10.5" customHeight="1">
      <c r="A29" s="40"/>
      <c r="B29" s="40"/>
      <c r="C29" s="43"/>
      <c r="D29" s="81"/>
      <c r="E29" s="53"/>
      <c r="F29" s="54"/>
      <c r="G29" s="55"/>
      <c r="H29" s="81"/>
      <c r="I29" s="53"/>
      <c r="J29" s="52"/>
      <c r="L29" s="154"/>
    </row>
    <row r="30" spans="1:13" ht="16.5" customHeight="1">
      <c r="A30" s="40"/>
      <c r="B30" s="146" t="s">
        <v>141</v>
      </c>
      <c r="C30" s="43"/>
      <c r="D30" s="82">
        <f>SUM(D22:D29)</f>
        <v>-95</v>
      </c>
      <c r="E30" s="50"/>
      <c r="F30" s="50">
        <f>SUM(F22:F29)</f>
        <v>113</v>
      </c>
      <c r="G30" s="50"/>
      <c r="H30" s="82">
        <f>SUM(H22:H29)</f>
        <v>10</v>
      </c>
      <c r="I30" s="50"/>
      <c r="J30" s="50">
        <f>SUM(J22:J29)</f>
        <v>-311</v>
      </c>
      <c r="L30" s="155"/>
      <c r="M30" s="12"/>
    </row>
    <row r="31" spans="1:10" ht="11.25" customHeight="1">
      <c r="A31" s="41"/>
      <c r="B31" s="42"/>
      <c r="C31" s="42"/>
      <c r="D31" s="78"/>
      <c r="E31" s="51"/>
      <c r="F31" s="51"/>
      <c r="G31" s="51"/>
      <c r="H31" s="78"/>
      <c r="I31" s="51"/>
      <c r="J31" s="51"/>
    </row>
    <row r="32" spans="1:12" ht="16.5" customHeight="1">
      <c r="A32" s="41"/>
      <c r="B32" s="42" t="s">
        <v>42</v>
      </c>
      <c r="C32" s="42"/>
      <c r="D32" s="78">
        <f>-292+27</f>
        <v>-265</v>
      </c>
      <c r="E32" s="51"/>
      <c r="F32" s="51">
        <v>-265</v>
      </c>
      <c r="G32" s="51"/>
      <c r="H32" s="78">
        <f>-268+D32</f>
        <v>-533</v>
      </c>
      <c r="I32" s="51"/>
      <c r="J32" s="51">
        <f>-265+F32</f>
        <v>-530</v>
      </c>
      <c r="L32" s="131"/>
    </row>
    <row r="33" spans="1:13" ht="11.25" customHeight="1">
      <c r="A33" s="42"/>
      <c r="B33" s="42"/>
      <c r="C33" s="42"/>
      <c r="D33" s="78"/>
      <c r="E33" s="51"/>
      <c r="F33" s="51"/>
      <c r="G33" s="51"/>
      <c r="H33" s="78"/>
      <c r="I33" s="51"/>
      <c r="J33" s="51"/>
      <c r="L33" s="12"/>
      <c r="M33" s="12"/>
    </row>
    <row r="34" spans="1:12" ht="15.75" customHeight="1">
      <c r="A34" s="42"/>
      <c r="B34" s="48" t="s">
        <v>43</v>
      </c>
      <c r="C34" s="48"/>
      <c r="D34" s="78">
        <v>106</v>
      </c>
      <c r="E34" s="51"/>
      <c r="F34" s="51">
        <v>-170</v>
      </c>
      <c r="G34" s="51"/>
      <c r="H34" s="78">
        <f>430+D34</f>
        <v>536</v>
      </c>
      <c r="I34" s="51"/>
      <c r="J34" s="51">
        <f>337+F34</f>
        <v>167</v>
      </c>
      <c r="L34" s="131"/>
    </row>
    <row r="35" spans="1:10" ht="11.25" customHeight="1">
      <c r="A35" s="42"/>
      <c r="B35" s="48"/>
      <c r="C35" s="48"/>
      <c r="D35" s="83"/>
      <c r="E35" s="37"/>
      <c r="F35" s="56"/>
      <c r="G35" s="37"/>
      <c r="H35" s="83"/>
      <c r="I35" s="37"/>
      <c r="J35" s="56"/>
    </row>
    <row r="36" spans="1:12" ht="16.5" customHeight="1">
      <c r="A36" s="42"/>
      <c r="B36" s="48" t="s">
        <v>142</v>
      </c>
      <c r="C36" s="48"/>
      <c r="D36" s="82">
        <f>SUM(D30:D35)</f>
        <v>-254</v>
      </c>
      <c r="E36" s="50"/>
      <c r="F36" s="50">
        <f>SUM(F30:F35)</f>
        <v>-322</v>
      </c>
      <c r="G36" s="50"/>
      <c r="H36" s="82">
        <f>SUM(H30:H35)</f>
        <v>13</v>
      </c>
      <c r="I36" s="50"/>
      <c r="J36" s="50">
        <f>SUM(J30:J35)</f>
        <v>-674</v>
      </c>
      <c r="L36" s="131"/>
    </row>
    <row r="37" spans="1:10" ht="11.25" customHeight="1">
      <c r="A37" s="42"/>
      <c r="B37" s="48"/>
      <c r="C37" s="48"/>
      <c r="D37" s="84"/>
      <c r="E37" s="37"/>
      <c r="F37" s="37"/>
      <c r="G37" s="37"/>
      <c r="H37" s="84"/>
      <c r="I37" s="37"/>
      <c r="J37" s="37"/>
    </row>
    <row r="38" spans="1:10" ht="15" customHeight="1">
      <c r="A38" s="42"/>
      <c r="B38" s="42" t="s">
        <v>38</v>
      </c>
      <c r="C38" s="60"/>
      <c r="D38" s="78">
        <f>-528+47+1-7-83</f>
        <v>-570</v>
      </c>
      <c r="E38" s="51"/>
      <c r="F38" s="51">
        <v>-130</v>
      </c>
      <c r="G38" s="51"/>
      <c r="H38" s="78">
        <f>-197+D38</f>
        <v>-767</v>
      </c>
      <c r="I38" s="51"/>
      <c r="J38" s="51">
        <f>-213+F38</f>
        <v>-343</v>
      </c>
    </row>
    <row r="39" spans="1:10" ht="11.25" customHeight="1">
      <c r="A39" s="40"/>
      <c r="B39" s="40"/>
      <c r="C39" s="40"/>
      <c r="D39" s="136"/>
      <c r="E39" s="21"/>
      <c r="F39" s="136"/>
      <c r="G39" s="21"/>
      <c r="H39" s="140"/>
      <c r="I39" s="21"/>
      <c r="J39" s="136"/>
    </row>
    <row r="40" spans="1:10" ht="16.5" customHeight="1">
      <c r="A40" s="40"/>
      <c r="B40" s="146" t="s">
        <v>143</v>
      </c>
      <c r="C40" s="43"/>
      <c r="D40" s="78">
        <f>SUM(D36:D39)</f>
        <v>-824</v>
      </c>
      <c r="E40" s="51"/>
      <c r="F40" s="51">
        <f>SUM(F36:F39)</f>
        <v>-452</v>
      </c>
      <c r="G40" s="51"/>
      <c r="H40" s="78">
        <f>SUM(H36:H39)</f>
        <v>-754</v>
      </c>
      <c r="I40" s="51"/>
      <c r="J40" s="51">
        <f>SUM(J36:J39)</f>
        <v>-1017</v>
      </c>
    </row>
    <row r="41" spans="1:10" ht="10.5" customHeight="1">
      <c r="A41" s="40"/>
      <c r="B41" s="40"/>
      <c r="C41" s="43"/>
      <c r="D41" s="78"/>
      <c r="E41" s="51"/>
      <c r="F41" s="51"/>
      <c r="G41" s="51"/>
      <c r="H41" s="78"/>
      <c r="I41" s="51"/>
      <c r="J41" s="51"/>
    </row>
    <row r="42" spans="1:10" ht="16.5" customHeight="1">
      <c r="A42" s="40"/>
      <c r="B42" s="40" t="s">
        <v>44</v>
      </c>
      <c r="C42" s="43"/>
      <c r="D42" s="78">
        <v>-160</v>
      </c>
      <c r="E42" s="51"/>
      <c r="F42" s="51">
        <v>94</v>
      </c>
      <c r="G42" s="51"/>
      <c r="H42" s="78">
        <f>131+D42</f>
        <v>-29</v>
      </c>
      <c r="I42" s="51"/>
      <c r="J42" s="51">
        <f>192+F42</f>
        <v>286</v>
      </c>
    </row>
    <row r="43" spans="1:10" ht="11.25" customHeight="1">
      <c r="A43" s="40"/>
      <c r="B43" s="40"/>
      <c r="C43" s="43"/>
      <c r="D43" s="57"/>
      <c r="E43" s="10"/>
      <c r="F43" s="10"/>
      <c r="G43" s="10"/>
      <c r="H43" s="142"/>
      <c r="I43" s="10"/>
      <c r="J43" s="142"/>
    </row>
    <row r="44" spans="1:10" ht="16.5" customHeight="1" thickBot="1">
      <c r="A44" s="40"/>
      <c r="B44" s="40" t="s">
        <v>144</v>
      </c>
      <c r="C44" s="43"/>
      <c r="D44" s="79">
        <f>SUM(D40:D43)</f>
        <v>-984</v>
      </c>
      <c r="E44" s="19"/>
      <c r="F44" s="58">
        <f>SUM(F40:F43)</f>
        <v>-358</v>
      </c>
      <c r="G44" s="19"/>
      <c r="H44" s="79">
        <f>SUM(H40:H43)</f>
        <v>-783</v>
      </c>
      <c r="I44" s="19"/>
      <c r="J44" s="58">
        <f>SUM(J40:J43)</f>
        <v>-731</v>
      </c>
    </row>
    <row r="45" spans="1:10" ht="15" customHeight="1">
      <c r="A45" s="41"/>
      <c r="B45" s="42"/>
      <c r="C45" s="41"/>
      <c r="D45" s="85"/>
      <c r="E45" s="36"/>
      <c r="F45" s="36"/>
      <c r="G45" s="36"/>
      <c r="H45" s="85"/>
      <c r="I45" s="36"/>
      <c r="J45" s="36"/>
    </row>
    <row r="46" spans="1:10" ht="16.5" customHeight="1">
      <c r="A46" s="42"/>
      <c r="B46" s="70" t="s">
        <v>45</v>
      </c>
      <c r="C46" s="43"/>
      <c r="D46" s="28"/>
      <c r="E46" s="4"/>
      <c r="F46" s="135"/>
      <c r="G46" s="19"/>
      <c r="H46" s="80"/>
      <c r="I46" s="4"/>
      <c r="J46" s="19"/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2"/>
      <c r="B48" s="40" t="s">
        <v>85</v>
      </c>
      <c r="C48" s="43"/>
      <c r="D48" s="86">
        <f>D44/41866.667*100</f>
        <v>-2.3503184526248533</v>
      </c>
      <c r="E48" s="38"/>
      <c r="F48" s="39">
        <f>F44/41866.667*100</f>
        <v>-0.8550955345931884</v>
      </c>
      <c r="G48" s="39"/>
      <c r="H48" s="90">
        <f>H44/41866.667*100</f>
        <v>-1.8702229150459957</v>
      </c>
      <c r="I48" s="39"/>
      <c r="J48" s="39">
        <f>J44/41866.667*100</f>
        <v>-1.7460190943788287</v>
      </c>
    </row>
    <row r="49" spans="1:10" ht="6.75" customHeight="1">
      <c r="A49" s="40"/>
      <c r="B49" s="40"/>
      <c r="C49" s="43"/>
      <c r="D49" s="28"/>
      <c r="E49" s="4"/>
      <c r="F49" s="19"/>
      <c r="G49" s="19"/>
      <c r="H49" s="28"/>
      <c r="I49" s="4"/>
      <c r="J49" s="19"/>
    </row>
    <row r="50" spans="1:10" ht="16.5" customHeight="1">
      <c r="A50" s="40"/>
      <c r="B50" s="40" t="s">
        <v>46</v>
      </c>
      <c r="C50" s="43"/>
      <c r="D50" s="87" t="s">
        <v>84</v>
      </c>
      <c r="E50" s="4"/>
      <c r="F50" s="18" t="s">
        <v>84</v>
      </c>
      <c r="G50" s="19"/>
      <c r="H50" s="87" t="s">
        <v>84</v>
      </c>
      <c r="I50" s="4"/>
      <c r="J50" s="18" t="s">
        <v>84</v>
      </c>
    </row>
    <row r="51" spans="1:10" ht="14.25" hidden="1">
      <c r="A51" s="44" t="s">
        <v>13</v>
      </c>
      <c r="B51" s="44" t="s">
        <v>14</v>
      </c>
      <c r="C51" s="61"/>
      <c r="D51" s="88">
        <f>BalanceSheet!C55/100</f>
        <v>0.009119426678985456</v>
      </c>
      <c r="E51" s="7"/>
      <c r="F51" s="6">
        <v>1.99</v>
      </c>
      <c r="G51" s="6"/>
      <c r="H51" s="88">
        <f>D51</f>
        <v>0.009119426678985456</v>
      </c>
      <c r="I51" s="7"/>
      <c r="J51" s="6">
        <v>1.99</v>
      </c>
    </row>
    <row r="52" spans="1:10" ht="18" customHeight="1" hidden="1">
      <c r="A52" s="45" t="s">
        <v>15</v>
      </c>
      <c r="B52" s="45" t="s">
        <v>16</v>
      </c>
      <c r="C52" s="62"/>
      <c r="D52" s="89">
        <v>0</v>
      </c>
      <c r="E52" s="16"/>
      <c r="F52" s="16">
        <v>0</v>
      </c>
      <c r="G52" s="16"/>
      <c r="H52" s="89">
        <v>0</v>
      </c>
      <c r="I52" s="16"/>
      <c r="J52" s="16">
        <v>0</v>
      </c>
    </row>
    <row r="53" spans="1:10" ht="18" customHeight="1" hidden="1">
      <c r="A53" s="45" t="s">
        <v>12</v>
      </c>
      <c r="B53" s="45" t="s">
        <v>17</v>
      </c>
      <c r="C53" s="62"/>
      <c r="D53" s="89">
        <v>0</v>
      </c>
      <c r="E53" s="16"/>
      <c r="F53" s="16">
        <v>0</v>
      </c>
      <c r="G53" s="16"/>
      <c r="H53" s="89">
        <v>0</v>
      </c>
      <c r="I53" s="16"/>
      <c r="J53" s="16">
        <v>0</v>
      </c>
    </row>
    <row r="54" spans="1:10" ht="14.25">
      <c r="A54" s="46"/>
      <c r="B54" s="46"/>
      <c r="C54" s="63"/>
      <c r="D54" s="3"/>
      <c r="E54" s="1"/>
      <c r="F54" s="1"/>
      <c r="G54" s="1"/>
      <c r="H54" s="3"/>
      <c r="I54" s="1"/>
      <c r="J54" s="1"/>
    </row>
    <row r="55" spans="1:10" ht="14.25">
      <c r="A55" s="46"/>
      <c r="B55" s="64"/>
      <c r="C55" s="63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2" customHeight="1">
      <c r="A57" s="46"/>
      <c r="C57" s="46"/>
      <c r="D57" s="1"/>
      <c r="E57" s="1"/>
      <c r="F57" s="1"/>
      <c r="G57" s="1"/>
      <c r="H57" s="3"/>
      <c r="I57" s="1"/>
      <c r="J57" s="1"/>
    </row>
    <row r="58" spans="1:10" ht="14.25">
      <c r="A58" s="46"/>
      <c r="B58" s="46"/>
      <c r="C58" s="46"/>
      <c r="D58" s="1"/>
      <c r="E58" s="1"/>
      <c r="F58" s="1"/>
      <c r="G58" s="1"/>
      <c r="H58" s="3"/>
      <c r="I58" s="1"/>
      <c r="J58" s="1"/>
    </row>
    <row r="59" spans="1:10" ht="14.25">
      <c r="A59" s="47"/>
      <c r="B59" s="46" t="s">
        <v>101</v>
      </c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B60" s="46" t="s">
        <v>122</v>
      </c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6"/>
      <c r="C62" s="46"/>
      <c r="D62" s="1"/>
      <c r="E62" s="1"/>
      <c r="F62" s="1"/>
      <c r="G62" s="1"/>
      <c r="H62" s="1"/>
      <c r="I62" s="1"/>
      <c r="J62" s="1"/>
    </row>
    <row r="63" spans="1:10" ht="14.25">
      <c r="A63" s="46"/>
      <c r="B63" s="46"/>
      <c r="C63" s="46"/>
      <c r="D63" s="1"/>
      <c r="E63" s="1"/>
      <c r="F63" s="1"/>
      <c r="G63" s="1"/>
      <c r="H63" s="1"/>
      <c r="I63" s="1"/>
      <c r="J63" s="1"/>
    </row>
    <row r="64" spans="1:10" ht="14.25">
      <c r="A64" s="47"/>
      <c r="B64" s="46"/>
      <c r="C64" s="4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6" sqref="A6:E6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3.57421875" style="2" customWidth="1"/>
    <col min="4" max="4" width="3.57421875" style="2" customWidth="1"/>
    <col min="5" max="5" width="14.2812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6"/>
    </row>
    <row r="2" spans="1:6" ht="18">
      <c r="A2" s="165" t="s">
        <v>88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7"/>
      <c r="B5" s="167"/>
      <c r="C5" s="167"/>
      <c r="D5" s="167"/>
      <c r="E5" s="167"/>
      <c r="F5" s="27"/>
    </row>
    <row r="6" spans="1:6" ht="15.75">
      <c r="A6" s="168" t="s">
        <v>131</v>
      </c>
      <c r="B6" s="168"/>
      <c r="C6" s="168"/>
      <c r="D6" s="168"/>
      <c r="E6" s="168"/>
      <c r="F6" s="27"/>
    </row>
    <row r="7" spans="1:11" ht="15">
      <c r="A7" s="159" t="s">
        <v>37</v>
      </c>
      <c r="B7" s="159"/>
      <c r="C7" s="159"/>
      <c r="D7" s="159"/>
      <c r="E7" s="159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49</v>
      </c>
      <c r="D10" s="8"/>
      <c r="E10" s="137" t="s">
        <v>50</v>
      </c>
      <c r="F10" s="4"/>
      <c r="G10" s="22"/>
    </row>
    <row r="11" spans="1:8" ht="37.5" customHeight="1">
      <c r="A11" s="20"/>
      <c r="B11" s="4"/>
      <c r="C11" s="8" t="s">
        <v>51</v>
      </c>
      <c r="D11" s="8"/>
      <c r="E11" s="137" t="s">
        <v>30</v>
      </c>
      <c r="F11" s="8"/>
      <c r="G11" s="22"/>
      <c r="H11" s="12"/>
    </row>
    <row r="12" spans="1:8" ht="12.75" customHeight="1">
      <c r="A12" s="20"/>
      <c r="B12" s="4"/>
      <c r="C12" s="137" t="s">
        <v>96</v>
      </c>
      <c r="D12" s="8"/>
      <c r="E12" s="137" t="s">
        <v>29</v>
      </c>
      <c r="F12" s="8"/>
      <c r="G12" s="22"/>
      <c r="H12" s="12"/>
    </row>
    <row r="13" spans="1:7" ht="12.75">
      <c r="A13" s="20"/>
      <c r="B13" s="4"/>
      <c r="C13" s="138" t="s">
        <v>132</v>
      </c>
      <c r="D13" s="31"/>
      <c r="E13" s="138" t="s">
        <v>114</v>
      </c>
      <c r="F13" s="9"/>
      <c r="G13" s="22"/>
    </row>
    <row r="14" spans="1:7" ht="12.75">
      <c r="A14" s="4"/>
      <c r="B14" s="4"/>
      <c r="C14" s="139" t="s">
        <v>11</v>
      </c>
      <c r="D14" s="10"/>
      <c r="E14" s="10" t="s">
        <v>11</v>
      </c>
      <c r="F14" s="10"/>
      <c r="G14" s="22"/>
    </row>
    <row r="15" spans="1:7" ht="12.75">
      <c r="A15" s="4"/>
      <c r="B15" s="4"/>
      <c r="C15" s="139"/>
      <c r="D15" s="10"/>
      <c r="E15" s="10"/>
      <c r="F15" s="10"/>
      <c r="G15" s="22"/>
    </row>
    <row r="16" spans="1:7" ht="15">
      <c r="A16" s="19"/>
      <c r="B16" s="40" t="s">
        <v>36</v>
      </c>
      <c r="C16" s="98">
        <v>22476</v>
      </c>
      <c r="D16" s="93"/>
      <c r="E16" s="127">
        <v>23702</v>
      </c>
      <c r="F16" s="11"/>
      <c r="G16" s="22"/>
    </row>
    <row r="17" spans="1:7" ht="15" hidden="1">
      <c r="A17" s="19"/>
      <c r="B17" s="40" t="s">
        <v>35</v>
      </c>
      <c r="C17" s="98"/>
      <c r="D17" s="94"/>
      <c r="E17" s="127">
        <v>0</v>
      </c>
      <c r="F17" s="11"/>
      <c r="G17" s="22"/>
    </row>
    <row r="18" spans="1:8" ht="15">
      <c r="A18" s="19"/>
      <c r="B18" s="40" t="s">
        <v>18</v>
      </c>
      <c r="C18" s="98">
        <v>10161</v>
      </c>
      <c r="D18" s="93"/>
      <c r="E18" s="127">
        <v>9748</v>
      </c>
      <c r="F18" s="11"/>
      <c r="G18" s="23"/>
      <c r="H18" s="12"/>
    </row>
    <row r="19" spans="1:7" ht="15">
      <c r="A19" s="19"/>
      <c r="B19" s="40" t="s">
        <v>93</v>
      </c>
      <c r="C19" s="98">
        <v>1909</v>
      </c>
      <c r="D19" s="93"/>
      <c r="E19" s="127">
        <v>245</v>
      </c>
      <c r="F19" s="11"/>
      <c r="G19" s="23"/>
    </row>
    <row r="20" spans="1:8" ht="15">
      <c r="A20" s="19"/>
      <c r="B20" s="40" t="s">
        <v>116</v>
      </c>
      <c r="C20" s="111">
        <v>878</v>
      </c>
      <c r="D20" s="94"/>
      <c r="E20" s="128">
        <v>940</v>
      </c>
      <c r="F20" s="11"/>
      <c r="G20" s="23"/>
      <c r="H20" s="12"/>
    </row>
    <row r="21" spans="1:8" ht="15">
      <c r="A21" s="19"/>
      <c r="B21" s="40"/>
      <c r="C21" s="111">
        <f>SUM(C16:C20)</f>
        <v>35424</v>
      </c>
      <c r="D21" s="93"/>
      <c r="E21" s="112">
        <f>SUM(E16:E20)</f>
        <v>34635</v>
      </c>
      <c r="F21" s="11"/>
      <c r="G21" s="23"/>
      <c r="H21" s="12"/>
    </row>
    <row r="22" spans="1:7" ht="15">
      <c r="A22" s="19"/>
      <c r="B22" s="40"/>
      <c r="C22" s="92"/>
      <c r="D22" s="93"/>
      <c r="E22" s="93"/>
      <c r="F22" s="11"/>
      <c r="G22" s="22"/>
    </row>
    <row r="23" spans="1:7" ht="15">
      <c r="A23" s="19"/>
      <c r="B23" s="40" t="s">
        <v>19</v>
      </c>
      <c r="C23" s="92"/>
      <c r="D23" s="93"/>
      <c r="E23" s="96"/>
      <c r="F23" s="11"/>
      <c r="G23" s="22"/>
    </row>
    <row r="24" spans="1:8" ht="15">
      <c r="A24" s="19"/>
      <c r="B24" s="40" t="s">
        <v>32</v>
      </c>
      <c r="C24" s="121">
        <f>8582-1147</f>
        <v>7435</v>
      </c>
      <c r="D24" s="93"/>
      <c r="E24" s="123">
        <v>4698</v>
      </c>
      <c r="F24" s="11"/>
      <c r="G24" s="22"/>
      <c r="H24" s="12"/>
    </row>
    <row r="25" spans="1:8" ht="15">
      <c r="A25" s="19"/>
      <c r="B25" s="40" t="s">
        <v>91</v>
      </c>
      <c r="C25" s="133">
        <f>27890-83</f>
        <v>27807</v>
      </c>
      <c r="D25" s="93"/>
      <c r="E25" s="124">
        <f>18033+4590+501+1</f>
        <v>23125</v>
      </c>
      <c r="F25" s="11"/>
      <c r="G25" s="23"/>
      <c r="H25" s="12"/>
    </row>
    <row r="26" spans="1:8" ht="15">
      <c r="A26" s="19"/>
      <c r="B26" s="40" t="s">
        <v>118</v>
      </c>
      <c r="C26" s="133">
        <v>519</v>
      </c>
      <c r="D26" s="93"/>
      <c r="E26" s="124">
        <v>881</v>
      </c>
      <c r="F26" s="11"/>
      <c r="G26" s="23"/>
      <c r="H26" s="12"/>
    </row>
    <row r="27" spans="1:9" ht="15">
      <c r="A27" s="19"/>
      <c r="B27" s="40" t="s">
        <v>39</v>
      </c>
      <c r="C27" s="120">
        <f>5709+2881</f>
        <v>8590</v>
      </c>
      <c r="D27" s="93"/>
      <c r="E27" s="125">
        <f>6322+2223</f>
        <v>8545</v>
      </c>
      <c r="F27" s="11"/>
      <c r="G27" s="23"/>
      <c r="I27" s="12"/>
    </row>
    <row r="28" spans="1:8" ht="15">
      <c r="A28" s="19"/>
      <c r="B28" s="40"/>
      <c r="C28" s="120">
        <f>SUM(C24:C27)</f>
        <v>44351</v>
      </c>
      <c r="D28" s="93"/>
      <c r="E28" s="125">
        <f>SUM(E24:E27)</f>
        <v>37249</v>
      </c>
      <c r="F28" s="13"/>
      <c r="G28" s="23"/>
      <c r="H28" s="12"/>
    </row>
    <row r="29" spans="1:9" ht="15">
      <c r="A29" s="19"/>
      <c r="B29" s="40"/>
      <c r="C29" s="92"/>
      <c r="D29" s="92"/>
      <c r="E29" s="92"/>
      <c r="F29" s="13"/>
      <c r="G29" s="23"/>
      <c r="H29" s="12"/>
      <c r="I29" s="12"/>
    </row>
    <row r="30" spans="1:9" ht="15">
      <c r="A30" s="19"/>
      <c r="B30" s="40" t="s">
        <v>20</v>
      </c>
      <c r="C30" s="92"/>
      <c r="D30" s="93"/>
      <c r="E30" s="93"/>
      <c r="F30" s="11"/>
      <c r="G30" s="23"/>
      <c r="H30" s="12"/>
      <c r="I30" s="12"/>
    </row>
    <row r="31" spans="1:10" ht="15">
      <c r="A31" s="19"/>
      <c r="B31" s="40" t="s">
        <v>92</v>
      </c>
      <c r="C31" s="121">
        <f>27697-1147</f>
        <v>26550</v>
      </c>
      <c r="D31" s="93"/>
      <c r="E31" s="123">
        <f>15095+2698+403-1</f>
        <v>18195</v>
      </c>
      <c r="F31" s="11"/>
      <c r="G31" s="129"/>
      <c r="J31" s="12"/>
    </row>
    <row r="32" spans="1:10" ht="15">
      <c r="A32" s="19"/>
      <c r="B32" s="40" t="s">
        <v>21</v>
      </c>
      <c r="C32" s="122">
        <f>3750+6337+598</f>
        <v>10685</v>
      </c>
      <c r="D32" s="93"/>
      <c r="E32" s="124">
        <v>10014</v>
      </c>
      <c r="F32" s="11"/>
      <c r="G32" s="23"/>
      <c r="H32" s="131"/>
      <c r="I32" s="131"/>
      <c r="J32" s="12"/>
    </row>
    <row r="33" spans="1:9" ht="15">
      <c r="A33" s="19"/>
      <c r="B33" s="40" t="s">
        <v>22</v>
      </c>
      <c r="C33" s="122">
        <f>918+7</f>
        <v>925</v>
      </c>
      <c r="D33" s="93"/>
      <c r="E33" s="119">
        <v>439</v>
      </c>
      <c r="F33" s="11"/>
      <c r="G33" s="23"/>
      <c r="H33" s="130"/>
      <c r="I33" s="12"/>
    </row>
    <row r="34" spans="1:9" ht="15">
      <c r="A34" s="19"/>
      <c r="B34" s="40" t="s">
        <v>40</v>
      </c>
      <c r="C34" s="141">
        <v>333</v>
      </c>
      <c r="D34" s="93"/>
      <c r="E34" s="125">
        <v>490</v>
      </c>
      <c r="F34" s="11"/>
      <c r="G34" s="23"/>
      <c r="I34" s="12"/>
    </row>
    <row r="35" spans="1:7" ht="15">
      <c r="A35" s="19"/>
      <c r="B35" s="104"/>
      <c r="C35" s="97">
        <f>SUM(C31:C34)</f>
        <v>38493</v>
      </c>
      <c r="D35" s="93"/>
      <c r="E35" s="125">
        <f>SUM(E31:E34)</f>
        <v>29138</v>
      </c>
      <c r="F35" s="13"/>
      <c r="G35" s="23"/>
    </row>
    <row r="36" spans="1:7" ht="6.75" customHeight="1">
      <c r="A36" s="19"/>
      <c r="B36" s="40"/>
      <c r="C36" s="92"/>
      <c r="D36" s="93"/>
      <c r="E36" s="93"/>
      <c r="F36" s="11"/>
      <c r="G36" s="22"/>
    </row>
    <row r="37" spans="1:7" ht="15">
      <c r="A37" s="19"/>
      <c r="B37" s="40" t="s">
        <v>48</v>
      </c>
      <c r="C37" s="98">
        <f>+C28-C35</f>
        <v>5858</v>
      </c>
      <c r="D37" s="99"/>
      <c r="E37" s="104">
        <f>+E28-E35</f>
        <v>8111</v>
      </c>
      <c r="F37" s="13"/>
      <c r="G37" s="22"/>
    </row>
    <row r="38" spans="1:7" ht="6.75" customHeight="1">
      <c r="A38" s="19"/>
      <c r="B38" s="40"/>
      <c r="C38" s="92"/>
      <c r="D38" s="92"/>
      <c r="E38" s="92"/>
      <c r="F38" s="13"/>
      <c r="G38" s="22"/>
    </row>
    <row r="39" spans="1:7" ht="15" hidden="1">
      <c r="A39" s="19"/>
      <c r="B39" s="40" t="s">
        <v>23</v>
      </c>
      <c r="C39" s="92">
        <f>SUM(C16:C19)+C37</f>
        <v>40404</v>
      </c>
      <c r="D39" s="92"/>
      <c r="E39" s="92">
        <f>SUM(E16:E19)+E37</f>
        <v>41806</v>
      </c>
      <c r="F39" s="13"/>
      <c r="G39" s="22"/>
    </row>
    <row r="40" spans="1:7" ht="15.75" thickBot="1">
      <c r="A40" s="19"/>
      <c r="B40" s="40"/>
      <c r="C40" s="100">
        <f>C21+C37</f>
        <v>41282</v>
      </c>
      <c r="D40" s="93"/>
      <c r="E40" s="113">
        <f>E21+E37</f>
        <v>42746</v>
      </c>
      <c r="F40" s="11"/>
      <c r="G40" s="22"/>
    </row>
    <row r="41" spans="1:7" ht="15">
      <c r="A41" s="19"/>
      <c r="B41" s="40"/>
      <c r="C41" s="92"/>
      <c r="D41" s="93"/>
      <c r="E41" s="93"/>
      <c r="F41" s="11"/>
      <c r="G41" s="22"/>
    </row>
    <row r="42" spans="1:9" ht="15">
      <c r="A42" s="19"/>
      <c r="B42" s="40" t="s">
        <v>47</v>
      </c>
      <c r="C42" s="92"/>
      <c r="D42" s="93"/>
      <c r="E42" s="93"/>
      <c r="F42" s="11"/>
      <c r="G42" s="22"/>
      <c r="H42" s="12"/>
      <c r="I42" s="12"/>
    </row>
    <row r="43" spans="1:8" ht="9.75" customHeight="1">
      <c r="A43" s="19"/>
      <c r="B43" s="40"/>
      <c r="C43" s="92"/>
      <c r="D43" s="93"/>
      <c r="E43" s="93"/>
      <c r="F43" s="11"/>
      <c r="G43" s="22"/>
      <c r="H43" s="12"/>
    </row>
    <row r="44" spans="1:7" ht="15">
      <c r="A44" s="19"/>
      <c r="B44" s="40" t="s">
        <v>25</v>
      </c>
      <c r="C44" s="126">
        <v>41867</v>
      </c>
      <c r="D44" s="93"/>
      <c r="E44" s="127">
        <v>41867</v>
      </c>
      <c r="F44" s="11"/>
      <c r="G44" s="129"/>
    </row>
    <row r="45" spans="1:8" ht="15">
      <c r="A45" s="19"/>
      <c r="B45" s="40" t="s">
        <v>26</v>
      </c>
      <c r="C45" s="118">
        <f>E45+'Statm''t of changes in equity'!K20+'Statm''t of changes in equity'!K22</f>
        <v>-3687</v>
      </c>
      <c r="D45" s="94"/>
      <c r="E45" s="128">
        <v>-2880</v>
      </c>
      <c r="F45" s="11"/>
      <c r="G45" s="129"/>
      <c r="H45" s="12"/>
    </row>
    <row r="46" spans="1:7" ht="15">
      <c r="A46" s="19"/>
      <c r="B46" s="40" t="s">
        <v>24</v>
      </c>
      <c r="C46" s="98">
        <f>SUM(C44:C45)</f>
        <v>38180</v>
      </c>
      <c r="D46" s="93"/>
      <c r="E46" s="127">
        <f>SUM(E44:E45)</f>
        <v>38987</v>
      </c>
      <c r="F46" s="13"/>
      <c r="G46" s="23"/>
    </row>
    <row r="47" spans="1:8" ht="15">
      <c r="A47" s="19"/>
      <c r="B47" s="40"/>
      <c r="C47" s="152"/>
      <c r="D47" s="93"/>
      <c r="E47" s="127"/>
      <c r="F47" s="11"/>
      <c r="G47" s="129"/>
      <c r="H47" s="12"/>
    </row>
    <row r="48" spans="1:8" ht="15">
      <c r="A48" s="19"/>
      <c r="B48" s="40" t="s">
        <v>27</v>
      </c>
      <c r="C48" s="126">
        <f>873+135</f>
        <v>1008</v>
      </c>
      <c r="D48" s="93"/>
      <c r="E48" s="127">
        <v>979</v>
      </c>
      <c r="F48" s="11"/>
      <c r="G48" s="23"/>
      <c r="H48" s="12"/>
    </row>
    <row r="49" spans="1:8" ht="15">
      <c r="A49" s="19"/>
      <c r="B49" s="40" t="s">
        <v>28</v>
      </c>
      <c r="C49" s="126"/>
      <c r="D49" s="94"/>
      <c r="E49" s="127"/>
      <c r="F49" s="14"/>
      <c r="G49" s="23"/>
      <c r="H49" s="12"/>
    </row>
    <row r="50" spans="1:8" ht="15">
      <c r="A50" s="19"/>
      <c r="B50" s="40" t="s">
        <v>111</v>
      </c>
      <c r="C50" s="126">
        <f>1508</f>
        <v>1508</v>
      </c>
      <c r="D50" s="94"/>
      <c r="E50" s="127">
        <v>1851</v>
      </c>
      <c r="F50" s="14"/>
      <c r="G50" s="23"/>
      <c r="H50" s="12"/>
    </row>
    <row r="51" spans="1:7" ht="15">
      <c r="A51" s="19"/>
      <c r="B51" s="40" t="s">
        <v>40</v>
      </c>
      <c r="C51" s="134">
        <v>532</v>
      </c>
      <c r="D51" s="101"/>
      <c r="E51" s="127">
        <v>846</v>
      </c>
      <c r="F51" s="11"/>
      <c r="G51" s="129"/>
    </row>
    <row r="52" spans="1:8" ht="15">
      <c r="A52" s="19"/>
      <c r="B52" s="40" t="s">
        <v>34</v>
      </c>
      <c r="C52" s="126">
        <v>54</v>
      </c>
      <c r="D52" s="93"/>
      <c r="E52" s="127">
        <v>83</v>
      </c>
      <c r="F52" s="11"/>
      <c r="G52" s="129"/>
      <c r="H52" s="131"/>
    </row>
    <row r="53" spans="1:7" ht="15.75" thickBot="1">
      <c r="A53" s="19"/>
      <c r="B53" s="40"/>
      <c r="C53" s="100">
        <f>+C46+C48+C52+C51+C50</f>
        <v>41282</v>
      </c>
      <c r="D53" s="93"/>
      <c r="E53" s="113">
        <f>+E46+E48+E51+E52+E50</f>
        <v>42746</v>
      </c>
      <c r="F53" s="13"/>
      <c r="G53" s="22"/>
    </row>
    <row r="54" spans="1:7" ht="15">
      <c r="A54" s="19"/>
      <c r="B54" s="40"/>
      <c r="C54" s="92"/>
      <c r="D54" s="93"/>
      <c r="E54" s="93"/>
      <c r="F54" s="11"/>
      <c r="G54" s="22"/>
    </row>
    <row r="55" spans="1:7" ht="15">
      <c r="A55" s="19"/>
      <c r="B55" s="40" t="s">
        <v>14</v>
      </c>
      <c r="C55" s="132">
        <f>(C46)/41866.667</f>
        <v>0.9119426678985456</v>
      </c>
      <c r="D55" s="102"/>
      <c r="E55" s="156">
        <f>(E46)/41866.667</f>
        <v>0.9312181454520848</v>
      </c>
      <c r="F55" s="15"/>
      <c r="G55" s="22"/>
    </row>
    <row r="56" spans="1:7" ht="12.75">
      <c r="A56" s="19"/>
      <c r="B56" s="4"/>
      <c r="C56" s="15"/>
      <c r="D56" s="15"/>
      <c r="E56" s="15"/>
      <c r="F56" s="15"/>
      <c r="G56" s="22"/>
    </row>
    <row r="57" spans="1:6" ht="12.75">
      <c r="A57" s="22"/>
      <c r="B57" s="22"/>
      <c r="C57" s="23"/>
      <c r="D57" s="23"/>
      <c r="E57" s="23"/>
      <c r="F57" s="23"/>
    </row>
    <row r="58" spans="2:6" ht="14.25">
      <c r="B58" s="46" t="s">
        <v>102</v>
      </c>
      <c r="C58" s="12"/>
      <c r="D58" s="23"/>
      <c r="E58" s="12"/>
      <c r="F58" s="12"/>
    </row>
    <row r="59" spans="2:6" ht="14.25">
      <c r="B59" s="46" t="s">
        <v>123</v>
      </c>
      <c r="F59" s="12"/>
    </row>
    <row r="60" spans="3:6" ht="12.75">
      <c r="C60" s="12"/>
      <c r="D60" s="23"/>
      <c r="E60" s="12"/>
      <c r="F60" s="12"/>
    </row>
    <row r="61" spans="3:6" ht="12.75">
      <c r="C61" s="12"/>
      <c r="D61" s="23"/>
      <c r="E61" s="12"/>
      <c r="F61" s="12"/>
    </row>
    <row r="62" ht="12.75">
      <c r="D62" s="22"/>
    </row>
    <row r="63" ht="12.75">
      <c r="D63" s="22"/>
    </row>
    <row r="64" ht="12.75">
      <c r="D64" s="22"/>
    </row>
    <row r="65" spans="3:5" ht="12.75">
      <c r="C65" s="30">
        <f>C40-C53</f>
        <v>0</v>
      </c>
      <c r="D65" s="65"/>
      <c r="E65" s="29">
        <f>E40-E53</f>
        <v>0</v>
      </c>
    </row>
    <row r="66" ht="12.75">
      <c r="D66" s="22"/>
    </row>
    <row r="67" ht="12.75">
      <c r="D67" s="22"/>
    </row>
    <row r="68" ht="12.75">
      <c r="D68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2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B12">
      <selection activeCell="I25" sqref="I25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6"/>
    </row>
    <row r="2" spans="1:11" ht="18">
      <c r="A2" s="165" t="s">
        <v>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68" t="s">
        <v>90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">
      <c r="A6" s="168" t="s">
        <v>133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">
      <c r="A7" s="159" t="s">
        <v>37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11" spans="2:11" ht="12.75">
      <c r="B11" s="72"/>
      <c r="C11" s="72"/>
      <c r="D11" s="72"/>
      <c r="E11" s="72"/>
      <c r="F11" s="72" t="s">
        <v>66</v>
      </c>
      <c r="G11" s="72"/>
      <c r="H11" s="72"/>
      <c r="I11" s="72"/>
      <c r="J11" s="72"/>
      <c r="K11" s="72" t="s">
        <v>69</v>
      </c>
    </row>
    <row r="12" spans="2:11" ht="12.75">
      <c r="B12" s="72" t="s">
        <v>63</v>
      </c>
      <c r="C12" s="72"/>
      <c r="D12" s="72" t="s">
        <v>63</v>
      </c>
      <c r="E12" s="72"/>
      <c r="F12" s="72" t="s">
        <v>67</v>
      </c>
      <c r="G12" s="72"/>
      <c r="H12" s="72"/>
      <c r="I12" s="72" t="s">
        <v>106</v>
      </c>
      <c r="J12" s="72"/>
      <c r="K12" s="72" t="s">
        <v>70</v>
      </c>
    </row>
    <row r="13" spans="2:11" ht="12.75">
      <c r="B13" s="72" t="s">
        <v>64</v>
      </c>
      <c r="C13" s="72"/>
      <c r="D13" s="72" t="s">
        <v>65</v>
      </c>
      <c r="E13" s="72"/>
      <c r="F13" s="72" t="s">
        <v>68</v>
      </c>
      <c r="G13" s="72"/>
      <c r="H13" s="72"/>
      <c r="I13" s="72" t="s">
        <v>107</v>
      </c>
      <c r="J13" s="72"/>
      <c r="K13" s="72" t="s">
        <v>71</v>
      </c>
    </row>
    <row r="14" spans="2:11" ht="12.75">
      <c r="B14" s="72" t="s">
        <v>82</v>
      </c>
      <c r="C14" s="72"/>
      <c r="D14" s="72" t="s">
        <v>82</v>
      </c>
      <c r="E14" s="72"/>
      <c r="F14" s="72" t="s">
        <v>82</v>
      </c>
      <c r="G14" s="72"/>
      <c r="H14" s="72"/>
      <c r="I14" s="72" t="s">
        <v>82</v>
      </c>
      <c r="J14" s="72"/>
      <c r="K14" s="72" t="s">
        <v>82</v>
      </c>
    </row>
    <row r="15" spans="1:11" ht="12.75">
      <c r="A15" s="153" t="s">
        <v>134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75"/>
    </row>
    <row r="18" spans="1:12" ht="12.75">
      <c r="A18" t="s">
        <v>120</v>
      </c>
      <c r="B18" s="115">
        <v>41867</v>
      </c>
      <c r="C18" s="115"/>
      <c r="D18" s="115">
        <v>4824</v>
      </c>
      <c r="E18" s="115"/>
      <c r="F18" s="115">
        <v>68</v>
      </c>
      <c r="G18" s="115"/>
      <c r="H18" s="115"/>
      <c r="I18" s="115">
        <v>-7772</v>
      </c>
      <c r="J18" s="115"/>
      <c r="K18" s="115">
        <f>SUM(B18:J18)</f>
        <v>38987</v>
      </c>
      <c r="L18" s="75"/>
    </row>
    <row r="19" spans="2:12" ht="12.7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75"/>
    </row>
    <row r="20" spans="1:12" ht="12.75">
      <c r="A20" t="s">
        <v>140</v>
      </c>
      <c r="B20" s="115">
        <v>0</v>
      </c>
      <c r="C20" s="115"/>
      <c r="D20" s="115">
        <v>0</v>
      </c>
      <c r="E20" s="115"/>
      <c r="F20" s="115">
        <v>0</v>
      </c>
      <c r="G20" s="115"/>
      <c r="H20" s="115"/>
      <c r="I20" s="115">
        <f>'Income Statement'!H44</f>
        <v>-783</v>
      </c>
      <c r="J20" s="115"/>
      <c r="K20" s="115">
        <f>SUM(B20:J20)</f>
        <v>-783</v>
      </c>
      <c r="L20" s="75"/>
    </row>
    <row r="21" spans="2:12" ht="12.75" customHeigh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75"/>
    </row>
    <row r="22" spans="1:12" ht="12.75">
      <c r="A22" t="s">
        <v>121</v>
      </c>
      <c r="B22" s="115">
        <v>0</v>
      </c>
      <c r="C22" s="115"/>
      <c r="D22" s="115">
        <v>0</v>
      </c>
      <c r="E22" s="115"/>
      <c r="F22" s="151">
        <f>-12-12</f>
        <v>-24</v>
      </c>
      <c r="G22" s="115"/>
      <c r="H22" s="115"/>
      <c r="I22" s="115">
        <v>0</v>
      </c>
      <c r="J22" s="115"/>
      <c r="K22" s="115">
        <f>SUM(B22:J22)</f>
        <v>-24</v>
      </c>
      <c r="L22" s="75"/>
    </row>
    <row r="23" spans="2:12" ht="12.75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75"/>
    </row>
    <row r="24" spans="1:13" ht="13.5" thickBot="1">
      <c r="A24" s="1" t="s">
        <v>136</v>
      </c>
      <c r="B24" s="91">
        <f>SUM(B18:B23)</f>
        <v>41867</v>
      </c>
      <c r="C24" s="80"/>
      <c r="D24" s="91">
        <f>SUM(D18:D23)</f>
        <v>4824</v>
      </c>
      <c r="E24" s="80"/>
      <c r="F24" s="91">
        <f>SUM(F18:F23)</f>
        <v>44</v>
      </c>
      <c r="G24" s="80"/>
      <c r="H24" s="80"/>
      <c r="I24" s="91">
        <f>SUM(I18:I23)</f>
        <v>-8555</v>
      </c>
      <c r="J24" s="80"/>
      <c r="K24" s="91">
        <f>SUM(K18:K23)</f>
        <v>38180</v>
      </c>
      <c r="L24" s="75"/>
      <c r="M24" s="75">
        <f>+K24-BalanceSheet!C46</f>
        <v>0</v>
      </c>
    </row>
    <row r="25" spans="2:12" ht="12.75">
      <c r="B25" s="115"/>
      <c r="C25" s="80"/>
      <c r="D25" s="115"/>
      <c r="E25" s="115"/>
      <c r="F25" s="115"/>
      <c r="G25" s="80"/>
      <c r="H25" s="80"/>
      <c r="I25" s="115"/>
      <c r="J25" s="80"/>
      <c r="K25" s="115"/>
      <c r="L25" s="75"/>
    </row>
    <row r="26" spans="2:12" ht="12.7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 hidden="1">
      <c r="A27" s="1" t="s">
        <v>103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 hidden="1">
      <c r="A28" s="114" t="s">
        <v>104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ht="12.75" hidden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2.75" hidden="1">
      <c r="A30" t="s">
        <v>72</v>
      </c>
      <c r="B30" s="75">
        <v>31400</v>
      </c>
      <c r="C30" s="75"/>
      <c r="D30" s="75">
        <v>14811</v>
      </c>
      <c r="E30" s="75"/>
      <c r="F30" s="75">
        <v>44</v>
      </c>
      <c r="G30" s="75"/>
      <c r="H30" s="75"/>
      <c r="I30" s="75">
        <v>-14357</v>
      </c>
      <c r="J30" s="75"/>
      <c r="K30" s="75">
        <f>SUM(B30:J30)</f>
        <v>31898</v>
      </c>
      <c r="L30" s="75"/>
    </row>
    <row r="31" spans="2:12" ht="9.75" customHeight="1" hidden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 hidden="1">
      <c r="A32" t="s">
        <v>73</v>
      </c>
      <c r="B32" s="75">
        <v>0</v>
      </c>
      <c r="C32" s="75"/>
      <c r="D32" s="75">
        <v>0</v>
      </c>
      <c r="E32" s="75"/>
      <c r="F32" s="75">
        <v>0</v>
      </c>
      <c r="G32" s="75"/>
      <c r="H32" s="75"/>
      <c r="I32" s="75">
        <v>3453</v>
      </c>
      <c r="J32" s="75"/>
      <c r="K32" s="75">
        <f>SUM(B32:J32)</f>
        <v>3453</v>
      </c>
      <c r="L32" s="75"/>
    </row>
    <row r="33" spans="2:12" ht="9.75" customHeight="1" hidden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t="s">
        <v>74</v>
      </c>
      <c r="B34" s="75">
        <v>0</v>
      </c>
      <c r="C34" s="75"/>
      <c r="D34" s="75">
        <v>0</v>
      </c>
      <c r="E34" s="75"/>
      <c r="F34" s="75">
        <v>58</v>
      </c>
      <c r="G34" s="75"/>
      <c r="H34" s="75"/>
      <c r="I34" s="75">
        <v>0</v>
      </c>
      <c r="J34" s="75"/>
      <c r="K34" s="75">
        <f>SUM(B34:J34)</f>
        <v>58</v>
      </c>
      <c r="L34" s="75"/>
    </row>
    <row r="35" spans="2:12" ht="9.75" customHeight="1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 hidden="1">
      <c r="A37" t="s">
        <v>77</v>
      </c>
      <c r="B37" s="75">
        <v>0</v>
      </c>
      <c r="C37" s="75"/>
      <c r="D37" s="75">
        <v>0</v>
      </c>
      <c r="E37" s="75"/>
      <c r="F37" s="75">
        <v>1751</v>
      </c>
      <c r="G37" s="75"/>
      <c r="H37" s="75"/>
      <c r="I37" s="75">
        <v>0</v>
      </c>
      <c r="J37" s="75"/>
      <c r="K37" s="75">
        <f>SUM(B37:J37)</f>
        <v>1751</v>
      </c>
      <c r="L37" s="75"/>
    </row>
    <row r="38" spans="2:12" ht="9.75" customHeight="1" hidden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 hidden="1">
      <c r="A39" t="s">
        <v>75</v>
      </c>
      <c r="B39" s="75">
        <v>0</v>
      </c>
      <c r="C39" s="75"/>
      <c r="D39" s="75">
        <v>0</v>
      </c>
      <c r="E39" s="75"/>
      <c r="F39" s="75">
        <v>-1769</v>
      </c>
      <c r="G39" s="75"/>
      <c r="H39" s="75"/>
      <c r="I39" s="75">
        <v>0</v>
      </c>
      <c r="J39" s="75"/>
      <c r="K39" s="75">
        <f>SUM(B39:J39)</f>
        <v>-1769</v>
      </c>
      <c r="L39" s="75"/>
    </row>
    <row r="40" spans="2:12" ht="9" customHeight="1" hidden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 hidden="1">
      <c r="A41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79</v>
      </c>
      <c r="B42" s="75">
        <v>0</v>
      </c>
      <c r="C42" s="75"/>
      <c r="D42" s="75">
        <v>0</v>
      </c>
      <c r="E42" s="75"/>
      <c r="F42" s="75">
        <v>0</v>
      </c>
      <c r="G42" s="75"/>
      <c r="H42" s="75"/>
      <c r="I42" s="75">
        <v>0</v>
      </c>
      <c r="J42" s="75"/>
      <c r="K42" s="75">
        <f>SUM(B42:J42)</f>
        <v>0</v>
      </c>
      <c r="L42" s="75"/>
    </row>
    <row r="43" spans="2:12" ht="9.75" customHeight="1" hidden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 hidden="1">
      <c r="A44" t="s">
        <v>81</v>
      </c>
      <c r="B44" s="75">
        <v>0</v>
      </c>
      <c r="C44" s="75"/>
      <c r="D44" s="75">
        <v>0</v>
      </c>
      <c r="E44" s="75"/>
      <c r="F44" s="75">
        <v>0</v>
      </c>
      <c r="G44" s="75"/>
      <c r="H44" s="75"/>
      <c r="I44" s="75">
        <v>0</v>
      </c>
      <c r="J44" s="75"/>
      <c r="K44" s="75">
        <f>SUM(B44:J44)</f>
        <v>0</v>
      </c>
      <c r="L44" s="75"/>
    </row>
    <row r="45" spans="2:12" ht="9.75" customHeight="1" hidden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3.5" hidden="1" thickBot="1">
      <c r="A46" s="1" t="s">
        <v>80</v>
      </c>
      <c r="B46" s="77">
        <f>SUM(B30:B45)</f>
        <v>31400</v>
      </c>
      <c r="C46" s="76"/>
      <c r="D46" s="77">
        <f>SUM(D30:D45)</f>
        <v>14811</v>
      </c>
      <c r="E46" s="76"/>
      <c r="F46" s="77">
        <f>SUM(F30:F45)</f>
        <v>84</v>
      </c>
      <c r="G46" s="76"/>
      <c r="H46" s="76"/>
      <c r="I46" s="77">
        <f>SUM(I30:I45)</f>
        <v>-10904</v>
      </c>
      <c r="J46" s="76"/>
      <c r="K46" s="77">
        <f>SUM(K30:K45)</f>
        <v>35391</v>
      </c>
      <c r="L46" s="75"/>
    </row>
    <row r="47" spans="1:12" ht="12.75">
      <c r="A47" s="148" t="s">
        <v>134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5"/>
    </row>
    <row r="48" spans="1:12" ht="12.75">
      <c r="A48" s="149" t="s">
        <v>137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2.75">
      <c r="A49" s="150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75"/>
    </row>
    <row r="50" spans="1:12" ht="12.75">
      <c r="A50" s="150" t="s">
        <v>119</v>
      </c>
      <c r="B50" s="143">
        <v>41867</v>
      </c>
      <c r="C50" s="143"/>
      <c r="D50" s="143">
        <v>4824</v>
      </c>
      <c r="E50" s="143"/>
      <c r="F50" s="143">
        <v>130</v>
      </c>
      <c r="G50" s="143"/>
      <c r="H50" s="143"/>
      <c r="I50" s="143">
        <v>-8926</v>
      </c>
      <c r="J50" s="143"/>
      <c r="K50" s="143">
        <f>SUM(B50:J50)</f>
        <v>37895</v>
      </c>
      <c r="L50" s="143"/>
    </row>
    <row r="51" spans="2:12" ht="12.7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12" ht="12.75">
      <c r="A52" t="s">
        <v>140</v>
      </c>
      <c r="B52" s="143">
        <v>0</v>
      </c>
      <c r="C52" s="143"/>
      <c r="D52" s="143">
        <v>0</v>
      </c>
      <c r="E52" s="143"/>
      <c r="F52" s="143">
        <v>0</v>
      </c>
      <c r="G52" s="143"/>
      <c r="H52" s="143"/>
      <c r="I52" s="143">
        <f>'Income Statement'!J44</f>
        <v>-731</v>
      </c>
      <c r="J52" s="143"/>
      <c r="K52" s="143">
        <f>SUM(B52:J52)</f>
        <v>-731</v>
      </c>
      <c r="L52" s="143"/>
    </row>
    <row r="53" spans="2:12" ht="12.7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12.75">
      <c r="A54" t="s">
        <v>121</v>
      </c>
      <c r="B54" s="143">
        <v>0</v>
      </c>
      <c r="C54" s="143"/>
      <c r="D54" s="143">
        <v>0</v>
      </c>
      <c r="E54" s="143"/>
      <c r="F54" s="144">
        <v>-33</v>
      </c>
      <c r="G54" s="143"/>
      <c r="H54" s="143"/>
      <c r="I54" s="143">
        <v>0</v>
      </c>
      <c r="J54" s="143"/>
      <c r="K54" s="143">
        <f>SUM(B54:J54)</f>
        <v>-33</v>
      </c>
      <c r="L54" s="143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43"/>
    </row>
    <row r="56" spans="1:12" ht="13.5" thickBot="1">
      <c r="A56" s="1" t="s">
        <v>138</v>
      </c>
      <c r="B56" s="145">
        <f>SUM(B50:B55)</f>
        <v>41867</v>
      </c>
      <c r="C56" s="49"/>
      <c r="D56" s="145">
        <f>SUM(D50:D55)</f>
        <v>4824</v>
      </c>
      <c r="E56" s="49"/>
      <c r="F56" s="145">
        <f>SUM(F50:F55)</f>
        <v>97</v>
      </c>
      <c r="G56" s="49"/>
      <c r="H56" s="49"/>
      <c r="I56" s="145">
        <f>SUM(I50:I55)</f>
        <v>-9657</v>
      </c>
      <c r="J56" s="49"/>
      <c r="K56" s="145">
        <f>SUM(K50:K55)</f>
        <v>37131</v>
      </c>
      <c r="L56" s="143"/>
    </row>
    <row r="57" spans="2:12" ht="12.7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114" t="s">
        <v>100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1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1" t="s">
        <v>108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 ht="12.75">
      <c r="A61" s="1" t="s">
        <v>123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2:12" ht="12.7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 ht="12.7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 ht="12.7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 ht="12.7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 ht="12.7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</sheetData>
  <mergeCells count="5">
    <mergeCell ref="A7:K7"/>
    <mergeCell ref="A2:K2"/>
    <mergeCell ref="A3:K3"/>
    <mergeCell ref="A5:K5"/>
    <mergeCell ref="A6:K6"/>
  </mergeCells>
  <printOptions/>
  <pageMargins left="0.64" right="0.24" top="0.59" bottom="0.7" header="0.31" footer="0.28"/>
  <pageSetup orientation="portrait" paperSize="9" scale="9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31">
      <selection activeCell="B34" sqref="B34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421875" style="0" customWidth="1"/>
    <col min="4" max="4" width="6.57421875" style="0" customWidth="1"/>
    <col min="5" max="5" width="12.710937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6"/>
      <c r="F1" s="4"/>
    </row>
    <row r="2" spans="1:6" ht="18">
      <c r="A2" s="165" t="s">
        <v>88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8" t="s">
        <v>62</v>
      </c>
      <c r="B5" s="168"/>
      <c r="C5" s="168"/>
      <c r="D5" s="168"/>
      <c r="E5" s="168"/>
      <c r="F5" s="27"/>
    </row>
    <row r="6" spans="1:6" ht="15.75">
      <c r="A6" s="168" t="s">
        <v>128</v>
      </c>
      <c r="B6" s="168"/>
      <c r="C6" s="168"/>
      <c r="D6" s="168"/>
      <c r="E6" s="168"/>
      <c r="F6" s="27"/>
    </row>
    <row r="7" spans="1:6" ht="15">
      <c r="A7" s="159" t="s">
        <v>37</v>
      </c>
      <c r="B7" s="159"/>
      <c r="C7" s="159"/>
      <c r="D7" s="159"/>
      <c r="E7" s="159"/>
      <c r="F7" s="28"/>
    </row>
    <row r="8" spans="1:6" ht="15">
      <c r="A8" s="34"/>
      <c r="B8" s="34"/>
      <c r="C8" s="34"/>
      <c r="D8" s="34"/>
      <c r="E8" s="147"/>
      <c r="F8" s="28"/>
    </row>
    <row r="9" spans="1:6" ht="15">
      <c r="A9" s="34"/>
      <c r="B9" s="34"/>
      <c r="C9" s="8"/>
      <c r="D9" s="8"/>
      <c r="E9" s="137"/>
      <c r="F9" s="28"/>
    </row>
    <row r="10" spans="1:6" ht="38.25" customHeight="1">
      <c r="A10" s="20"/>
      <c r="B10" s="4"/>
      <c r="C10" s="8" t="s">
        <v>98</v>
      </c>
      <c r="D10" s="8"/>
      <c r="E10" s="137" t="s">
        <v>99</v>
      </c>
      <c r="F10" s="8"/>
    </row>
    <row r="11" spans="1:6" ht="12.75" customHeight="1">
      <c r="A11" s="20"/>
      <c r="B11" s="4"/>
      <c r="C11" s="8" t="s">
        <v>52</v>
      </c>
      <c r="D11" s="8"/>
      <c r="E11" s="137" t="s">
        <v>52</v>
      </c>
      <c r="F11" s="8"/>
    </row>
    <row r="12" spans="1:6" ht="12.75" customHeight="1">
      <c r="A12" s="20"/>
      <c r="B12" s="4"/>
      <c r="C12" s="31" t="s">
        <v>132</v>
      </c>
      <c r="D12" s="31"/>
      <c r="E12" s="138" t="s">
        <v>139</v>
      </c>
      <c r="F12" s="9"/>
    </row>
    <row r="13" spans="1:6" ht="12.75">
      <c r="A13" s="4"/>
      <c r="B13" s="4"/>
      <c r="C13" s="10" t="s">
        <v>11</v>
      </c>
      <c r="D13" s="10"/>
      <c r="E13" s="10" t="s">
        <v>11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53</v>
      </c>
      <c r="C15" s="98"/>
      <c r="D15" s="104"/>
      <c r="E15" s="104"/>
      <c r="F15" s="49"/>
    </row>
    <row r="16" spans="1:6" ht="15">
      <c r="A16" s="19"/>
      <c r="B16" s="4"/>
      <c r="C16" s="110"/>
      <c r="D16" s="107"/>
      <c r="E16" s="107"/>
      <c r="F16" s="49"/>
    </row>
    <row r="17" spans="1:6" ht="15">
      <c r="A17" s="19"/>
      <c r="B17" s="40" t="s">
        <v>145</v>
      </c>
      <c r="C17" s="98">
        <f>'Income Statement'!H36</f>
        <v>13</v>
      </c>
      <c r="D17" s="104"/>
      <c r="E17" s="104">
        <v>-674</v>
      </c>
      <c r="F17" s="49"/>
    </row>
    <row r="18" spans="1:6" ht="15">
      <c r="A18" s="19"/>
      <c r="B18" s="40" t="s">
        <v>54</v>
      </c>
      <c r="C18" s="105"/>
      <c r="D18" s="104"/>
      <c r="E18" s="104"/>
      <c r="F18" s="49"/>
    </row>
    <row r="19" spans="1:6" ht="15">
      <c r="A19" s="19"/>
      <c r="B19" s="40" t="s">
        <v>55</v>
      </c>
      <c r="C19" s="98">
        <v>824</v>
      </c>
      <c r="D19" s="104"/>
      <c r="E19" s="104">
        <v>374</v>
      </c>
      <c r="F19" s="49"/>
    </row>
    <row r="20" spans="1:6" ht="15">
      <c r="A20" s="19"/>
      <c r="B20" s="40" t="s">
        <v>95</v>
      </c>
      <c r="C20" s="98">
        <f>635-51</f>
        <v>584</v>
      </c>
      <c r="D20" s="104"/>
      <c r="E20" s="104">
        <v>409</v>
      </c>
      <c r="F20" s="49"/>
    </row>
    <row r="21" spans="1:6" ht="15">
      <c r="A21" s="19"/>
      <c r="B21" s="40" t="s">
        <v>61</v>
      </c>
      <c r="C21" s="98">
        <f>-'Income Statement'!H34</f>
        <v>-536</v>
      </c>
      <c r="D21" s="104"/>
      <c r="E21" s="104">
        <v>-167</v>
      </c>
      <c r="F21" s="49"/>
    </row>
    <row r="22" spans="1:6" ht="9.75" customHeight="1">
      <c r="A22" s="19"/>
      <c r="B22" s="46"/>
      <c r="C22" s="106"/>
      <c r="D22" s="107"/>
      <c r="E22" s="108"/>
      <c r="F22" s="49"/>
    </row>
    <row r="23" spans="1:6" ht="15">
      <c r="A23" s="19"/>
      <c r="B23" s="40" t="s">
        <v>113</v>
      </c>
      <c r="C23" s="98">
        <f>SUM(C17:C22)</f>
        <v>885</v>
      </c>
      <c r="D23" s="107"/>
      <c r="E23" s="104">
        <f>SUM(E17:E22)</f>
        <v>-58</v>
      </c>
      <c r="F23" s="49"/>
    </row>
    <row r="24" spans="1:6" ht="15">
      <c r="A24" s="19"/>
      <c r="B24" s="40" t="s">
        <v>56</v>
      </c>
      <c r="C24" s="98"/>
      <c r="D24" s="107"/>
      <c r="E24" s="107"/>
      <c r="F24" s="49"/>
    </row>
    <row r="25" spans="1:6" ht="15">
      <c r="A25" s="19"/>
      <c r="B25" s="40" t="s">
        <v>148</v>
      </c>
      <c r="C25" s="98">
        <f>-8710+1147</f>
        <v>-7563</v>
      </c>
      <c r="D25" s="104"/>
      <c r="E25" s="104">
        <v>-186</v>
      </c>
      <c r="F25" s="49"/>
    </row>
    <row r="26" spans="1:6" ht="15">
      <c r="A26" s="19"/>
      <c r="B26" s="40" t="s">
        <v>57</v>
      </c>
      <c r="C26" s="111">
        <f>9502-1147</f>
        <v>8355</v>
      </c>
      <c r="D26" s="104"/>
      <c r="E26" s="112">
        <v>303</v>
      </c>
      <c r="F26" s="49"/>
    </row>
    <row r="27" spans="1:6" ht="15">
      <c r="A27" s="19"/>
      <c r="B27" s="40" t="s">
        <v>110</v>
      </c>
      <c r="C27" s="98">
        <f>SUM(C23:C26)</f>
        <v>1677</v>
      </c>
      <c r="D27" s="104"/>
      <c r="E27" s="104">
        <f>SUM(E23:E26)</f>
        <v>59</v>
      </c>
      <c r="F27" s="49"/>
    </row>
    <row r="28" spans="1:6" ht="15">
      <c r="A28" s="19"/>
      <c r="B28" s="40" t="s">
        <v>94</v>
      </c>
      <c r="C28" s="98">
        <v>67</v>
      </c>
      <c r="D28" s="104"/>
      <c r="E28" s="104">
        <v>63</v>
      </c>
      <c r="F28" s="49"/>
    </row>
    <row r="29" spans="1:6" ht="15">
      <c r="A29" s="19"/>
      <c r="B29" s="40" t="s">
        <v>86</v>
      </c>
      <c r="C29" s="98">
        <f>-533+51</f>
        <v>-482</v>
      </c>
      <c r="D29" s="104"/>
      <c r="E29" s="104">
        <v>-485</v>
      </c>
      <c r="F29" s="49"/>
    </row>
    <row r="30" spans="1:6" ht="15">
      <c r="A30" s="19"/>
      <c r="B30" s="40" t="s">
        <v>87</v>
      </c>
      <c r="C30" s="98">
        <v>-73</v>
      </c>
      <c r="D30" s="104"/>
      <c r="E30" s="104">
        <v>-464</v>
      </c>
      <c r="F30" s="49"/>
    </row>
    <row r="31" spans="1:6" ht="15">
      <c r="A31" s="19"/>
      <c r="B31" s="40" t="s">
        <v>146</v>
      </c>
      <c r="C31" s="95">
        <f>SUM(C27:C30)</f>
        <v>1189</v>
      </c>
      <c r="D31" s="104"/>
      <c r="E31" s="109">
        <f>SUM(E27:E30)</f>
        <v>-827</v>
      </c>
      <c r="F31" s="49"/>
    </row>
    <row r="32" spans="1:6" ht="15">
      <c r="A32" s="19"/>
      <c r="B32" s="40"/>
      <c r="C32" s="98"/>
      <c r="D32" s="104"/>
      <c r="E32" s="104"/>
      <c r="F32" s="49"/>
    </row>
    <row r="33" spans="1:6" ht="15">
      <c r="A33" s="69" t="s">
        <v>58</v>
      </c>
      <c r="B33" s="4"/>
      <c r="C33" s="98"/>
      <c r="D33" s="104"/>
      <c r="E33" s="104"/>
      <c r="F33" s="49"/>
    </row>
    <row r="34" spans="1:6" ht="15">
      <c r="A34" s="69"/>
      <c r="B34" s="40" t="s">
        <v>112</v>
      </c>
      <c r="C34" s="98">
        <v>508</v>
      </c>
      <c r="D34" s="104"/>
      <c r="E34" s="104">
        <v>-408</v>
      </c>
      <c r="F34" s="49"/>
    </row>
    <row r="35" spans="1:6" ht="15">
      <c r="A35" s="19"/>
      <c r="B35" s="40" t="s">
        <v>59</v>
      </c>
      <c r="C35" s="98">
        <v>-1465</v>
      </c>
      <c r="D35" s="104"/>
      <c r="E35" s="104">
        <v>331</v>
      </c>
      <c r="F35" s="49"/>
    </row>
    <row r="36" spans="1:6" ht="15">
      <c r="A36" s="19"/>
      <c r="B36" s="40" t="s">
        <v>117</v>
      </c>
      <c r="C36" s="95">
        <f>SUM(C34:C35)</f>
        <v>-957</v>
      </c>
      <c r="D36" s="104"/>
      <c r="E36" s="109">
        <f>SUM(E34:E35)</f>
        <v>-77</v>
      </c>
      <c r="F36" s="49"/>
    </row>
    <row r="37" spans="1:6" ht="15">
      <c r="A37" s="19"/>
      <c r="B37" s="4"/>
      <c r="C37" s="98"/>
      <c r="D37" s="104"/>
      <c r="E37" s="104"/>
      <c r="F37" s="80"/>
    </row>
    <row r="38" spans="1:6" ht="15">
      <c r="A38" s="69" t="s">
        <v>60</v>
      </c>
      <c r="B38" s="4"/>
      <c r="C38" s="98"/>
      <c r="D38" s="98"/>
      <c r="E38" s="104"/>
      <c r="F38" s="80"/>
    </row>
    <row r="39" spans="1:6" ht="15">
      <c r="A39" s="19"/>
      <c r="B39" s="40" t="s">
        <v>147</v>
      </c>
      <c r="C39" s="98">
        <v>88</v>
      </c>
      <c r="D39" s="104"/>
      <c r="E39" s="104">
        <v>-149</v>
      </c>
      <c r="F39" s="104"/>
    </row>
    <row r="40" spans="1:6" ht="15">
      <c r="A40" s="19"/>
      <c r="B40" s="40" t="s">
        <v>109</v>
      </c>
      <c r="C40" s="98">
        <v>0</v>
      </c>
      <c r="D40" s="104"/>
      <c r="E40" s="104">
        <v>494</v>
      </c>
      <c r="F40" s="104"/>
    </row>
    <row r="41" spans="1:6" ht="15">
      <c r="A41" s="19"/>
      <c r="B41" s="40" t="s">
        <v>126</v>
      </c>
      <c r="C41" s="95">
        <f>SUM(C39:C40)</f>
        <v>88</v>
      </c>
      <c r="D41" s="104"/>
      <c r="E41" s="109">
        <f>SUM(E39:E40)</f>
        <v>345</v>
      </c>
      <c r="F41" s="104"/>
    </row>
    <row r="42" spans="1:6" ht="15">
      <c r="A42" s="19"/>
      <c r="B42" s="40"/>
      <c r="C42" s="98"/>
      <c r="D42" s="104"/>
      <c r="E42" s="104"/>
      <c r="F42" s="104"/>
    </row>
    <row r="43" spans="1:6" ht="15">
      <c r="A43" s="69" t="s">
        <v>115</v>
      </c>
      <c r="B43" s="4"/>
      <c r="C43" s="98">
        <f>C31+C36+C41</f>
        <v>320</v>
      </c>
      <c r="D43" s="104"/>
      <c r="E43" s="104">
        <f>E31+E36+E41</f>
        <v>-559</v>
      </c>
      <c r="F43" s="49"/>
    </row>
    <row r="44" spans="1:6" ht="15">
      <c r="A44" s="19"/>
      <c r="B44" s="4"/>
      <c r="C44" s="110"/>
      <c r="D44" s="107"/>
      <c r="E44" s="107"/>
      <c r="F44" s="49"/>
    </row>
    <row r="45" spans="1:6" ht="15">
      <c r="A45" s="69" t="s">
        <v>124</v>
      </c>
      <c r="B45" s="4"/>
      <c r="C45" s="98">
        <v>7672</v>
      </c>
      <c r="D45" s="104"/>
      <c r="E45" s="104">
        <v>6291</v>
      </c>
      <c r="F45" s="49"/>
    </row>
    <row r="46" spans="1:6" ht="15">
      <c r="A46" s="19"/>
      <c r="B46" s="4"/>
      <c r="C46" s="98"/>
      <c r="D46" s="104"/>
      <c r="E46" s="104"/>
      <c r="F46" s="80"/>
    </row>
    <row r="47" spans="1:6" ht="15.75" thickBot="1">
      <c r="A47" s="69" t="s">
        <v>125</v>
      </c>
      <c r="B47" s="4"/>
      <c r="C47" s="100">
        <f>SUM(C43:C46)</f>
        <v>7992</v>
      </c>
      <c r="D47" s="104"/>
      <c r="E47" s="113">
        <f>SUM(E43:E46)</f>
        <v>5732</v>
      </c>
      <c r="F47" s="49"/>
    </row>
    <row r="48" spans="1:6" ht="15">
      <c r="A48" s="19"/>
      <c r="B48" s="4"/>
      <c r="C48" s="98"/>
      <c r="D48" s="104"/>
      <c r="E48" s="104"/>
      <c r="F48" s="80"/>
    </row>
    <row r="49" spans="1:6" ht="15">
      <c r="A49" s="19"/>
      <c r="B49" s="4"/>
      <c r="C49" s="98"/>
      <c r="D49" s="104"/>
      <c r="E49" s="104"/>
      <c r="F49" s="80"/>
    </row>
    <row r="50" spans="1:6" ht="15">
      <c r="A50" s="19"/>
      <c r="B50" s="4"/>
      <c r="C50" s="98"/>
      <c r="D50" s="104"/>
      <c r="E50" s="104"/>
      <c r="F50" s="80"/>
    </row>
    <row r="51" spans="1:6" ht="15">
      <c r="A51" s="64" t="s">
        <v>100</v>
      </c>
      <c r="B51" s="4"/>
      <c r="C51" s="98"/>
      <c r="D51" s="104"/>
      <c r="E51" s="104"/>
      <c r="F51" s="80"/>
    </row>
    <row r="52" spans="1:6" ht="15">
      <c r="A52" s="46"/>
      <c r="B52" s="4"/>
      <c r="C52" s="98"/>
      <c r="D52" s="98"/>
      <c r="E52" s="98"/>
      <c r="F52" s="80"/>
    </row>
    <row r="53" spans="1:6" ht="15">
      <c r="A53" s="46" t="s">
        <v>105</v>
      </c>
      <c r="B53" s="4"/>
      <c r="C53" s="98"/>
      <c r="D53" s="98"/>
      <c r="E53" s="98"/>
      <c r="F53" s="80"/>
    </row>
    <row r="54" spans="1:6" ht="14.25">
      <c r="A54" s="46" t="s">
        <v>123</v>
      </c>
      <c r="B54" s="4"/>
      <c r="C54" s="104"/>
      <c r="D54" s="104"/>
      <c r="E54" s="104"/>
      <c r="F54" s="49"/>
    </row>
    <row r="55" spans="2:6" ht="14.25">
      <c r="B55" s="68"/>
      <c r="C55" s="104"/>
      <c r="D55" s="104"/>
      <c r="E55" s="104"/>
      <c r="F55" s="76"/>
    </row>
    <row r="56" spans="2:6" ht="14.25">
      <c r="B56" s="68"/>
      <c r="C56" s="104"/>
      <c r="D56" s="104"/>
      <c r="E56" s="104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76"/>
      <c r="D59" s="76"/>
      <c r="E59" s="76"/>
      <c r="F59" s="76"/>
    </row>
    <row r="60" spans="2:6" ht="12.75">
      <c r="B60" s="68"/>
      <c r="C60" s="103"/>
      <c r="D60" s="103"/>
      <c r="E60" s="103"/>
      <c r="F60" s="68"/>
    </row>
    <row r="61" spans="2:6" ht="12.75">
      <c r="B61" s="68"/>
      <c r="C61" s="103"/>
      <c r="D61" s="103"/>
      <c r="E61" s="103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  <row r="66" spans="2:6" ht="12.75">
      <c r="B66" s="68"/>
      <c r="C66" s="68"/>
      <c r="D66" s="68"/>
      <c r="E66" s="68"/>
      <c r="F66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2004-07-21T07:18:59Z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