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Income Statement" sheetId="1" r:id="rId1"/>
    <sheet name="BalanceSheet" sheetId="2" r:id="rId2"/>
    <sheet name="Statm't of changes in equity" sheetId="3" r:id="rId3"/>
    <sheet name="cash flow" sheetId="4" r:id="rId4"/>
  </sheets>
  <definedNames>
    <definedName name="_xlnm.Print_Area" localSheetId="1">'BalanceSheet'!$A$1:$G$59</definedName>
    <definedName name="_xlnm.Print_Area" localSheetId="2">'Statm''t of changes in equity'!$A$1:$L$68</definedName>
  </definedNames>
  <calcPr fullCalcOnLoad="1"/>
</workbook>
</file>

<file path=xl/sharedStrings.xml><?xml version="1.0" encoding="utf-8"?>
<sst xmlns="http://schemas.openxmlformats.org/spreadsheetml/2006/main" count="196" uniqueCount="158">
  <si>
    <t>(409449-A)</t>
  </si>
  <si>
    <t>INDIVIDUAL QUARTER</t>
  </si>
  <si>
    <t>CUMULATIVE QUARTER</t>
  </si>
  <si>
    <t>CURRENT</t>
  </si>
  <si>
    <t xml:space="preserve">PRECEDING YEAR  </t>
  </si>
  <si>
    <t xml:space="preserve">CURRENT </t>
  </si>
  <si>
    <t>YEAR</t>
  </si>
  <si>
    <t>CORRESPONDING</t>
  </si>
  <si>
    <t>YEAR TO</t>
  </si>
  <si>
    <t>QUARTER</t>
  </si>
  <si>
    <t>DATE</t>
  </si>
  <si>
    <t>RM’000</t>
  </si>
  <si>
    <t xml:space="preserve">   (b)</t>
  </si>
  <si>
    <t>4.</t>
  </si>
  <si>
    <t>Net tangible assets per share (RM)</t>
  </si>
  <si>
    <t>5.(a)</t>
  </si>
  <si>
    <t>Dividend per share (sen)</t>
  </si>
  <si>
    <t>Dividend Description</t>
  </si>
  <si>
    <t>Investment in Associated Companies</t>
  </si>
  <si>
    <t>Current Assets</t>
  </si>
  <si>
    <t>Current Liabilities</t>
  </si>
  <si>
    <t xml:space="preserve">  Short Term Borrowings</t>
  </si>
  <si>
    <t xml:space="preserve">  Provision for Taxation</t>
  </si>
  <si>
    <t>Total Net Assets</t>
  </si>
  <si>
    <t>Shareholders’ Funds</t>
  </si>
  <si>
    <t xml:space="preserve">  Share Capital</t>
  </si>
  <si>
    <t xml:space="preserve">  Reserves</t>
  </si>
  <si>
    <t>Minority Interests</t>
  </si>
  <si>
    <t>Long Term Borrowings</t>
  </si>
  <si>
    <t>YEAR END</t>
  </si>
  <si>
    <t xml:space="preserve">AS AT PRECEDING FINANCIAL </t>
  </si>
  <si>
    <t xml:space="preserve"> PRECEDING YEAR  </t>
  </si>
  <si>
    <t>Goodwill on Consolidation</t>
  </si>
  <si>
    <t xml:space="preserve">  Inventories</t>
  </si>
  <si>
    <t>Revenue</t>
  </si>
  <si>
    <t>Deferred Taxation</t>
  </si>
  <si>
    <t>Investment Property</t>
  </si>
  <si>
    <t>Property, Plant and Equipment</t>
  </si>
  <si>
    <t>(The figures have not been audited)</t>
  </si>
  <si>
    <t>Taxation</t>
  </si>
  <si>
    <t xml:space="preserve">  Cash and deposits</t>
  </si>
  <si>
    <t xml:space="preserve">  Hire Purchase Creditors</t>
  </si>
  <si>
    <t>Other Operating Income</t>
  </si>
  <si>
    <t>Finance Costs</t>
  </si>
  <si>
    <t>Share of Associated Companies' Results</t>
  </si>
  <si>
    <t>Minority Interest</t>
  </si>
  <si>
    <t>Earnings Per Share :-</t>
  </si>
  <si>
    <t>Fully Diluted (sen)</t>
  </si>
  <si>
    <t>Financed By:-</t>
  </si>
  <si>
    <t xml:space="preserve">Net Current Assets </t>
  </si>
  <si>
    <t>UNAUDITED</t>
  </si>
  <si>
    <t xml:space="preserve">AUDITED </t>
  </si>
  <si>
    <t>AS AT CURRENT FINANCIAL</t>
  </si>
  <si>
    <t>ENDED</t>
  </si>
  <si>
    <t>CASH FLOW FROM OPERATING ACTIVITIES</t>
  </si>
  <si>
    <t>Adjustment for:-</t>
  </si>
  <si>
    <t xml:space="preserve">  Non-cash items</t>
  </si>
  <si>
    <t xml:space="preserve">  Changes in working capital</t>
  </si>
  <si>
    <t xml:space="preserve">    Net change in current assets</t>
  </si>
  <si>
    <t xml:space="preserve">    Net changes in current liabilities</t>
  </si>
  <si>
    <t>CASH FLOW FROM INVESTING ACTIVITIES</t>
  </si>
  <si>
    <t xml:space="preserve">  Other investment activities</t>
  </si>
  <si>
    <t>CASH FLOW FROM FINANCING ACTIVITIES</t>
  </si>
  <si>
    <t xml:space="preserve">  Share of results of associated companies</t>
  </si>
  <si>
    <t>CONDENSED CONSOLIDATED CASH FLOW STATEMENTS</t>
  </si>
  <si>
    <t xml:space="preserve">Share </t>
  </si>
  <si>
    <t>Capital</t>
  </si>
  <si>
    <t>Premium</t>
  </si>
  <si>
    <t>Reserve</t>
  </si>
  <si>
    <t>On</t>
  </si>
  <si>
    <t>Consolidation</t>
  </si>
  <si>
    <t>Total</t>
  </si>
  <si>
    <t>Shareholders'</t>
  </si>
  <si>
    <t>Equity</t>
  </si>
  <si>
    <t>At 1 December 2001</t>
  </si>
  <si>
    <t>Net profit for the year</t>
  </si>
  <si>
    <t>Acquisition of subsidiary</t>
  </si>
  <si>
    <t>Amortisation during the year</t>
  </si>
  <si>
    <t>Compensation from guarantors</t>
  </si>
  <si>
    <t xml:space="preserve">  pursuant to profit guarantee</t>
  </si>
  <si>
    <t>Foreign exchange translation</t>
  </si>
  <si>
    <t xml:space="preserve">  difference</t>
  </si>
  <si>
    <t>Issuance of shares pursuant</t>
  </si>
  <si>
    <t xml:space="preserve">  to Bonus Issue</t>
  </si>
  <si>
    <t xml:space="preserve">Amount capitalised for Bonus </t>
  </si>
  <si>
    <t xml:space="preserve">  Issue</t>
  </si>
  <si>
    <t>At 30 November 2001</t>
  </si>
  <si>
    <t>Disposal of subsidiary</t>
  </si>
  <si>
    <t>Bonus Issue expenses</t>
  </si>
  <si>
    <t>RM'000</t>
  </si>
  <si>
    <t>Operating Expenses</t>
  </si>
  <si>
    <t>N/A</t>
  </si>
  <si>
    <t>Basic (sen)</t>
  </si>
  <si>
    <t xml:space="preserve">    Interest paid</t>
  </si>
  <si>
    <t xml:space="preserve">    Taxes paid</t>
  </si>
  <si>
    <t>AMTEL HOLDINGS BERHAD</t>
  </si>
  <si>
    <t>Exceptional Item</t>
  </si>
  <si>
    <t xml:space="preserve">CONDENSED CONSOLIDATED STATEMENTS OF CHANGES IN EQUITY </t>
  </si>
  <si>
    <t xml:space="preserve">  Trade &amp; Other Receivables</t>
  </si>
  <si>
    <t xml:space="preserve">  Trade &amp; Other Payables</t>
  </si>
  <si>
    <t xml:space="preserve">Other Investments </t>
  </si>
  <si>
    <t xml:space="preserve">    Interest received </t>
  </si>
  <si>
    <t xml:space="preserve">  Non-operating items</t>
  </si>
  <si>
    <t xml:space="preserve">  Net repayment of bank borrowings</t>
  </si>
  <si>
    <t>PERIOD</t>
  </si>
  <si>
    <t>CONDENSED CONSOLIDATED INCOME STATEMENTS</t>
  </si>
  <si>
    <t>CURRENT FINANCIAL PERIOD</t>
  </si>
  <si>
    <t>PRECEDING FINANCIAL PERIOD</t>
  </si>
  <si>
    <t>28/2/2002</t>
  </si>
  <si>
    <t>Note:</t>
  </si>
  <si>
    <t xml:space="preserve">  Report for the year ended 30 November 2002.</t>
  </si>
  <si>
    <t xml:space="preserve">The Condensed Consolidated Income Statements should be read in conjunction with the Audited Financial </t>
  </si>
  <si>
    <t xml:space="preserve">The Condensed Consolidated Balance Sheet should be read in conjunction with the Audited </t>
  </si>
  <si>
    <t xml:space="preserve">  Financial Report for the year ended 30 November 2002.</t>
  </si>
  <si>
    <t xml:space="preserve">  Financial Reporting.</t>
  </si>
  <si>
    <t xml:space="preserve">3 months </t>
  </si>
  <si>
    <t>ended 28 February 2002</t>
  </si>
  <si>
    <t>At 1 December 2002</t>
  </si>
  <si>
    <t xml:space="preserve">There are no comparative figures for the same period of the preceding year as this is the first time a </t>
  </si>
  <si>
    <t xml:space="preserve">  Condensed Consolidated Cash Flow Statements is prepared in accordance with MASB 26 Interim </t>
  </si>
  <si>
    <t>The Condensed Consolidated Cash Flow Statements should be read in conjunction with the Audited</t>
  </si>
  <si>
    <t>Accumulated</t>
  </si>
  <si>
    <t>Losses</t>
  </si>
  <si>
    <t xml:space="preserve">  Consolidated Statements of Changes in Equity is prepared in accordance with MASB 26 Interim Financial </t>
  </si>
  <si>
    <t xml:space="preserve">  Reporting.</t>
  </si>
  <si>
    <t>The Condensed Consolidated Statements of Changes in Equity should be read in conjunction with the Audited</t>
  </si>
  <si>
    <t>CASH AND CASH EQUIVALENT AT BEGINNING OF THE PERIOD</t>
  </si>
  <si>
    <t>CASH AND CASH EQUIVALENT AT END OF THE PERIOD</t>
  </si>
  <si>
    <t>Net profit for the period</t>
  </si>
  <si>
    <t>Amortisation during the period</t>
  </si>
  <si>
    <t>Long Term Receivable</t>
  </si>
  <si>
    <t xml:space="preserve">  Repayment from long term receivable</t>
  </si>
  <si>
    <t>There are no comparative figures for the same period of the preceding year as this is the first time a Condensed</t>
  </si>
  <si>
    <t>Cash generated from operations</t>
  </si>
  <si>
    <t>30/11/2002</t>
  </si>
  <si>
    <t xml:space="preserve">  Term &amp; Mortgage Loans</t>
  </si>
  <si>
    <t xml:space="preserve">  Property, plant and equipment</t>
  </si>
  <si>
    <t>Operating profit/(loss) before changes in working capital</t>
  </si>
  <si>
    <t>INTERIM FINANCIAL REPORT FOR THE THIRD QUARTER ENDED 31 AUGUST 2003</t>
  </si>
  <si>
    <t>FOR THE FINANCIAL PERIOD ENDED 31 AUGUST 2003</t>
  </si>
  <si>
    <t>31-8-2003</t>
  </si>
  <si>
    <t>31-8-2002</t>
  </si>
  <si>
    <t>CONDENSED CONSOLIDATED BALANCE SHEET AS AT 31 AUGUST 2003</t>
  </si>
  <si>
    <t>31/8/2003</t>
  </si>
  <si>
    <t xml:space="preserve">  Marketable Securities</t>
  </si>
  <si>
    <t>Profit before taxation</t>
  </si>
  <si>
    <t>Profit from Operations</t>
  </si>
  <si>
    <t>Profit Before Taxation</t>
  </si>
  <si>
    <t>Profit/(Loss) After Taxation</t>
  </si>
  <si>
    <t>Net Profit for The Period</t>
  </si>
  <si>
    <t>ended 31 August 2003</t>
  </si>
  <si>
    <t>At 31 August 2003</t>
  </si>
  <si>
    <t xml:space="preserve">9 months </t>
  </si>
  <si>
    <t>Net cash flow generated from operating activities</t>
  </si>
  <si>
    <t>Net cash flow generated from investing activities</t>
  </si>
  <si>
    <t>Net cash flow used in financing activities</t>
  </si>
  <si>
    <t>NET INCREASE IN CASH AND CASH EQUIVALENT</t>
  </si>
  <si>
    <t>FOR THE  FINANCIAL PERIOD ENDED 31 AUGUST 2003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</si>
</sst>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_ ;\-#,##0\ 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%"/>
    <numFmt numFmtId="183" formatCode="0.0%"/>
    <numFmt numFmtId="184" formatCode="000\-00\-0000"/>
    <numFmt numFmtId="185" formatCode="#,##0.000"/>
    <numFmt numFmtId="186" formatCode="#,##0.0000"/>
  </numFmts>
  <fonts count="16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1" xfId="0" applyNumberFormat="1" applyFont="1" applyBorder="1" applyAlignment="1">
      <alignment vertical="justify"/>
    </xf>
    <xf numFmtId="4" fontId="7" fillId="0" borderId="1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justify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" fontId="0" fillId="0" borderId="0" xfId="0" applyNumberFormat="1" applyFont="1" applyBorder="1" applyAlignment="1">
      <alignment/>
    </xf>
    <xf numFmtId="43" fontId="0" fillId="0" borderId="2" xfId="15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9" fillId="0" borderId="0" xfId="15" applyFont="1" applyAlignment="1">
      <alignment/>
    </xf>
    <xf numFmtId="180" fontId="9" fillId="0" borderId="0" xfId="15" applyNumberFormat="1" applyFont="1" applyAlignment="1">
      <alignment/>
    </xf>
    <xf numFmtId="14" fontId="3" fillId="0" borderId="0" xfId="0" applyNumberFormat="1" applyFont="1" applyBorder="1" applyAlignment="1" quotePrefix="1">
      <alignment horizontal="center" vertical="justify"/>
    </xf>
    <xf numFmtId="15" fontId="3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vertical="justify"/>
    </xf>
    <xf numFmtId="43" fontId="0" fillId="0" borderId="0" xfId="15" applyFont="1" applyBorder="1" applyAlignment="1">
      <alignment horizontal="center" vertical="justify"/>
    </xf>
    <xf numFmtId="4" fontId="0" fillId="0" borderId="0" xfId="0" applyNumberFormat="1" applyFont="1" applyBorder="1" applyAlignment="1">
      <alignment vertical="justify"/>
    </xf>
    <xf numFmtId="4" fontId="0" fillId="0" borderId="0" xfId="0" applyNumberFormat="1" applyFont="1" applyFill="1" applyBorder="1" applyAlignment="1">
      <alignment vertic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vertical="justify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vertical="justify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Border="1" applyAlignment="1">
      <alignment vertical="top"/>
    </xf>
    <xf numFmtId="0" fontId="5" fillId="0" borderId="4" xfId="0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0" xfId="15" applyNumberFormat="1" applyFont="1" applyBorder="1" applyAlignment="1">
      <alignment horizontal="center" vertical="justify"/>
    </xf>
    <xf numFmtId="41" fontId="0" fillId="0" borderId="0" xfId="0" applyNumberFormat="1" applyFont="1" applyFill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4" xfId="15" applyNumberFormat="1" applyFont="1" applyBorder="1" applyAlignment="1">
      <alignment horizontal="right" vertical="justify"/>
    </xf>
    <xf numFmtId="41" fontId="0" fillId="0" borderId="0" xfId="15" applyNumberFormat="1" applyFont="1" applyBorder="1" applyAlignment="1">
      <alignment horizontal="right" vertical="justify"/>
    </xf>
    <xf numFmtId="43" fontId="0" fillId="0" borderId="4" xfId="15" applyFont="1" applyBorder="1" applyAlignment="1">
      <alignment horizontal="center" vertical="justify"/>
    </xf>
    <xf numFmtId="0" fontId="3" fillId="0" borderId="4" xfId="0" applyFont="1" applyBorder="1" applyAlignment="1">
      <alignment horizontal="center"/>
    </xf>
    <xf numFmtId="41" fontId="0" fillId="0" borderId="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center" vertical="justify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80" fontId="9" fillId="0" borderId="0" xfId="15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5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41" fontId="3" fillId="0" borderId="4" xfId="15" applyNumberFormat="1" applyFont="1" applyBorder="1" applyAlignment="1">
      <alignment/>
    </xf>
    <xf numFmtId="41" fontId="3" fillId="0" borderId="0" xfId="15" applyNumberFormat="1" applyFont="1" applyBorder="1" applyAlignment="1">
      <alignment horizontal="center" vertical="justify"/>
    </xf>
    <xf numFmtId="43" fontId="3" fillId="0" borderId="4" xfId="15" applyFont="1" applyBorder="1" applyAlignment="1">
      <alignment horizontal="center" vertical="justify"/>
    </xf>
    <xf numFmtId="43" fontId="3" fillId="0" borderId="0" xfId="15" applyFont="1" applyBorder="1" applyAlignment="1">
      <alignment horizontal="center" vertical="justify"/>
    </xf>
    <xf numFmtId="3" fontId="3" fillId="0" borderId="0" xfId="0" applyNumberFormat="1" applyFont="1" applyBorder="1" applyAlignment="1">
      <alignment vertical="justify"/>
    </xf>
    <xf numFmtId="4" fontId="3" fillId="0" borderId="0" xfId="0" applyNumberFormat="1" applyFont="1" applyBorder="1" applyAlignment="1">
      <alignment vertical="justify"/>
    </xf>
    <xf numFmtId="0" fontId="3" fillId="0" borderId="0" xfId="0" applyFont="1" applyBorder="1" applyAlignment="1">
      <alignment horizontal="right"/>
    </xf>
    <xf numFmtId="4" fontId="14" fillId="0" borderId="1" xfId="0" applyNumberFormat="1" applyFont="1" applyBorder="1" applyAlignment="1">
      <alignment vertical="justify"/>
    </xf>
    <xf numFmtId="43" fontId="3" fillId="0" borderId="2" xfId="15" applyFont="1" applyBorder="1" applyAlignment="1">
      <alignment horizontal="center" vertical="justify"/>
    </xf>
    <xf numFmtId="4" fontId="3" fillId="0" borderId="0" xfId="0" applyNumberFormat="1" applyFont="1" applyFill="1" applyBorder="1" applyAlignment="1">
      <alignment vertical="justify"/>
    </xf>
    <xf numFmtId="41" fontId="3" fillId="0" borderId="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7" fontId="10" fillId="0" borderId="0" xfId="15" applyNumberFormat="1" applyFont="1" applyBorder="1" applyAlignment="1">
      <alignment horizontal="right"/>
    </xf>
    <xf numFmtId="41" fontId="5" fillId="0" borderId="6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78" fontId="10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41" fontId="10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4" xfId="15" applyNumberFormat="1" applyFont="1" applyBorder="1" applyAlignment="1">
      <alignment horizontal="right"/>
    </xf>
    <xf numFmtId="41" fontId="10" fillId="0" borderId="0" xfId="15" applyNumberFormat="1" applyFont="1" applyBorder="1" applyAlignment="1">
      <alignment horizontal="right"/>
    </xf>
    <xf numFmtId="41" fontId="10" fillId="0" borderId="4" xfId="15" applyNumberFormat="1" applyFont="1" applyBorder="1" applyAlignment="1">
      <alignment horizontal="right"/>
    </xf>
    <xf numFmtId="41" fontId="10" fillId="0" borderId="6" xfId="0" applyNumberFormat="1" applyFont="1" applyBorder="1" applyAlignment="1">
      <alignment/>
    </xf>
    <xf numFmtId="41" fontId="5" fillId="0" borderId="0" xfId="15" applyNumberFormat="1" applyFont="1" applyBorder="1" applyAlignment="1">
      <alignment horizontal="right"/>
    </xf>
    <xf numFmtId="41" fontId="5" fillId="0" borderId="4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0" fontId="15" fillId="0" borderId="0" xfId="0" applyFont="1" applyAlignment="1">
      <alignment/>
    </xf>
    <xf numFmtId="41" fontId="3" fillId="0" borderId="0" xfId="0" applyNumberFormat="1" applyFont="1" applyAlignment="1">
      <alignment/>
    </xf>
    <xf numFmtId="15" fontId="4" fillId="0" borderId="0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 horizontal="left"/>
    </xf>
    <xf numFmtId="37" fontId="5" fillId="0" borderId="4" xfId="15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41" fontId="5" fillId="0" borderId="3" xfId="0" applyNumberFormat="1" applyFont="1" applyBorder="1" applyAlignment="1">
      <alignment/>
    </xf>
    <xf numFmtId="41" fontId="5" fillId="0" borderId="7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10" fillId="0" borderId="7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10" fillId="0" borderId="3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4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/>
    </xf>
    <xf numFmtId="3" fontId="1" fillId="0" borderId="0" xfId="0" applyNumberFormat="1" applyFont="1" applyAlignment="1" quotePrefix="1">
      <alignment/>
    </xf>
    <xf numFmtId="41" fontId="1" fillId="0" borderId="0" xfId="0" applyNumberFormat="1" applyFont="1" applyAlignment="1">
      <alignment/>
    </xf>
    <xf numFmtId="186" fontId="5" fillId="0" borderId="0" xfId="0" applyNumberFormat="1" applyFont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14" fontId="3" fillId="0" borderId="0" xfId="0" applyNumberFormat="1" applyFont="1" applyFill="1" applyBorder="1" applyAlignment="1" quotePrefix="1">
      <alignment horizontal="center" vertical="justify"/>
    </xf>
    <xf numFmtId="0" fontId="3" fillId="0" borderId="0" xfId="0" applyFont="1" applyFill="1" applyBorder="1" applyAlignment="1">
      <alignment horizontal="center"/>
    </xf>
    <xf numFmtId="43" fontId="5" fillId="0" borderId="4" xfId="0" applyNumberFormat="1" applyFont="1" applyBorder="1" applyAlignment="1">
      <alignment horizontal="center"/>
    </xf>
    <xf numFmtId="41" fontId="5" fillId="0" borderId="3" xfId="0" applyNumberFormat="1" applyFont="1" applyFill="1" applyBorder="1" applyAlignment="1">
      <alignment/>
    </xf>
    <xf numFmtId="15" fontId="5" fillId="0" borderId="0" xfId="0" applyNumberFormat="1" applyFont="1" applyBorder="1" applyAlignment="1" quotePrefix="1">
      <alignment horizontal="center"/>
    </xf>
    <xf numFmtId="15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workbookViewId="0" topLeftCell="A42">
      <selection activeCell="A4" sqref="A4:L60"/>
    </sheetView>
  </sheetViews>
  <sheetFormatPr defaultColWidth="9.140625" defaultRowHeight="12.75"/>
  <cols>
    <col min="1" max="1" width="2.7109375" style="2" customWidth="1"/>
    <col min="2" max="2" width="33.7109375" style="2" customWidth="1"/>
    <col min="3" max="3" width="4.8515625" style="2" customWidth="1"/>
    <col min="4" max="4" width="12.00390625" style="2" customWidth="1"/>
    <col min="5" max="5" width="0.9921875" style="2" customWidth="1"/>
    <col min="6" max="6" width="14.00390625" style="2" customWidth="1"/>
    <col min="7" max="7" width="0.71875" style="2" customWidth="1"/>
    <col min="8" max="8" width="12.00390625" style="2" customWidth="1"/>
    <col min="9" max="9" width="1.57421875" style="2" customWidth="1"/>
    <col min="10" max="10" width="14.28125" style="2" customWidth="1"/>
    <col min="11" max="11" width="1.28515625" style="2" customWidth="1"/>
    <col min="12" max="12" width="5.28125" style="2" customWidth="1"/>
    <col min="13" max="16384" width="6.7109375" style="2" customWidth="1"/>
  </cols>
  <sheetData>
    <row r="1" spans="2:10" ht="15.75">
      <c r="B1" s="118"/>
      <c r="H1" s="144"/>
      <c r="I1" s="145"/>
      <c r="J1" s="145"/>
    </row>
    <row r="2" spans="8:10" ht="12.75">
      <c r="H2" s="5"/>
      <c r="I2" s="5"/>
      <c r="J2" s="32"/>
    </row>
    <row r="3" spans="1:7" ht="12.75" hidden="1">
      <c r="A3" s="1"/>
      <c r="B3" s="1"/>
      <c r="C3" s="1"/>
      <c r="D3" s="1"/>
      <c r="E3" s="1"/>
      <c r="F3" s="1"/>
      <c r="G3" s="1"/>
    </row>
    <row r="4" spans="1:10" ht="18">
      <c r="A4" s="148" t="s">
        <v>95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0" ht="12.75">
      <c r="A5" s="149" t="s">
        <v>0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1:10" ht="12.7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2" ht="15.75">
      <c r="A7" s="151" t="s">
        <v>138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33"/>
    </row>
    <row r="8" spans="1:12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2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.75">
      <c r="A10" s="146" t="s">
        <v>105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33"/>
    </row>
    <row r="11" spans="1:12" ht="15.75">
      <c r="A11" s="146" t="s">
        <v>139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33"/>
    </row>
    <row r="12" spans="1:11" ht="15">
      <c r="A12" s="146" t="s">
        <v>38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</row>
    <row r="13" spans="1:10" ht="15" hidden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47"/>
      <c r="B15" s="147"/>
      <c r="C15" s="10"/>
      <c r="D15" s="150" t="s">
        <v>1</v>
      </c>
      <c r="E15" s="150"/>
      <c r="F15" s="150"/>
      <c r="G15" s="67"/>
      <c r="H15" s="150" t="s">
        <v>2</v>
      </c>
      <c r="I15" s="150"/>
      <c r="J15" s="150"/>
    </row>
    <row r="16" spans="1:10" ht="12.75" customHeight="1">
      <c r="A16" s="4"/>
      <c r="B16" s="4"/>
      <c r="C16" s="4"/>
      <c r="D16" s="17" t="s">
        <v>3</v>
      </c>
      <c r="E16" s="17"/>
      <c r="F16" s="35" t="s">
        <v>4</v>
      </c>
      <c r="G16" s="35"/>
      <c r="H16" s="17" t="s">
        <v>5</v>
      </c>
      <c r="I16" s="17"/>
      <c r="J16" s="17" t="s">
        <v>31</v>
      </c>
    </row>
    <row r="17" spans="1:10" ht="12.75" customHeight="1">
      <c r="A17" s="4"/>
      <c r="B17" s="4"/>
      <c r="C17" s="4"/>
      <c r="D17" s="17" t="s">
        <v>6</v>
      </c>
      <c r="E17" s="17"/>
      <c r="F17" s="17" t="s">
        <v>7</v>
      </c>
      <c r="G17" s="17"/>
      <c r="H17" s="17" t="s">
        <v>8</v>
      </c>
      <c r="I17" s="17"/>
      <c r="J17" s="17" t="s">
        <v>7</v>
      </c>
    </row>
    <row r="18" spans="1:10" ht="12.75" customHeight="1">
      <c r="A18" s="147"/>
      <c r="B18" s="147"/>
      <c r="C18" s="10"/>
      <c r="D18" s="17" t="s">
        <v>9</v>
      </c>
      <c r="E18" s="17"/>
      <c r="F18" s="17" t="s">
        <v>9</v>
      </c>
      <c r="G18" s="17"/>
      <c r="H18" s="17" t="s">
        <v>10</v>
      </c>
      <c r="I18" s="17"/>
      <c r="J18" s="17" t="s">
        <v>104</v>
      </c>
    </row>
    <row r="19" spans="1:10" ht="12.75">
      <c r="A19" s="4"/>
      <c r="B19" s="4"/>
      <c r="C19" s="4"/>
      <c r="D19" s="68" t="s">
        <v>140</v>
      </c>
      <c r="E19" s="68"/>
      <c r="F19" s="68" t="s">
        <v>141</v>
      </c>
      <c r="G19" s="68"/>
      <c r="H19" s="68" t="s">
        <v>140</v>
      </c>
      <c r="I19" s="68"/>
      <c r="J19" s="68" t="s">
        <v>141</v>
      </c>
    </row>
    <row r="20" spans="1:10" ht="14.25">
      <c r="A20" s="4"/>
      <c r="B20" s="4"/>
      <c r="C20" s="60"/>
      <c r="D20" s="67" t="s">
        <v>11</v>
      </c>
      <c r="E20" s="67"/>
      <c r="F20" s="67" t="s">
        <v>11</v>
      </c>
      <c r="G20" s="67"/>
      <c r="H20" s="67" t="s">
        <v>11</v>
      </c>
      <c r="I20" s="67"/>
      <c r="J20" s="67" t="s">
        <v>11</v>
      </c>
    </row>
    <row r="21" spans="1:10" ht="12.75" customHeight="1">
      <c r="A21" s="4"/>
      <c r="B21" s="4"/>
      <c r="D21" s="17"/>
      <c r="E21" s="17"/>
      <c r="F21" s="17"/>
      <c r="G21" s="17"/>
      <c r="H21" s="17"/>
      <c r="I21" s="17"/>
      <c r="J21" s="17"/>
    </row>
    <row r="22" spans="1:10" ht="16.5" customHeight="1">
      <c r="A22" s="4"/>
      <c r="B22" s="40" t="s">
        <v>34</v>
      </c>
      <c r="C22" s="43"/>
      <c r="D22" s="81">
        <v>20995</v>
      </c>
      <c r="E22" s="50"/>
      <c r="F22" s="50">
        <f>27667+5</f>
        <v>27672</v>
      </c>
      <c r="G22" s="50"/>
      <c r="H22" s="81">
        <f>46705+3+D22</f>
        <v>67703</v>
      </c>
      <c r="I22" s="50"/>
      <c r="J22" s="50">
        <f>59469+3+27672</f>
        <v>87144</v>
      </c>
    </row>
    <row r="23" spans="1:10" ht="11.25" customHeight="1">
      <c r="A23" s="40"/>
      <c r="B23" s="40"/>
      <c r="C23" s="43"/>
      <c r="D23" s="81"/>
      <c r="E23" s="50"/>
      <c r="F23" s="51"/>
      <c r="G23" s="51"/>
      <c r="H23" s="81"/>
      <c r="I23" s="50"/>
      <c r="J23" s="51"/>
    </row>
    <row r="24" spans="1:12" ht="16.5" customHeight="1">
      <c r="A24" s="40"/>
      <c r="B24" s="40" t="s">
        <v>90</v>
      </c>
      <c r="C24" s="43"/>
      <c r="D24" s="79">
        <f>-19487-2252+270+18</f>
        <v>-21451</v>
      </c>
      <c r="E24" s="52"/>
      <c r="F24" s="50">
        <f>-26189-2366-16+6-1+291</f>
        <v>-28275</v>
      </c>
      <c r="G24" s="50"/>
      <c r="H24" s="79">
        <f>-43418-4620+28+530+13-30+D24</f>
        <v>-68948</v>
      </c>
      <c r="I24" s="50"/>
      <c r="J24" s="50">
        <f>-59420-28275</f>
        <v>-87695</v>
      </c>
      <c r="L24" s="12"/>
    </row>
    <row r="25" spans="1:10" ht="11.25" customHeight="1">
      <c r="A25" s="40"/>
      <c r="B25" s="40"/>
      <c r="C25" s="43"/>
      <c r="D25" s="81"/>
      <c r="E25" s="50"/>
      <c r="F25" s="14"/>
      <c r="G25" s="50"/>
      <c r="H25" s="81"/>
      <c r="I25" s="50"/>
      <c r="J25" s="14"/>
    </row>
    <row r="26" spans="1:10" ht="16.5" customHeight="1">
      <c r="A26" s="40"/>
      <c r="B26" s="40" t="s">
        <v>42</v>
      </c>
      <c r="C26" s="43"/>
      <c r="D26" s="81">
        <f>851</f>
        <v>851</v>
      </c>
      <c r="E26" s="50"/>
      <c r="F26" s="50">
        <f>1412-5</f>
        <v>1407</v>
      </c>
      <c r="G26" s="50"/>
      <c r="H26" s="81">
        <f>478+D26</f>
        <v>1329</v>
      </c>
      <c r="I26" s="50"/>
      <c r="J26" s="50">
        <f>521+1407</f>
        <v>1928</v>
      </c>
    </row>
    <row r="27" spans="1:10" ht="10.5" customHeight="1">
      <c r="A27" s="40"/>
      <c r="B27" s="40"/>
      <c r="C27" s="43"/>
      <c r="D27" s="81"/>
      <c r="E27" s="50"/>
      <c r="F27" s="50"/>
      <c r="G27" s="50"/>
      <c r="H27" s="81"/>
      <c r="I27" s="50"/>
      <c r="J27" s="50"/>
    </row>
    <row r="28" spans="1:10" ht="16.5" customHeight="1">
      <c r="A28" s="40"/>
      <c r="B28" s="40" t="s">
        <v>96</v>
      </c>
      <c r="C28" s="43"/>
      <c r="D28" s="81">
        <v>0</v>
      </c>
      <c r="E28" s="50"/>
      <c r="F28" s="50">
        <v>0</v>
      </c>
      <c r="G28" s="50"/>
      <c r="H28" s="81">
        <v>0</v>
      </c>
      <c r="I28" s="50"/>
      <c r="J28" s="50">
        <v>0</v>
      </c>
    </row>
    <row r="29" spans="1:10" ht="10.5" customHeight="1">
      <c r="A29" s="40"/>
      <c r="B29" s="40"/>
      <c r="C29" s="43"/>
      <c r="D29" s="82"/>
      <c r="E29" s="54"/>
      <c r="F29" s="55"/>
      <c r="G29" s="56"/>
      <c r="H29" s="82"/>
      <c r="I29" s="54"/>
      <c r="J29" s="53"/>
    </row>
    <row r="30" spans="1:13" ht="16.5" customHeight="1">
      <c r="A30" s="40"/>
      <c r="B30" s="40" t="s">
        <v>146</v>
      </c>
      <c r="C30" s="43"/>
      <c r="D30" s="83">
        <f>SUM(D22:D29)</f>
        <v>395</v>
      </c>
      <c r="E30" s="51"/>
      <c r="F30" s="51">
        <f>SUM(F22:F29)</f>
        <v>804</v>
      </c>
      <c r="G30" s="51"/>
      <c r="H30" s="83">
        <f>SUM(H22:H29)</f>
        <v>84</v>
      </c>
      <c r="I30" s="51"/>
      <c r="J30" s="51">
        <f>SUM(J22:J29)</f>
        <v>1377</v>
      </c>
      <c r="L30" s="12"/>
      <c r="M30" s="12"/>
    </row>
    <row r="31" spans="1:10" ht="11.25" customHeight="1">
      <c r="A31" s="41"/>
      <c r="B31" s="42"/>
      <c r="C31" s="42"/>
      <c r="D31" s="79"/>
      <c r="E31" s="52"/>
      <c r="F31" s="52"/>
      <c r="G31" s="52"/>
      <c r="H31" s="79"/>
      <c r="I31" s="52"/>
      <c r="J31" s="52"/>
    </row>
    <row r="32" spans="1:12" ht="16.5" customHeight="1">
      <c r="A32" s="41"/>
      <c r="B32" s="42" t="s">
        <v>43</v>
      </c>
      <c r="C32" s="42"/>
      <c r="D32" s="79">
        <f>-255-15</f>
        <v>-270</v>
      </c>
      <c r="E32" s="52"/>
      <c r="F32" s="52">
        <v>-291</v>
      </c>
      <c r="G32" s="52"/>
      <c r="H32" s="79">
        <f>-530+D32</f>
        <v>-800</v>
      </c>
      <c r="I32" s="52"/>
      <c r="J32" s="52">
        <f>-575-291</f>
        <v>-866</v>
      </c>
      <c r="L32" s="132"/>
    </row>
    <row r="33" spans="1:13" ht="11.25" customHeight="1">
      <c r="A33" s="42"/>
      <c r="B33" s="42"/>
      <c r="C33" s="42"/>
      <c r="D33" s="79"/>
      <c r="E33" s="52"/>
      <c r="F33" s="52"/>
      <c r="G33" s="52"/>
      <c r="H33" s="79"/>
      <c r="I33" s="52"/>
      <c r="J33" s="52"/>
      <c r="L33" s="12"/>
      <c r="M33" s="12"/>
    </row>
    <row r="34" spans="1:10" ht="15.75" customHeight="1">
      <c r="A34" s="42"/>
      <c r="B34" s="48" t="s">
        <v>44</v>
      </c>
      <c r="C34" s="48"/>
      <c r="D34" s="79">
        <v>673</v>
      </c>
      <c r="E34" s="52"/>
      <c r="F34" s="52">
        <v>523</v>
      </c>
      <c r="G34" s="52"/>
      <c r="H34" s="79">
        <f>67+100+D34</f>
        <v>840</v>
      </c>
      <c r="I34" s="52"/>
      <c r="J34" s="52">
        <f>1080+523</f>
        <v>1603</v>
      </c>
    </row>
    <row r="35" spans="1:10" ht="11.25" customHeight="1">
      <c r="A35" s="42"/>
      <c r="B35" s="48"/>
      <c r="C35" s="48"/>
      <c r="D35" s="84"/>
      <c r="E35" s="37"/>
      <c r="F35" s="57"/>
      <c r="G35" s="37"/>
      <c r="H35" s="84"/>
      <c r="I35" s="37"/>
      <c r="J35" s="57"/>
    </row>
    <row r="36" spans="1:10" ht="16.5" customHeight="1">
      <c r="A36" s="42"/>
      <c r="B36" s="48" t="s">
        <v>147</v>
      </c>
      <c r="C36" s="48"/>
      <c r="D36" s="83">
        <f>SUM(D30:D35)</f>
        <v>798</v>
      </c>
      <c r="E36" s="51"/>
      <c r="F36" s="51">
        <f>SUM(F30:F35)</f>
        <v>1036</v>
      </c>
      <c r="G36" s="51"/>
      <c r="H36" s="83">
        <f>SUM(H30:H35)</f>
        <v>124</v>
      </c>
      <c r="I36" s="51"/>
      <c r="J36" s="51">
        <f>SUM(J30:J35)</f>
        <v>2114</v>
      </c>
    </row>
    <row r="37" spans="1:10" ht="11.25" customHeight="1">
      <c r="A37" s="42"/>
      <c r="B37" s="48"/>
      <c r="C37" s="48"/>
      <c r="D37" s="85"/>
      <c r="E37" s="37"/>
      <c r="F37" s="37"/>
      <c r="G37" s="37"/>
      <c r="H37" s="85"/>
      <c r="I37" s="37"/>
      <c r="J37" s="37"/>
    </row>
    <row r="38" spans="1:10" ht="15" customHeight="1">
      <c r="A38" s="42"/>
      <c r="B38" s="42" t="s">
        <v>39</v>
      </c>
      <c r="C38" s="61"/>
      <c r="D38" s="79">
        <v>-20</v>
      </c>
      <c r="E38" s="52"/>
      <c r="F38" s="52">
        <v>-153</v>
      </c>
      <c r="G38" s="52"/>
      <c r="H38" s="79">
        <f>-320-23+D38</f>
        <v>-363</v>
      </c>
      <c r="I38" s="52"/>
      <c r="J38" s="52">
        <f>-411-153</f>
        <v>-564</v>
      </c>
    </row>
    <row r="39" spans="1:10" ht="11.25" customHeight="1">
      <c r="A39" s="40"/>
      <c r="B39" s="40"/>
      <c r="C39" s="40"/>
      <c r="D39" s="138"/>
      <c r="E39" s="21"/>
      <c r="F39" s="49"/>
      <c r="G39" s="21"/>
      <c r="H39" s="142"/>
      <c r="I39" s="21"/>
      <c r="J39" s="49"/>
    </row>
    <row r="40" spans="1:10" ht="16.5" customHeight="1">
      <c r="A40" s="40"/>
      <c r="B40" s="40" t="s">
        <v>148</v>
      </c>
      <c r="C40" s="43"/>
      <c r="D40" s="79">
        <f>SUM(D36:D39)</f>
        <v>778</v>
      </c>
      <c r="E40" s="52"/>
      <c r="F40" s="52">
        <f>SUM(F36:F39)</f>
        <v>883</v>
      </c>
      <c r="G40" s="52"/>
      <c r="H40" s="79">
        <f>SUM(H36:H39)</f>
        <v>-239</v>
      </c>
      <c r="I40" s="52"/>
      <c r="J40" s="52">
        <f>SUM(J36:J39)</f>
        <v>1550</v>
      </c>
    </row>
    <row r="41" spans="1:10" ht="10.5" customHeight="1">
      <c r="A41" s="40"/>
      <c r="B41" s="40"/>
      <c r="C41" s="43"/>
      <c r="D41" s="79"/>
      <c r="E41" s="52"/>
      <c r="F41" s="52"/>
      <c r="G41" s="52"/>
      <c r="H41" s="79"/>
      <c r="I41" s="52"/>
      <c r="J41" s="52"/>
    </row>
    <row r="42" spans="1:10" ht="16.5" customHeight="1">
      <c r="A42" s="40"/>
      <c r="B42" s="40" t="s">
        <v>45</v>
      </c>
      <c r="C42" s="43"/>
      <c r="D42" s="79">
        <v>61</v>
      </c>
      <c r="E42" s="52"/>
      <c r="F42" s="52">
        <v>-59</v>
      </c>
      <c r="G42" s="52"/>
      <c r="H42" s="79">
        <f>286+D42</f>
        <v>347</v>
      </c>
      <c r="I42" s="52"/>
      <c r="J42" s="52">
        <f>-83-59</f>
        <v>-142</v>
      </c>
    </row>
    <row r="43" spans="1:10" ht="11.25" customHeight="1">
      <c r="A43" s="40"/>
      <c r="B43" s="40"/>
      <c r="C43" s="43"/>
      <c r="D43" s="58"/>
      <c r="E43" s="10"/>
      <c r="F43" s="10"/>
      <c r="G43" s="10"/>
      <c r="H43" s="10"/>
      <c r="I43" s="10"/>
      <c r="J43" s="10"/>
    </row>
    <row r="44" spans="1:10" ht="16.5" customHeight="1" thickBot="1">
      <c r="A44" s="40"/>
      <c r="B44" s="40" t="s">
        <v>149</v>
      </c>
      <c r="C44" s="43"/>
      <c r="D44" s="80">
        <f>SUM(D40:D43)</f>
        <v>839</v>
      </c>
      <c r="E44" s="19"/>
      <c r="F44" s="59">
        <f>SUM(F40:F43)</f>
        <v>824</v>
      </c>
      <c r="G44" s="19"/>
      <c r="H44" s="80">
        <f>SUM(H40:H43)</f>
        <v>108</v>
      </c>
      <c r="I44" s="19"/>
      <c r="J44" s="59">
        <f>SUM(J40:J43)</f>
        <v>1408</v>
      </c>
    </row>
    <row r="45" spans="1:10" ht="15" customHeight="1">
      <c r="A45" s="41"/>
      <c r="B45" s="42"/>
      <c r="C45" s="41"/>
      <c r="D45" s="86"/>
      <c r="E45" s="36"/>
      <c r="F45" s="36"/>
      <c r="G45" s="36"/>
      <c r="H45" s="86"/>
      <c r="I45" s="36"/>
      <c r="J45" s="36"/>
    </row>
    <row r="46" spans="1:10" ht="16.5" customHeight="1">
      <c r="A46" s="42"/>
      <c r="B46" s="71" t="s">
        <v>46</v>
      </c>
      <c r="C46" s="43"/>
      <c r="D46" s="28"/>
      <c r="E46" s="4"/>
      <c r="F46" s="137"/>
      <c r="G46" s="19"/>
      <c r="H46" s="81"/>
      <c r="I46" s="4"/>
      <c r="J46" s="19"/>
    </row>
    <row r="47" spans="1:10" ht="6.75" customHeight="1">
      <c r="A47" s="40"/>
      <c r="B47" s="40"/>
      <c r="C47" s="43"/>
      <c r="D47" s="28"/>
      <c r="E47" s="4"/>
      <c r="F47" s="19"/>
      <c r="G47" s="19"/>
      <c r="H47" s="28"/>
      <c r="I47" s="4"/>
      <c r="J47" s="19"/>
    </row>
    <row r="48" spans="1:10" ht="16.5" customHeight="1">
      <c r="A48" s="42"/>
      <c r="B48" s="40" t="s">
        <v>92</v>
      </c>
      <c r="C48" s="43"/>
      <c r="D48" s="87">
        <f>D44/41866.667*100</f>
        <v>2.0039808757644835</v>
      </c>
      <c r="E48" s="38"/>
      <c r="F48" s="39">
        <f>F44/41866.667*100</f>
        <v>1.9681528505720314</v>
      </c>
      <c r="G48" s="39"/>
      <c r="H48" s="91">
        <f>H44/41866.667*100</f>
        <v>0.2579617813856546</v>
      </c>
      <c r="I48" s="39"/>
      <c r="J48" s="39">
        <f>J44/41866.667*100</f>
        <v>3.36305729806483</v>
      </c>
    </row>
    <row r="49" spans="1:10" ht="6.75" customHeight="1">
      <c r="A49" s="40"/>
      <c r="B49" s="40"/>
      <c r="C49" s="43"/>
      <c r="D49" s="28"/>
      <c r="E49" s="4"/>
      <c r="F49" s="19"/>
      <c r="G49" s="19"/>
      <c r="H49" s="28"/>
      <c r="I49" s="4"/>
      <c r="J49" s="19"/>
    </row>
    <row r="50" spans="1:10" ht="16.5" customHeight="1">
      <c r="A50" s="40"/>
      <c r="B50" s="40" t="s">
        <v>47</v>
      </c>
      <c r="C50" s="43"/>
      <c r="D50" s="88" t="s">
        <v>91</v>
      </c>
      <c r="E50" s="4"/>
      <c r="F50" s="18" t="s">
        <v>91</v>
      </c>
      <c r="G50" s="19"/>
      <c r="H50" s="88" t="s">
        <v>91</v>
      </c>
      <c r="I50" s="4"/>
      <c r="J50" s="18" t="s">
        <v>91</v>
      </c>
    </row>
    <row r="51" spans="1:10" ht="14.25" hidden="1">
      <c r="A51" s="44" t="s">
        <v>13</v>
      </c>
      <c r="B51" s="44" t="s">
        <v>14</v>
      </c>
      <c r="C51" s="62"/>
      <c r="D51" s="89">
        <f>BalanceSheet!C55/100</f>
        <v>0.009065206934194213</v>
      </c>
      <c r="E51" s="7"/>
      <c r="F51" s="6">
        <v>1.99</v>
      </c>
      <c r="G51" s="6"/>
      <c r="H51" s="89">
        <f>D51</f>
        <v>0.009065206934194213</v>
      </c>
      <c r="I51" s="7"/>
      <c r="J51" s="6">
        <v>1.99</v>
      </c>
    </row>
    <row r="52" spans="1:10" ht="18" customHeight="1" hidden="1">
      <c r="A52" s="45" t="s">
        <v>15</v>
      </c>
      <c r="B52" s="45" t="s">
        <v>16</v>
      </c>
      <c r="C52" s="63"/>
      <c r="D52" s="90">
        <v>0</v>
      </c>
      <c r="E52" s="16"/>
      <c r="F52" s="16">
        <v>0</v>
      </c>
      <c r="G52" s="16"/>
      <c r="H52" s="90">
        <v>0</v>
      </c>
      <c r="I52" s="16"/>
      <c r="J52" s="16">
        <v>0</v>
      </c>
    </row>
    <row r="53" spans="1:10" ht="18" customHeight="1" hidden="1">
      <c r="A53" s="45" t="s">
        <v>12</v>
      </c>
      <c r="B53" s="45" t="s">
        <v>17</v>
      </c>
      <c r="C53" s="63"/>
      <c r="D53" s="90">
        <v>0</v>
      </c>
      <c r="E53" s="16"/>
      <c r="F53" s="16">
        <v>0</v>
      </c>
      <c r="G53" s="16"/>
      <c r="H53" s="90">
        <v>0</v>
      </c>
      <c r="I53" s="16"/>
      <c r="J53" s="16">
        <v>0</v>
      </c>
    </row>
    <row r="54" spans="1:10" ht="14.25">
      <c r="A54" s="46"/>
      <c r="B54" s="46"/>
      <c r="C54" s="64"/>
      <c r="D54" s="3"/>
      <c r="E54" s="1"/>
      <c r="F54" s="1"/>
      <c r="G54" s="1"/>
      <c r="H54" s="3"/>
      <c r="I54" s="1"/>
      <c r="J54" s="1"/>
    </row>
    <row r="55" spans="1:10" ht="14.25">
      <c r="A55" s="46"/>
      <c r="B55" s="65"/>
      <c r="C55" s="64"/>
      <c r="D55" s="1"/>
      <c r="E55" s="1"/>
      <c r="F55" s="1"/>
      <c r="G55" s="1"/>
      <c r="H55" s="3"/>
      <c r="I55" s="1"/>
      <c r="J55" s="1"/>
    </row>
    <row r="56" spans="1:10" ht="14.25">
      <c r="A56" s="46"/>
      <c r="B56" s="46"/>
      <c r="C56" s="46"/>
      <c r="D56" s="1"/>
      <c r="E56" s="1"/>
      <c r="F56" s="1"/>
      <c r="G56" s="1"/>
      <c r="H56" s="3"/>
      <c r="I56" s="1"/>
      <c r="J56" s="1"/>
    </row>
    <row r="57" spans="1:10" ht="12" customHeight="1">
      <c r="A57" s="46"/>
      <c r="C57" s="46"/>
      <c r="D57" s="1"/>
      <c r="E57" s="1"/>
      <c r="F57" s="1"/>
      <c r="G57" s="1"/>
      <c r="H57" s="3"/>
      <c r="I57" s="1"/>
      <c r="J57" s="1"/>
    </row>
    <row r="58" spans="1:10" ht="14.25">
      <c r="A58" s="46"/>
      <c r="B58" s="46"/>
      <c r="C58" s="46"/>
      <c r="D58" s="1"/>
      <c r="E58" s="1"/>
      <c r="F58" s="1"/>
      <c r="G58" s="1"/>
      <c r="H58" s="3"/>
      <c r="I58" s="1"/>
      <c r="J58" s="1"/>
    </row>
    <row r="59" spans="1:10" ht="14.25">
      <c r="A59" s="47"/>
      <c r="B59" s="46" t="s">
        <v>111</v>
      </c>
      <c r="C59" s="46"/>
      <c r="D59" s="1"/>
      <c r="E59" s="1"/>
      <c r="F59" s="1"/>
      <c r="G59" s="1"/>
      <c r="H59" s="1"/>
      <c r="I59" s="1"/>
      <c r="J59" s="1"/>
    </row>
    <row r="60" spans="1:10" ht="14.25">
      <c r="A60" s="46"/>
      <c r="B60" s="46" t="s">
        <v>110</v>
      </c>
      <c r="C60" s="46"/>
      <c r="D60" s="1"/>
      <c r="E60" s="1"/>
      <c r="F60" s="1"/>
      <c r="G60" s="1"/>
      <c r="H60" s="1"/>
      <c r="I60" s="1"/>
      <c r="J60" s="1"/>
    </row>
    <row r="61" spans="1:10" ht="14.25">
      <c r="A61" s="46"/>
      <c r="C61" s="46"/>
      <c r="D61" s="1"/>
      <c r="E61" s="1"/>
      <c r="F61" s="1"/>
      <c r="G61" s="1"/>
      <c r="H61" s="1"/>
      <c r="I61" s="1"/>
      <c r="J61" s="1"/>
    </row>
    <row r="62" spans="1:10" ht="14.25">
      <c r="A62" s="46"/>
      <c r="C62" s="46"/>
      <c r="D62" s="1"/>
      <c r="E62" s="1"/>
      <c r="F62" s="1"/>
      <c r="G62" s="1"/>
      <c r="H62" s="1"/>
      <c r="I62" s="1"/>
      <c r="J62" s="1"/>
    </row>
    <row r="63" spans="1:10" ht="14.25">
      <c r="A63" s="46"/>
      <c r="B63" s="46"/>
      <c r="C63" s="46"/>
      <c r="D63" s="1"/>
      <c r="E63" s="1"/>
      <c r="F63" s="1"/>
      <c r="G63" s="1"/>
      <c r="H63" s="1"/>
      <c r="I63" s="1"/>
      <c r="J63" s="1"/>
    </row>
    <row r="64" spans="1:10" ht="14.25">
      <c r="A64" s="47"/>
      <c r="B64" s="46"/>
      <c r="C64" s="46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</sheetData>
  <mergeCells count="12">
    <mergeCell ref="A18:B18"/>
    <mergeCell ref="A4:J4"/>
    <mergeCell ref="A5:J5"/>
    <mergeCell ref="A13:J13"/>
    <mergeCell ref="D15:F15"/>
    <mergeCell ref="A7:K7"/>
    <mergeCell ref="H15:J15"/>
    <mergeCell ref="A12:K12"/>
    <mergeCell ref="H1:J1"/>
    <mergeCell ref="A10:K10"/>
    <mergeCell ref="A11:K11"/>
    <mergeCell ref="A15:B15"/>
  </mergeCells>
  <printOptions/>
  <pageMargins left="0.5511811023622047" right="0.2362204724409449" top="0.4330708661417323" bottom="0.3937007874015748" header="0.3937007874015748" footer="0.4724409448818898"/>
  <pageSetup horizontalDpi="600" verticalDpi="600" orientation="portrait" paperSize="9" scale="92" r:id="rId1"/>
  <headerFooter alignWithMargins="0">
    <oddHeader>&amp;R&amp;9 13 OCTOBER 2003</oddHeader>
    <oddFooter>&amp;C&amp;12Page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43">
      <selection activeCell="A2" sqref="A2:H59"/>
    </sheetView>
  </sheetViews>
  <sheetFormatPr defaultColWidth="9.140625" defaultRowHeight="12.75"/>
  <cols>
    <col min="1" max="1" width="3.140625" style="2" customWidth="1"/>
    <col min="2" max="2" width="43.140625" style="2" customWidth="1"/>
    <col min="3" max="3" width="13.57421875" style="2" customWidth="1"/>
    <col min="4" max="4" width="3.57421875" style="2" customWidth="1"/>
    <col min="5" max="5" width="14.28125" style="2" customWidth="1"/>
    <col min="6" max="6" width="2.28125" style="2" customWidth="1"/>
    <col min="7" max="16384" width="6.7109375" style="2" customWidth="1"/>
  </cols>
  <sheetData>
    <row r="1" spans="1:7" ht="15.75">
      <c r="A1" s="4"/>
      <c r="B1" s="4"/>
      <c r="C1" s="18"/>
      <c r="D1" s="18"/>
      <c r="G1" s="117"/>
    </row>
    <row r="2" spans="1:6" ht="18">
      <c r="A2" s="152" t="s">
        <v>95</v>
      </c>
      <c r="B2" s="152"/>
      <c r="C2" s="152"/>
      <c r="D2" s="152"/>
      <c r="E2" s="152"/>
      <c r="F2" s="25"/>
    </row>
    <row r="3" spans="1:6" ht="12.75">
      <c r="A3" s="153" t="s">
        <v>0</v>
      </c>
      <c r="B3" s="153"/>
      <c r="C3" s="153"/>
      <c r="D3" s="153"/>
      <c r="E3" s="153"/>
      <c r="F3" s="26"/>
    </row>
    <row r="4" spans="1:6" ht="12.75">
      <c r="A4" s="4"/>
      <c r="B4" s="4"/>
      <c r="C4" s="4"/>
      <c r="D4" s="4"/>
      <c r="E4" s="4"/>
      <c r="F4" s="4"/>
    </row>
    <row r="5" spans="1:6" ht="15.75">
      <c r="A5" s="154"/>
      <c r="B5" s="154"/>
      <c r="C5" s="154"/>
      <c r="D5" s="154"/>
      <c r="E5" s="154"/>
      <c r="F5" s="27"/>
    </row>
    <row r="6" spans="1:6" ht="15.75">
      <c r="A6" s="155" t="s">
        <v>142</v>
      </c>
      <c r="B6" s="155"/>
      <c r="C6" s="155"/>
      <c r="D6" s="155"/>
      <c r="E6" s="155"/>
      <c r="F6" s="27"/>
    </row>
    <row r="7" spans="1:11" ht="15">
      <c r="A7" s="146" t="s">
        <v>38</v>
      </c>
      <c r="B7" s="146"/>
      <c r="C7" s="146"/>
      <c r="D7" s="146"/>
      <c r="E7" s="146"/>
      <c r="F7" s="34"/>
      <c r="G7" s="34"/>
      <c r="H7" s="34"/>
      <c r="I7" s="34"/>
      <c r="J7" s="34"/>
      <c r="K7" s="34"/>
    </row>
    <row r="8" spans="1:7" ht="12.75">
      <c r="A8" s="4"/>
      <c r="B8" s="4"/>
      <c r="C8" s="4"/>
      <c r="D8" s="4"/>
      <c r="E8" s="4"/>
      <c r="F8" s="4"/>
      <c r="G8" s="22"/>
    </row>
    <row r="9" spans="1:7" ht="12.75">
      <c r="A9" s="4"/>
      <c r="B9" s="4"/>
      <c r="C9" s="8" t="s">
        <v>50</v>
      </c>
      <c r="D9" s="8"/>
      <c r="E9" s="8" t="s">
        <v>51</v>
      </c>
      <c r="F9" s="4"/>
      <c r="G9" s="22"/>
    </row>
    <row r="10" spans="1:8" ht="37.5" customHeight="1">
      <c r="A10" s="20"/>
      <c r="B10" s="4"/>
      <c r="C10" s="8" t="s">
        <v>52</v>
      </c>
      <c r="D10" s="8"/>
      <c r="E10" s="8" t="s">
        <v>30</v>
      </c>
      <c r="F10" s="8"/>
      <c r="G10" s="22"/>
      <c r="H10" s="12"/>
    </row>
    <row r="11" spans="1:8" ht="12.75" customHeight="1">
      <c r="A11" s="20"/>
      <c r="B11" s="4"/>
      <c r="C11" s="139" t="s">
        <v>104</v>
      </c>
      <c r="D11" s="8"/>
      <c r="E11" s="8" t="s">
        <v>29</v>
      </c>
      <c r="F11" s="8"/>
      <c r="G11" s="22"/>
      <c r="H11" s="12"/>
    </row>
    <row r="12" spans="1:7" ht="12.75">
      <c r="A12" s="20"/>
      <c r="B12" s="4"/>
      <c r="C12" s="140" t="s">
        <v>143</v>
      </c>
      <c r="D12" s="31"/>
      <c r="E12" s="31" t="s">
        <v>134</v>
      </c>
      <c r="F12" s="9"/>
      <c r="G12" s="22"/>
    </row>
    <row r="13" spans="1:7" ht="12.75">
      <c r="A13" s="4"/>
      <c r="B13" s="4"/>
      <c r="C13" s="141" t="s">
        <v>11</v>
      </c>
      <c r="D13" s="10"/>
      <c r="E13" s="10" t="s">
        <v>11</v>
      </c>
      <c r="F13" s="10"/>
      <c r="G13" s="22"/>
    </row>
    <row r="14" spans="1:7" ht="12.75">
      <c r="A14" s="4"/>
      <c r="B14" s="4"/>
      <c r="C14" s="141"/>
      <c r="D14" s="10"/>
      <c r="E14" s="10"/>
      <c r="F14" s="10"/>
      <c r="G14" s="22"/>
    </row>
    <row r="15" spans="1:7" ht="15">
      <c r="A15" s="19"/>
      <c r="B15" s="40" t="s">
        <v>37</v>
      </c>
      <c r="C15" s="99">
        <v>23630</v>
      </c>
      <c r="D15" s="94"/>
      <c r="E15" s="128">
        <v>21809</v>
      </c>
      <c r="F15" s="11"/>
      <c r="G15" s="22"/>
    </row>
    <row r="16" spans="1:7" ht="15" hidden="1">
      <c r="A16" s="19"/>
      <c r="B16" s="40" t="s">
        <v>36</v>
      </c>
      <c r="C16" s="99"/>
      <c r="D16" s="95"/>
      <c r="E16" s="128">
        <v>0</v>
      </c>
      <c r="F16" s="11"/>
      <c r="G16" s="22"/>
    </row>
    <row r="17" spans="1:8" ht="15">
      <c r="A17" s="19"/>
      <c r="B17" s="40" t="s">
        <v>18</v>
      </c>
      <c r="C17" s="99">
        <v>9556</v>
      </c>
      <c r="D17" s="94"/>
      <c r="E17" s="128">
        <v>9192</v>
      </c>
      <c r="F17" s="11"/>
      <c r="G17" s="23"/>
      <c r="H17" s="12"/>
    </row>
    <row r="18" spans="1:7" ht="15">
      <c r="A18" s="19"/>
      <c r="B18" s="40" t="s">
        <v>100</v>
      </c>
      <c r="C18" s="99">
        <v>505</v>
      </c>
      <c r="D18" s="94"/>
      <c r="E18" s="128">
        <v>945</v>
      </c>
      <c r="F18" s="11"/>
      <c r="G18" s="23"/>
    </row>
    <row r="19" spans="1:7" ht="15">
      <c r="A19" s="19"/>
      <c r="B19" s="40" t="s">
        <v>32</v>
      </c>
      <c r="C19" s="99">
        <v>0</v>
      </c>
      <c r="D19" s="94"/>
      <c r="E19" s="128">
        <v>5</v>
      </c>
      <c r="F19" s="11"/>
      <c r="G19" s="23"/>
    </row>
    <row r="20" spans="1:8" ht="15">
      <c r="A20" s="19"/>
      <c r="B20" s="40" t="s">
        <v>130</v>
      </c>
      <c r="C20" s="112">
        <v>513</v>
      </c>
      <c r="D20" s="95"/>
      <c r="E20" s="129">
        <v>513</v>
      </c>
      <c r="F20" s="11"/>
      <c r="G20" s="23"/>
      <c r="H20" s="12"/>
    </row>
    <row r="21" spans="1:8" ht="15">
      <c r="A21" s="19"/>
      <c r="B21" s="40"/>
      <c r="C21" s="112">
        <f>SUM(C15:C20)</f>
        <v>34204</v>
      </c>
      <c r="D21" s="94"/>
      <c r="E21" s="113">
        <f>SUM(E15:E20)</f>
        <v>32464</v>
      </c>
      <c r="F21" s="11"/>
      <c r="G21" s="23"/>
      <c r="H21" s="12"/>
    </row>
    <row r="22" spans="1:7" ht="15">
      <c r="A22" s="19"/>
      <c r="B22" s="40"/>
      <c r="C22" s="93"/>
      <c r="D22" s="94"/>
      <c r="E22" s="94"/>
      <c r="F22" s="11"/>
      <c r="G22" s="22"/>
    </row>
    <row r="23" spans="1:7" ht="15">
      <c r="A23" s="19"/>
      <c r="B23" s="40" t="s">
        <v>19</v>
      </c>
      <c r="C23" s="93"/>
      <c r="D23" s="94"/>
      <c r="E23" s="97"/>
      <c r="F23" s="11"/>
      <c r="G23" s="22"/>
    </row>
    <row r="24" spans="1:8" ht="15">
      <c r="A24" s="19"/>
      <c r="B24" s="40" t="s">
        <v>33</v>
      </c>
      <c r="C24" s="122">
        <v>5429</v>
      </c>
      <c r="D24" s="94"/>
      <c r="E24" s="124">
        <v>5957</v>
      </c>
      <c r="F24" s="11"/>
      <c r="G24" s="22"/>
      <c r="H24" s="12"/>
    </row>
    <row r="25" spans="1:8" ht="15">
      <c r="A25" s="19"/>
      <c r="B25" s="40" t="s">
        <v>98</v>
      </c>
      <c r="C25" s="134">
        <f>12338+4111</f>
        <v>16449</v>
      </c>
      <c r="D25" s="94"/>
      <c r="E25" s="125">
        <f>15906+2968+371+1255</f>
        <v>20500</v>
      </c>
      <c r="F25" s="11"/>
      <c r="G25" s="23"/>
      <c r="H25" s="12"/>
    </row>
    <row r="26" spans="1:8" ht="15">
      <c r="A26" s="19"/>
      <c r="B26" s="40" t="s">
        <v>144</v>
      </c>
      <c r="C26" s="134">
        <v>233</v>
      </c>
      <c r="D26" s="94"/>
      <c r="E26" s="125">
        <v>0</v>
      </c>
      <c r="F26" s="11"/>
      <c r="G26" s="23"/>
      <c r="H26" s="12"/>
    </row>
    <row r="27" spans="1:9" ht="15">
      <c r="A27" s="19"/>
      <c r="B27" s="40" t="s">
        <v>40</v>
      </c>
      <c r="C27" s="121">
        <f>4800+3492</f>
        <v>8292</v>
      </c>
      <c r="D27" s="94"/>
      <c r="E27" s="126">
        <f>4859+2120</f>
        <v>6979</v>
      </c>
      <c r="F27" s="11"/>
      <c r="G27" s="23"/>
      <c r="I27" s="12"/>
    </row>
    <row r="28" spans="1:8" ht="15">
      <c r="A28" s="19"/>
      <c r="B28" s="40"/>
      <c r="C28" s="121">
        <f>SUM(C24:C27)</f>
        <v>30403</v>
      </c>
      <c r="D28" s="94"/>
      <c r="E28" s="126">
        <f>SUM(E24:E27)</f>
        <v>33436</v>
      </c>
      <c r="F28" s="13"/>
      <c r="G28" s="23"/>
      <c r="H28" s="12"/>
    </row>
    <row r="29" spans="1:9" ht="15">
      <c r="A29" s="19"/>
      <c r="B29" s="40"/>
      <c r="C29" s="93"/>
      <c r="D29" s="93"/>
      <c r="E29" s="93"/>
      <c r="F29" s="13"/>
      <c r="G29" s="23"/>
      <c r="H29" s="12"/>
      <c r="I29" s="12"/>
    </row>
    <row r="30" spans="1:9" ht="15">
      <c r="A30" s="19"/>
      <c r="B30" s="40" t="s">
        <v>20</v>
      </c>
      <c r="C30" s="93"/>
      <c r="D30" s="94"/>
      <c r="E30" s="94"/>
      <c r="F30" s="11"/>
      <c r="G30" s="23"/>
      <c r="H30" s="12"/>
      <c r="I30" s="12"/>
    </row>
    <row r="31" spans="1:10" ht="15">
      <c r="A31" s="19"/>
      <c r="B31" s="40" t="s">
        <v>99</v>
      </c>
      <c r="C31" s="122">
        <f>9366+2713+1</f>
        <v>12080</v>
      </c>
      <c r="D31" s="94"/>
      <c r="E31" s="124">
        <f>8668+4555</f>
        <v>13223</v>
      </c>
      <c r="F31" s="11"/>
      <c r="G31" s="130"/>
      <c r="J31" s="12"/>
    </row>
    <row r="32" spans="1:10" ht="15">
      <c r="A32" s="19"/>
      <c r="B32" s="40" t="s">
        <v>21</v>
      </c>
      <c r="C32" s="123">
        <f>2680+6350+583</f>
        <v>9613</v>
      </c>
      <c r="D32" s="94"/>
      <c r="E32" s="125">
        <f>11878</f>
        <v>11878</v>
      </c>
      <c r="F32" s="11"/>
      <c r="G32" s="23"/>
      <c r="H32" s="132"/>
      <c r="I32" s="132"/>
      <c r="J32" s="12"/>
    </row>
    <row r="33" spans="1:9" ht="15">
      <c r="A33" s="19"/>
      <c r="B33" s="40" t="s">
        <v>22</v>
      </c>
      <c r="C33" s="123">
        <v>530</v>
      </c>
      <c r="D33" s="94"/>
      <c r="E33" s="120">
        <v>728</v>
      </c>
      <c r="F33" s="11"/>
      <c r="G33" s="23"/>
      <c r="H33" s="131"/>
      <c r="I33" s="12"/>
    </row>
    <row r="34" spans="1:9" ht="15">
      <c r="A34" s="19"/>
      <c r="B34" s="40" t="s">
        <v>41</v>
      </c>
      <c r="C34" s="143">
        <v>447</v>
      </c>
      <c r="D34" s="94"/>
      <c r="E34" s="126">
        <v>311</v>
      </c>
      <c r="F34" s="11"/>
      <c r="G34" s="23"/>
      <c r="I34" s="12"/>
    </row>
    <row r="35" spans="1:7" ht="15">
      <c r="A35" s="19"/>
      <c r="B35" s="40"/>
      <c r="C35" s="98">
        <f>SUM(C31:C34)</f>
        <v>22670</v>
      </c>
      <c r="D35" s="94"/>
      <c r="E35" s="126">
        <f>SUM(E31:E34)</f>
        <v>26140</v>
      </c>
      <c r="F35" s="13"/>
      <c r="G35" s="23"/>
    </row>
    <row r="36" spans="1:7" ht="6.75" customHeight="1">
      <c r="A36" s="19"/>
      <c r="B36" s="40"/>
      <c r="C36" s="93"/>
      <c r="D36" s="94"/>
      <c r="E36" s="94"/>
      <c r="F36" s="11"/>
      <c r="G36" s="22"/>
    </row>
    <row r="37" spans="1:7" ht="15">
      <c r="A37" s="19"/>
      <c r="B37" s="40" t="s">
        <v>49</v>
      </c>
      <c r="C37" s="99">
        <f>+C28-C35</f>
        <v>7733</v>
      </c>
      <c r="D37" s="100"/>
      <c r="E37" s="105">
        <f>+E28-E35</f>
        <v>7296</v>
      </c>
      <c r="F37" s="13"/>
      <c r="G37" s="22"/>
    </row>
    <row r="38" spans="1:7" ht="6.75" customHeight="1">
      <c r="A38" s="19"/>
      <c r="B38" s="40"/>
      <c r="C38" s="93"/>
      <c r="D38" s="93"/>
      <c r="E38" s="93"/>
      <c r="F38" s="13"/>
      <c r="G38" s="22"/>
    </row>
    <row r="39" spans="1:7" ht="15" hidden="1">
      <c r="A39" s="19"/>
      <c r="B39" s="40" t="s">
        <v>23</v>
      </c>
      <c r="C39" s="93">
        <f>SUM(C15:C19)+C37</f>
        <v>41424</v>
      </c>
      <c r="D39" s="93"/>
      <c r="E39" s="93">
        <f>SUM(E15:E19)+E37</f>
        <v>39247</v>
      </c>
      <c r="F39" s="13"/>
      <c r="G39" s="22"/>
    </row>
    <row r="40" spans="1:7" ht="15.75" thickBot="1">
      <c r="A40" s="19"/>
      <c r="B40" s="40"/>
      <c r="C40" s="101">
        <f>C21+C37</f>
        <v>41937</v>
      </c>
      <c r="D40" s="94"/>
      <c r="E40" s="114">
        <f>E21+E37</f>
        <v>39760</v>
      </c>
      <c r="F40" s="11"/>
      <c r="G40" s="22"/>
    </row>
    <row r="41" spans="1:7" ht="15">
      <c r="A41" s="19"/>
      <c r="B41" s="40"/>
      <c r="C41" s="93"/>
      <c r="D41" s="94"/>
      <c r="E41" s="94"/>
      <c r="F41" s="11"/>
      <c r="G41" s="22"/>
    </row>
    <row r="42" spans="1:9" ht="15">
      <c r="A42" s="19"/>
      <c r="B42" s="40" t="s">
        <v>48</v>
      </c>
      <c r="C42" s="93"/>
      <c r="D42" s="94"/>
      <c r="E42" s="94"/>
      <c r="F42" s="11"/>
      <c r="G42" s="22"/>
      <c r="H42" s="12"/>
      <c r="I42" s="12"/>
    </row>
    <row r="43" spans="1:8" ht="9.75" customHeight="1">
      <c r="A43" s="19"/>
      <c r="B43" s="40"/>
      <c r="C43" s="93"/>
      <c r="D43" s="94"/>
      <c r="E43" s="94"/>
      <c r="F43" s="11"/>
      <c r="G43" s="22"/>
      <c r="H43" s="12"/>
    </row>
    <row r="44" spans="1:7" ht="15">
      <c r="A44" s="19"/>
      <c r="B44" s="40" t="s">
        <v>25</v>
      </c>
      <c r="C44" s="127">
        <v>41867</v>
      </c>
      <c r="D44" s="94"/>
      <c r="E44" s="128">
        <v>41867</v>
      </c>
      <c r="F44" s="11"/>
      <c r="G44" s="130"/>
    </row>
    <row r="45" spans="1:8" ht="15">
      <c r="A45" s="19"/>
      <c r="B45" s="40" t="s">
        <v>26</v>
      </c>
      <c r="C45" s="119">
        <f>-8926+108+4824+80</f>
        <v>-3914</v>
      </c>
      <c r="D45" s="95"/>
      <c r="E45" s="129">
        <v>-3972</v>
      </c>
      <c r="F45" s="11"/>
      <c r="G45" s="130"/>
      <c r="H45" s="12"/>
    </row>
    <row r="46" spans="1:7" ht="15">
      <c r="A46" s="19"/>
      <c r="B46" s="40" t="s">
        <v>24</v>
      </c>
      <c r="C46" s="99">
        <f>SUM(C44:C45)</f>
        <v>37953</v>
      </c>
      <c r="D46" s="94"/>
      <c r="E46" s="128">
        <f>SUM(E44:E45)</f>
        <v>37895</v>
      </c>
      <c r="F46" s="13"/>
      <c r="G46" s="23"/>
    </row>
    <row r="47" spans="1:8" ht="15">
      <c r="A47" s="19"/>
      <c r="B47" s="40"/>
      <c r="C47" s="93"/>
      <c r="D47" s="94"/>
      <c r="E47" s="128"/>
      <c r="F47" s="11"/>
      <c r="G47" s="130"/>
      <c r="H47" s="12"/>
    </row>
    <row r="48" spans="1:8" ht="15">
      <c r="A48" s="19"/>
      <c r="B48" s="40" t="s">
        <v>27</v>
      </c>
      <c r="C48" s="127">
        <v>1152</v>
      </c>
      <c r="D48" s="94"/>
      <c r="E48" s="128">
        <v>1499</v>
      </c>
      <c r="F48" s="11"/>
      <c r="G48" s="23"/>
      <c r="H48" s="12"/>
    </row>
    <row r="49" spans="1:8" ht="15">
      <c r="A49" s="19"/>
      <c r="B49" s="40" t="s">
        <v>28</v>
      </c>
      <c r="C49" s="127"/>
      <c r="D49" s="95"/>
      <c r="E49" s="128"/>
      <c r="F49" s="14"/>
      <c r="G49" s="23"/>
      <c r="H49" s="12"/>
    </row>
    <row r="50" spans="1:8" ht="15">
      <c r="A50" s="19"/>
      <c r="B50" s="40" t="s">
        <v>135</v>
      </c>
      <c r="C50" s="127">
        <v>1706</v>
      </c>
      <c r="D50" s="95"/>
      <c r="E50" s="128">
        <v>0</v>
      </c>
      <c r="F50" s="14"/>
      <c r="G50" s="23"/>
      <c r="H50" s="12"/>
    </row>
    <row r="51" spans="1:7" ht="15">
      <c r="A51" s="19"/>
      <c r="B51" s="40" t="s">
        <v>41</v>
      </c>
      <c r="C51" s="136">
        <v>1006</v>
      </c>
      <c r="D51" s="102"/>
      <c r="E51" s="128">
        <v>231</v>
      </c>
      <c r="F51" s="11"/>
      <c r="G51" s="130"/>
    </row>
    <row r="52" spans="1:8" ht="15">
      <c r="A52" s="19"/>
      <c r="B52" s="40" t="s">
        <v>35</v>
      </c>
      <c r="C52" s="127">
        <v>120</v>
      </c>
      <c r="D52" s="94"/>
      <c r="E52" s="128">
        <v>135</v>
      </c>
      <c r="F52" s="11"/>
      <c r="G52" s="130"/>
      <c r="H52" s="132"/>
    </row>
    <row r="53" spans="1:7" ht="15.75" thickBot="1">
      <c r="A53" s="19"/>
      <c r="B53" s="40"/>
      <c r="C53" s="101">
        <f>+C46+C48+C52+C51+C50</f>
        <v>41937</v>
      </c>
      <c r="D53" s="94"/>
      <c r="E53" s="114">
        <f>+E46+E48+E51+E52</f>
        <v>39760</v>
      </c>
      <c r="F53" s="13"/>
      <c r="G53" s="22"/>
    </row>
    <row r="54" spans="1:7" ht="15">
      <c r="A54" s="19"/>
      <c r="B54" s="40"/>
      <c r="C54" s="93"/>
      <c r="D54" s="94"/>
      <c r="E54" s="94"/>
      <c r="F54" s="11"/>
      <c r="G54" s="22"/>
    </row>
    <row r="55" spans="1:7" ht="15">
      <c r="A55" s="19"/>
      <c r="B55" s="40" t="s">
        <v>14</v>
      </c>
      <c r="C55" s="133">
        <f>(C46-C19)/41866.667</f>
        <v>0.9065206934194212</v>
      </c>
      <c r="D55" s="103"/>
      <c r="E55" s="133">
        <f>(E46-E19)/E44</f>
        <v>0.9050087180834547</v>
      </c>
      <c r="F55" s="15"/>
      <c r="G55" s="22"/>
    </row>
    <row r="56" spans="1:7" ht="12.75">
      <c r="A56" s="19"/>
      <c r="B56" s="4"/>
      <c r="C56" s="15"/>
      <c r="D56" s="15"/>
      <c r="E56" s="15"/>
      <c r="F56" s="15"/>
      <c r="G56" s="22"/>
    </row>
    <row r="57" spans="1:6" ht="12.75">
      <c r="A57" s="22"/>
      <c r="B57" s="22"/>
      <c r="C57" s="23"/>
      <c r="D57" s="23"/>
      <c r="E57" s="23"/>
      <c r="F57" s="23"/>
    </row>
    <row r="58" spans="2:6" ht="14.25">
      <c r="B58" s="46" t="s">
        <v>112</v>
      </c>
      <c r="C58" s="12"/>
      <c r="D58" s="23"/>
      <c r="E58" s="12"/>
      <c r="F58" s="12"/>
    </row>
    <row r="59" spans="2:6" ht="14.25">
      <c r="B59" s="46" t="s">
        <v>113</v>
      </c>
      <c r="F59" s="12"/>
    </row>
    <row r="60" spans="3:6" ht="12.75">
      <c r="C60" s="12"/>
      <c r="D60" s="23"/>
      <c r="E60" s="12"/>
      <c r="F60" s="12"/>
    </row>
    <row r="61" spans="3:6" ht="12.75">
      <c r="C61" s="12"/>
      <c r="D61" s="23"/>
      <c r="E61" s="12"/>
      <c r="F61" s="12"/>
    </row>
    <row r="62" ht="12.75">
      <c r="D62" s="22"/>
    </row>
    <row r="63" ht="12.75">
      <c r="D63" s="22"/>
    </row>
    <row r="64" ht="12.75">
      <c r="D64" s="22"/>
    </row>
    <row r="65" spans="3:5" ht="12.75">
      <c r="C65" s="30">
        <f>C40-C53</f>
        <v>0</v>
      </c>
      <c r="D65" s="66"/>
      <c r="E65" s="29">
        <f>E40-E53</f>
        <v>0</v>
      </c>
    </row>
    <row r="66" ht="12.75">
      <c r="D66" s="22"/>
    </row>
    <row r="67" ht="12.75">
      <c r="D67" s="22"/>
    </row>
    <row r="68" ht="12.75">
      <c r="D68" s="22"/>
    </row>
  </sheetData>
  <mergeCells count="5">
    <mergeCell ref="A7:E7"/>
    <mergeCell ref="A2:E2"/>
    <mergeCell ref="A3:E3"/>
    <mergeCell ref="A5:E5"/>
    <mergeCell ref="A6:E6"/>
  </mergeCells>
  <printOptions/>
  <pageMargins left="0.83" right="0.38" top="0.5" bottom="0.7" header="0.24" footer="0.28"/>
  <pageSetup fitToHeight="1" fitToWidth="1" horizontalDpi="600" verticalDpi="600" orientation="portrait" paperSize="9" scale="92" r:id="rId1"/>
  <headerFooter alignWithMargins="0">
    <oddHeader>&amp;R&amp;9 13 OCTOBER 2003</oddHeader>
    <oddFooter>&amp;C&amp;12Page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23">
      <selection activeCell="A2" sqref="A2:L68"/>
    </sheetView>
  </sheetViews>
  <sheetFormatPr defaultColWidth="9.140625" defaultRowHeight="12.75"/>
  <cols>
    <col min="1" max="1" width="26.8515625" style="0" customWidth="1"/>
    <col min="2" max="2" width="11.140625" style="0" customWidth="1"/>
    <col min="3" max="3" width="1.1484375" style="0" customWidth="1"/>
    <col min="4" max="4" width="11.421875" style="0" customWidth="1"/>
    <col min="5" max="5" width="0.71875" style="0" customWidth="1"/>
    <col min="6" max="6" width="0.5625" style="0" customWidth="1"/>
    <col min="7" max="7" width="13.00390625" style="0" customWidth="1"/>
    <col min="8" max="8" width="1.1484375" style="0" customWidth="1"/>
    <col min="9" max="9" width="0.71875" style="0" hidden="1" customWidth="1"/>
    <col min="10" max="10" width="13.140625" style="0" customWidth="1"/>
    <col min="11" max="11" width="1.421875" style="0" customWidth="1"/>
    <col min="12" max="12" width="14.140625" style="0" customWidth="1"/>
  </cols>
  <sheetData>
    <row r="1" spans="1:12" ht="15.75">
      <c r="A1" s="4"/>
      <c r="B1" s="4"/>
      <c r="C1" s="4"/>
      <c r="D1" s="18"/>
      <c r="E1" s="18"/>
      <c r="F1" s="18"/>
      <c r="G1" s="24"/>
      <c r="H1" s="24"/>
      <c r="L1" s="117"/>
    </row>
    <row r="2" spans="1:12" ht="18">
      <c r="A2" s="152" t="s">
        <v>95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2.75">
      <c r="A3" s="153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12" ht="15">
      <c r="A5" s="155" t="s">
        <v>97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ht="15">
      <c r="A6" s="155" t="s">
        <v>157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spans="1:12" ht="15">
      <c r="A7" s="146" t="s">
        <v>38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12" spans="2:12" ht="12.75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2:12" ht="12.75">
      <c r="B13" s="73"/>
      <c r="C13" s="73"/>
      <c r="D13" s="73"/>
      <c r="E13" s="73"/>
      <c r="F13" s="73"/>
      <c r="G13" s="73" t="s">
        <v>68</v>
      </c>
      <c r="H13" s="73"/>
      <c r="I13" s="73"/>
      <c r="J13" s="73"/>
      <c r="K13" s="73"/>
      <c r="L13" s="73" t="s">
        <v>71</v>
      </c>
    </row>
    <row r="14" spans="2:12" ht="12.75">
      <c r="B14" s="73" t="s">
        <v>65</v>
      </c>
      <c r="C14" s="73"/>
      <c r="D14" s="73" t="s">
        <v>65</v>
      </c>
      <c r="E14" s="73"/>
      <c r="F14" s="73"/>
      <c r="G14" s="73" t="s">
        <v>69</v>
      </c>
      <c r="H14" s="73"/>
      <c r="I14" s="73"/>
      <c r="J14" s="73" t="s">
        <v>121</v>
      </c>
      <c r="K14" s="73"/>
      <c r="L14" s="73" t="s">
        <v>72</v>
      </c>
    </row>
    <row r="15" spans="2:12" ht="12.75">
      <c r="B15" s="73" t="s">
        <v>66</v>
      </c>
      <c r="C15" s="73"/>
      <c r="D15" s="73" t="s">
        <v>67</v>
      </c>
      <c r="E15" s="73"/>
      <c r="F15" s="73"/>
      <c r="G15" s="73" t="s">
        <v>70</v>
      </c>
      <c r="H15" s="73"/>
      <c r="I15" s="73"/>
      <c r="J15" s="73" t="s">
        <v>122</v>
      </c>
      <c r="K15" s="73"/>
      <c r="L15" s="73" t="s">
        <v>73</v>
      </c>
    </row>
    <row r="16" spans="2:12" ht="12.75">
      <c r="B16" s="73" t="s">
        <v>89</v>
      </c>
      <c r="C16" s="73"/>
      <c r="D16" s="73" t="s">
        <v>89</v>
      </c>
      <c r="E16" s="73"/>
      <c r="F16" s="73"/>
      <c r="G16" s="73" t="s">
        <v>89</v>
      </c>
      <c r="H16" s="73"/>
      <c r="I16" s="73"/>
      <c r="J16" s="73" t="s">
        <v>89</v>
      </c>
      <c r="K16" s="73"/>
      <c r="L16" s="73" t="s">
        <v>89</v>
      </c>
    </row>
    <row r="17" spans="1:12" ht="12.75">
      <c r="A17" s="3" t="s">
        <v>152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3" ht="12.75">
      <c r="A18" s="74" t="s">
        <v>150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</row>
    <row r="19" spans="2:13" ht="12.75"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76"/>
    </row>
    <row r="20" spans="1:13" ht="12.75">
      <c r="A20" t="s">
        <v>117</v>
      </c>
      <c r="B20" s="116">
        <v>41867</v>
      </c>
      <c r="C20" s="116"/>
      <c r="D20" s="116">
        <v>4824</v>
      </c>
      <c r="E20" s="116"/>
      <c r="F20" s="116"/>
      <c r="G20" s="116">
        <v>130</v>
      </c>
      <c r="H20" s="116"/>
      <c r="I20" s="116"/>
      <c r="J20" s="116">
        <v>-8926</v>
      </c>
      <c r="K20" s="116"/>
      <c r="L20" s="116">
        <f>SUM(B20:K20)</f>
        <v>37895</v>
      </c>
      <c r="M20" s="76"/>
    </row>
    <row r="21" spans="2:13" ht="9.75" customHeight="1"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76"/>
    </row>
    <row r="22" spans="1:13" ht="12.75">
      <c r="A22" t="s">
        <v>128</v>
      </c>
      <c r="B22" s="116">
        <v>0</v>
      </c>
      <c r="C22" s="116"/>
      <c r="D22" s="116">
        <v>0</v>
      </c>
      <c r="E22" s="116"/>
      <c r="F22" s="116"/>
      <c r="G22" s="116">
        <v>0</v>
      </c>
      <c r="H22" s="116"/>
      <c r="I22" s="116"/>
      <c r="J22" s="116">
        <f>'Income Statement'!H44</f>
        <v>108</v>
      </c>
      <c r="K22" s="116"/>
      <c r="L22" s="116">
        <f>SUM(B22:K22)</f>
        <v>108</v>
      </c>
      <c r="M22" s="76"/>
    </row>
    <row r="23" spans="2:13" ht="9.75" customHeight="1"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76"/>
    </row>
    <row r="24" spans="1:13" ht="12.75" hidden="1">
      <c r="A24" t="s">
        <v>76</v>
      </c>
      <c r="B24" s="116">
        <v>0</v>
      </c>
      <c r="C24" s="116"/>
      <c r="D24" s="116">
        <v>0</v>
      </c>
      <c r="E24" s="116"/>
      <c r="F24" s="116"/>
      <c r="G24" s="116">
        <v>0</v>
      </c>
      <c r="H24" s="116"/>
      <c r="I24" s="116"/>
      <c r="J24" s="116">
        <v>0</v>
      </c>
      <c r="K24" s="116"/>
      <c r="L24" s="116">
        <f>SUM(B24:K24)</f>
        <v>0</v>
      </c>
      <c r="M24" s="76"/>
    </row>
    <row r="25" spans="2:13" ht="9.75" customHeight="1" hidden="1"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76"/>
    </row>
    <row r="26" spans="1:13" ht="12.75">
      <c r="A26" t="s">
        <v>129</v>
      </c>
      <c r="B26" s="116">
        <v>0</v>
      </c>
      <c r="C26" s="116"/>
      <c r="D26" s="116">
        <v>0</v>
      </c>
      <c r="E26" s="116"/>
      <c r="F26" s="116"/>
      <c r="G26" s="135">
        <f>-17-16-17</f>
        <v>-50</v>
      </c>
      <c r="H26" s="116"/>
      <c r="I26" s="116"/>
      <c r="J26" s="116">
        <v>0</v>
      </c>
      <c r="K26" s="116"/>
      <c r="L26" s="116">
        <f>SUM(B26:K26)</f>
        <v>-50</v>
      </c>
      <c r="M26" s="76"/>
    </row>
    <row r="27" spans="2:13" ht="9.75" customHeight="1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76"/>
    </row>
    <row r="28" spans="1:13" ht="12.75" hidden="1">
      <c r="A28" t="s">
        <v>82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76"/>
    </row>
    <row r="29" spans="1:13" ht="12.75" hidden="1">
      <c r="A29" t="s">
        <v>83</v>
      </c>
      <c r="B29" s="116">
        <v>0</v>
      </c>
      <c r="C29" s="116"/>
      <c r="D29" s="116">
        <v>0</v>
      </c>
      <c r="E29" s="116"/>
      <c r="F29" s="116"/>
      <c r="G29" s="116">
        <v>0</v>
      </c>
      <c r="H29" s="116"/>
      <c r="I29" s="116"/>
      <c r="J29" s="116">
        <v>0</v>
      </c>
      <c r="K29" s="116"/>
      <c r="L29" s="116">
        <f>SUM(B29:K29)</f>
        <v>0</v>
      </c>
      <c r="M29" s="76"/>
    </row>
    <row r="30" spans="2:13" ht="9.75" customHeight="1" hidden="1"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76"/>
    </row>
    <row r="31" spans="1:13" ht="12.75" hidden="1">
      <c r="A31" t="s">
        <v>84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76"/>
    </row>
    <row r="32" spans="1:13" ht="12.75" hidden="1">
      <c r="A32" t="s">
        <v>85</v>
      </c>
      <c r="B32" s="116">
        <v>0</v>
      </c>
      <c r="C32" s="116"/>
      <c r="D32" s="116">
        <v>0</v>
      </c>
      <c r="E32" s="116"/>
      <c r="F32" s="116"/>
      <c r="G32" s="116">
        <v>0</v>
      </c>
      <c r="H32" s="116"/>
      <c r="I32" s="116"/>
      <c r="J32" s="116">
        <v>0</v>
      </c>
      <c r="K32" s="116"/>
      <c r="L32" s="116">
        <f>SUM(B32:K32)</f>
        <v>0</v>
      </c>
      <c r="M32" s="76"/>
    </row>
    <row r="33" spans="2:13" ht="9.75" customHeight="1" hidden="1"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76"/>
    </row>
    <row r="34" spans="1:13" ht="12.75" hidden="1">
      <c r="A34" t="s">
        <v>88</v>
      </c>
      <c r="B34" s="116">
        <v>0</v>
      </c>
      <c r="C34" s="116"/>
      <c r="D34" s="116">
        <v>0</v>
      </c>
      <c r="E34" s="116"/>
      <c r="F34" s="116"/>
      <c r="G34" s="116">
        <v>0</v>
      </c>
      <c r="H34" s="116"/>
      <c r="I34" s="116"/>
      <c r="J34" s="116">
        <v>0</v>
      </c>
      <c r="K34" s="116"/>
      <c r="L34" s="116">
        <f>SUM(B34:K34)</f>
        <v>0</v>
      </c>
      <c r="M34" s="76"/>
    </row>
    <row r="35" spans="2:13" ht="9.75" customHeight="1">
      <c r="B35" s="116"/>
      <c r="C35" s="81"/>
      <c r="D35" s="116"/>
      <c r="E35" s="81"/>
      <c r="F35" s="81"/>
      <c r="G35" s="116"/>
      <c r="H35" s="81"/>
      <c r="I35" s="81"/>
      <c r="J35" s="116"/>
      <c r="K35" s="81"/>
      <c r="L35" s="116"/>
      <c r="M35" s="76"/>
    </row>
    <row r="36" spans="1:14" ht="13.5" thickBot="1">
      <c r="A36" s="1" t="s">
        <v>151</v>
      </c>
      <c r="B36" s="92">
        <f>SUM(B20:B35)</f>
        <v>41867</v>
      </c>
      <c r="C36" s="81"/>
      <c r="D36" s="92">
        <f>SUM(D20:D35)</f>
        <v>4824</v>
      </c>
      <c r="E36" s="81"/>
      <c r="F36" s="81"/>
      <c r="G36" s="92">
        <f>SUM(G20:G35)</f>
        <v>80</v>
      </c>
      <c r="H36" s="81"/>
      <c r="I36" s="81"/>
      <c r="J36" s="92">
        <f>SUM(J20:J35)</f>
        <v>-8818</v>
      </c>
      <c r="K36" s="81"/>
      <c r="L36" s="92">
        <f>SUM(L20:L35)</f>
        <v>37953</v>
      </c>
      <c r="M36" s="76"/>
      <c r="N36" s="76">
        <f>+L36-BalanceSheet!C46</f>
        <v>0</v>
      </c>
    </row>
    <row r="37" spans="2:13" ht="12.75">
      <c r="B37" s="116"/>
      <c r="C37" s="81"/>
      <c r="D37" s="116"/>
      <c r="E37" s="81"/>
      <c r="F37" s="81"/>
      <c r="G37" s="116"/>
      <c r="H37" s="81"/>
      <c r="I37" s="81"/>
      <c r="J37" s="116"/>
      <c r="K37" s="81"/>
      <c r="L37" s="116"/>
      <c r="M37" s="76"/>
    </row>
    <row r="38" spans="2:13" ht="12.75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 hidden="1">
      <c r="A39" s="1" t="s">
        <v>115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 hidden="1">
      <c r="A40" s="115" t="s">
        <v>116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2:13" ht="12.75" hidden="1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 hidden="1">
      <c r="A42" t="s">
        <v>74</v>
      </c>
      <c r="B42" s="76">
        <v>31400</v>
      </c>
      <c r="C42" s="76"/>
      <c r="D42" s="76">
        <v>14811</v>
      </c>
      <c r="E42" s="76"/>
      <c r="F42" s="76"/>
      <c r="G42" s="76">
        <v>44</v>
      </c>
      <c r="H42" s="76"/>
      <c r="I42" s="76"/>
      <c r="J42" s="76">
        <v>-14357</v>
      </c>
      <c r="K42" s="76"/>
      <c r="L42" s="76">
        <f>SUM(B42:K42)</f>
        <v>31898</v>
      </c>
      <c r="M42" s="76"/>
    </row>
    <row r="43" spans="2:13" ht="9.75" customHeight="1" hidden="1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 hidden="1">
      <c r="A44" t="s">
        <v>75</v>
      </c>
      <c r="B44" s="76">
        <v>0</v>
      </c>
      <c r="C44" s="76"/>
      <c r="D44" s="76">
        <v>0</v>
      </c>
      <c r="E44" s="76"/>
      <c r="F44" s="76"/>
      <c r="G44" s="76">
        <v>0</v>
      </c>
      <c r="H44" s="76"/>
      <c r="I44" s="76"/>
      <c r="J44" s="76">
        <v>3453</v>
      </c>
      <c r="K44" s="76"/>
      <c r="L44" s="76">
        <f>SUM(B44:K44)</f>
        <v>3453</v>
      </c>
      <c r="M44" s="76"/>
    </row>
    <row r="45" spans="2:13" ht="9.75" customHeight="1" hidden="1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 hidden="1">
      <c r="A46" t="s">
        <v>76</v>
      </c>
      <c r="B46" s="76">
        <v>0</v>
      </c>
      <c r="C46" s="76"/>
      <c r="D46" s="76">
        <v>0</v>
      </c>
      <c r="E46" s="76"/>
      <c r="F46" s="76"/>
      <c r="G46" s="76">
        <v>58</v>
      </c>
      <c r="H46" s="76"/>
      <c r="I46" s="76"/>
      <c r="J46" s="76">
        <v>0</v>
      </c>
      <c r="K46" s="76"/>
      <c r="L46" s="76">
        <f>SUM(B46:K46)</f>
        <v>58</v>
      </c>
      <c r="M46" s="76"/>
    </row>
    <row r="47" spans="2:13" ht="9.75" customHeight="1" hidden="1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 hidden="1">
      <c r="A48" t="s">
        <v>78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 hidden="1">
      <c r="A49" t="s">
        <v>79</v>
      </c>
      <c r="B49" s="76">
        <v>0</v>
      </c>
      <c r="C49" s="76"/>
      <c r="D49" s="76">
        <v>0</v>
      </c>
      <c r="E49" s="76"/>
      <c r="F49" s="76"/>
      <c r="G49" s="76">
        <v>1751</v>
      </c>
      <c r="H49" s="76"/>
      <c r="I49" s="76"/>
      <c r="J49" s="76">
        <v>0</v>
      </c>
      <c r="K49" s="76"/>
      <c r="L49" s="76">
        <f>SUM(B49:K49)</f>
        <v>1751</v>
      </c>
      <c r="M49" s="76"/>
    </row>
    <row r="50" spans="2:13" ht="9.75" customHeight="1" hidden="1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 hidden="1">
      <c r="A51" t="s">
        <v>77</v>
      </c>
      <c r="B51" s="76">
        <v>0</v>
      </c>
      <c r="C51" s="76"/>
      <c r="D51" s="76">
        <v>0</v>
      </c>
      <c r="E51" s="76"/>
      <c r="F51" s="76"/>
      <c r="G51" s="76">
        <v>-1769</v>
      </c>
      <c r="H51" s="76"/>
      <c r="I51" s="76"/>
      <c r="J51" s="76">
        <v>0</v>
      </c>
      <c r="K51" s="76"/>
      <c r="L51" s="76">
        <f>SUM(B51:K51)</f>
        <v>-1769</v>
      </c>
      <c r="M51" s="76"/>
    </row>
    <row r="52" spans="2:13" ht="9" customHeight="1" hidden="1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 hidden="1">
      <c r="A53" t="s">
        <v>80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 hidden="1">
      <c r="A54" t="s">
        <v>81</v>
      </c>
      <c r="B54" s="76">
        <v>0</v>
      </c>
      <c r="C54" s="76"/>
      <c r="D54" s="76">
        <v>0</v>
      </c>
      <c r="E54" s="76"/>
      <c r="F54" s="76"/>
      <c r="G54" s="76">
        <v>0</v>
      </c>
      <c r="H54" s="76"/>
      <c r="I54" s="76"/>
      <c r="J54" s="76">
        <v>0</v>
      </c>
      <c r="K54" s="76"/>
      <c r="L54" s="76">
        <f>SUM(B54:K54)</f>
        <v>0</v>
      </c>
      <c r="M54" s="76"/>
    </row>
    <row r="55" spans="2:13" ht="9.75" customHeight="1" hidden="1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 hidden="1">
      <c r="A56" t="s">
        <v>87</v>
      </c>
      <c r="B56" s="76">
        <v>0</v>
      </c>
      <c r="C56" s="76"/>
      <c r="D56" s="76">
        <v>0</v>
      </c>
      <c r="E56" s="76"/>
      <c r="F56" s="76"/>
      <c r="G56" s="76">
        <v>0</v>
      </c>
      <c r="H56" s="76"/>
      <c r="I56" s="76"/>
      <c r="J56" s="76">
        <v>0</v>
      </c>
      <c r="K56" s="76"/>
      <c r="L56" s="76">
        <f>SUM(B56:K56)</f>
        <v>0</v>
      </c>
      <c r="M56" s="76"/>
    </row>
    <row r="57" spans="2:13" ht="9.75" customHeight="1" hidden="1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3.5" hidden="1" thickBot="1">
      <c r="A58" s="1" t="s">
        <v>86</v>
      </c>
      <c r="B58" s="78">
        <f>SUM(B42:B57)</f>
        <v>31400</v>
      </c>
      <c r="C58" s="77"/>
      <c r="D58" s="78">
        <f>SUM(D42:D57)</f>
        <v>14811</v>
      </c>
      <c r="E58" s="77"/>
      <c r="F58" s="77"/>
      <c r="G58" s="78">
        <f>SUM(G42:G57)</f>
        <v>84</v>
      </c>
      <c r="H58" s="77"/>
      <c r="I58" s="77"/>
      <c r="J58" s="78">
        <f>SUM(J42:J57)</f>
        <v>-10904</v>
      </c>
      <c r="K58" s="77"/>
      <c r="L58" s="78">
        <f>SUM(L42:L57)</f>
        <v>35391</v>
      </c>
      <c r="M58" s="76"/>
    </row>
    <row r="59" spans="2:13" ht="12.75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2:13" ht="12.75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115" t="s">
        <v>109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1" t="s">
        <v>132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1" t="s">
        <v>123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1" t="s">
        <v>124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1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1" t="s">
        <v>125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1" t="s">
        <v>113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2:13" ht="12.75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2:13" ht="12.75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2:13" ht="12.75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2:13" ht="12.75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2:13" ht="12.75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2:13" ht="12.75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2:13" ht="12.75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2:13" ht="12.75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2:13" ht="12.75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2:13" ht="12.75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2:13" ht="12.75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2:13" ht="12.75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2:13" ht="12.75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2:13" ht="12.75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2:13" ht="12.75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</row>
    <row r="83" spans="2:13" ht="12.75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</row>
    <row r="84" spans="2:13" ht="12.7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</row>
    <row r="85" spans="2:13" ht="12.7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</row>
    <row r="86" spans="2:13" ht="12.7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</row>
    <row r="87" spans="2:13" ht="12.7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</row>
    <row r="88" spans="2:13" ht="12.7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</row>
    <row r="89" spans="2:13" ht="12.7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</row>
    <row r="90" spans="2:13" ht="12.7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</row>
    <row r="91" spans="2:13" ht="12.7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</row>
    <row r="92" spans="2:13" ht="12.7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</row>
    <row r="93" spans="2:13" ht="12.7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</row>
    <row r="94" spans="2:13" ht="12.7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</row>
    <row r="95" spans="2:13" ht="12.7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</row>
    <row r="96" spans="2:13" ht="12.7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</row>
    <row r="97" spans="2:13" ht="12.7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</row>
    <row r="98" spans="2:13" ht="12.7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</row>
    <row r="99" spans="2:13" ht="12.7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</row>
    <row r="100" spans="2:13" ht="12.7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</row>
    <row r="101" spans="2:13" ht="12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</row>
    <row r="102" spans="2:13" ht="12.7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</row>
    <row r="103" spans="2:13" ht="12.7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</row>
    <row r="104" spans="2:13" ht="12.7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</row>
    <row r="105" spans="2:13" ht="12.7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</row>
    <row r="106" spans="2:13" ht="12.7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</row>
    <row r="107" spans="2:13" ht="12.7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2:13" ht="12.7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</row>
    <row r="109" spans="2:13" ht="12.7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</row>
    <row r="110" spans="2:13" ht="12.7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</row>
    <row r="111" spans="2:13" ht="12.7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</row>
    <row r="112" spans="2:13" ht="12.7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</row>
    <row r="113" spans="2:13" ht="12.7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</row>
    <row r="114" spans="2:13" ht="12.7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</row>
    <row r="115" spans="2:13" ht="12.7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</row>
    <row r="116" spans="2:13" ht="12.7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</row>
    <row r="117" spans="2:13" ht="12.7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</row>
  </sheetData>
  <mergeCells count="5">
    <mergeCell ref="A7:L7"/>
    <mergeCell ref="A2:L2"/>
    <mergeCell ref="A3:L3"/>
    <mergeCell ref="A5:L5"/>
    <mergeCell ref="A6:L6"/>
  </mergeCells>
  <printOptions/>
  <pageMargins left="0.55" right="0.24" top="0.59" bottom="0.7" header="0.31" footer="0.28"/>
  <pageSetup horizontalDpi="300" verticalDpi="300" orientation="portrait" paperSize="9" r:id="rId1"/>
  <headerFooter alignWithMargins="0">
    <oddHeader>&amp;R&amp;9 13 OCTOBER 2003</oddHeader>
    <oddFooter>&amp;C&amp;12Page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40">
      <selection activeCell="A2" sqref="A2:G54"/>
    </sheetView>
  </sheetViews>
  <sheetFormatPr defaultColWidth="9.140625" defaultRowHeight="12.75"/>
  <cols>
    <col min="1" max="1" width="2.421875" style="0" customWidth="1"/>
    <col min="2" max="2" width="57.28125" style="0" customWidth="1"/>
    <col min="3" max="3" width="12.421875" style="0" customWidth="1"/>
    <col min="4" max="4" width="2.8515625" style="0" customWidth="1"/>
    <col min="5" max="5" width="12.7109375" style="0" hidden="1" customWidth="1"/>
    <col min="6" max="6" width="8.7109375" style="0" bestFit="1" customWidth="1"/>
  </cols>
  <sheetData>
    <row r="1" spans="1:6" ht="15.75">
      <c r="A1" s="4"/>
      <c r="B1" s="4"/>
      <c r="C1" s="18"/>
      <c r="D1" s="18"/>
      <c r="E1" s="117"/>
      <c r="F1" s="4"/>
    </row>
    <row r="2" spans="1:6" ht="18">
      <c r="A2" s="152" t="s">
        <v>95</v>
      </c>
      <c r="B2" s="152"/>
      <c r="C2" s="152"/>
      <c r="D2" s="152"/>
      <c r="E2" s="152"/>
      <c r="F2" s="25"/>
    </row>
    <row r="3" spans="1:6" ht="12.75">
      <c r="A3" s="153" t="s">
        <v>0</v>
      </c>
      <c r="B3" s="153"/>
      <c r="C3" s="153"/>
      <c r="D3" s="153"/>
      <c r="E3" s="153"/>
      <c r="F3" s="26"/>
    </row>
    <row r="4" spans="1:6" ht="12.75">
      <c r="A4" s="4"/>
      <c r="B4" s="4"/>
      <c r="C4" s="4"/>
      <c r="D4" s="4"/>
      <c r="E4" s="4"/>
      <c r="F4" s="4"/>
    </row>
    <row r="5" spans="1:6" ht="15.75">
      <c r="A5" s="155" t="s">
        <v>64</v>
      </c>
      <c r="B5" s="155"/>
      <c r="C5" s="155"/>
      <c r="D5" s="155"/>
      <c r="E5" s="155"/>
      <c r="F5" s="27"/>
    </row>
    <row r="6" spans="1:6" ht="15.75">
      <c r="A6" s="155" t="s">
        <v>139</v>
      </c>
      <c r="B6" s="155"/>
      <c r="C6" s="155"/>
      <c r="D6" s="155"/>
      <c r="E6" s="155"/>
      <c r="F6" s="27"/>
    </row>
    <row r="7" spans="1:6" ht="15">
      <c r="A7" s="146" t="s">
        <v>38</v>
      </c>
      <c r="B7" s="146"/>
      <c r="C7" s="146"/>
      <c r="D7" s="146"/>
      <c r="E7" s="146"/>
      <c r="F7" s="28"/>
    </row>
    <row r="8" spans="1:6" ht="15">
      <c r="A8" s="34"/>
      <c r="B8" s="34"/>
      <c r="C8" s="34"/>
      <c r="D8" s="34"/>
      <c r="E8" s="34"/>
      <c r="F8" s="28"/>
    </row>
    <row r="9" spans="1:6" ht="38.25" customHeight="1">
      <c r="A9" s="20"/>
      <c r="B9" s="4"/>
      <c r="C9" s="8" t="s">
        <v>106</v>
      </c>
      <c r="D9" s="8"/>
      <c r="E9" s="8" t="s">
        <v>107</v>
      </c>
      <c r="F9" s="8"/>
    </row>
    <row r="10" spans="1:6" ht="12.75" customHeight="1">
      <c r="A10" s="20"/>
      <c r="B10" s="4"/>
      <c r="C10" s="8" t="s">
        <v>53</v>
      </c>
      <c r="D10" s="8"/>
      <c r="E10" s="8" t="s">
        <v>53</v>
      </c>
      <c r="F10" s="8"/>
    </row>
    <row r="11" spans="1:6" ht="12.75" customHeight="1">
      <c r="A11" s="20"/>
      <c r="B11" s="4"/>
      <c r="C11" s="31" t="s">
        <v>143</v>
      </c>
      <c r="D11" s="31"/>
      <c r="E11" s="31" t="s">
        <v>108</v>
      </c>
      <c r="F11" s="9"/>
    </row>
    <row r="12" spans="1:6" ht="12.75">
      <c r="A12" s="4"/>
      <c r="B12" s="4"/>
      <c r="C12" s="10" t="s">
        <v>11</v>
      </c>
      <c r="D12" s="10"/>
      <c r="E12" s="10" t="s">
        <v>11</v>
      </c>
      <c r="F12" s="10"/>
    </row>
    <row r="13" spans="1:6" ht="12.75">
      <c r="A13" s="4"/>
      <c r="B13" s="4"/>
      <c r="C13" s="10"/>
      <c r="D13" s="10"/>
      <c r="E13" s="10"/>
      <c r="F13" s="10"/>
    </row>
    <row r="14" spans="1:6" ht="15">
      <c r="A14" s="4" t="s">
        <v>54</v>
      </c>
      <c r="C14" s="99"/>
      <c r="D14" s="105"/>
      <c r="E14" s="105"/>
      <c r="F14" s="50"/>
    </row>
    <row r="15" spans="1:6" ht="15">
      <c r="A15" s="19"/>
      <c r="B15" s="4"/>
      <c r="C15" s="111"/>
      <c r="D15" s="108"/>
      <c r="E15" s="108"/>
      <c r="F15" s="50"/>
    </row>
    <row r="16" spans="1:6" ht="15">
      <c r="A16" s="19"/>
      <c r="B16" s="40" t="s">
        <v>145</v>
      </c>
      <c r="C16" s="99">
        <v>124</v>
      </c>
      <c r="D16" s="105"/>
      <c r="E16" s="105"/>
      <c r="F16" s="50"/>
    </row>
    <row r="17" spans="1:6" ht="15">
      <c r="A17" s="19"/>
      <c r="B17" s="40" t="s">
        <v>55</v>
      </c>
      <c r="C17" s="106"/>
      <c r="D17" s="105"/>
      <c r="E17" s="105"/>
      <c r="F17" s="50"/>
    </row>
    <row r="18" spans="1:6" ht="15">
      <c r="A18" s="19"/>
      <c r="B18" s="40" t="s">
        <v>56</v>
      </c>
      <c r="C18" s="99">
        <v>56</v>
      </c>
      <c r="D18" s="105"/>
      <c r="E18" s="105"/>
      <c r="F18" s="50"/>
    </row>
    <row r="19" spans="1:6" ht="15">
      <c r="A19" s="19"/>
      <c r="B19" s="40" t="s">
        <v>102</v>
      </c>
      <c r="C19" s="99">
        <v>638</v>
      </c>
      <c r="D19" s="105"/>
      <c r="E19" s="105"/>
      <c r="F19" s="50"/>
    </row>
    <row r="20" spans="1:6" ht="15">
      <c r="A20" s="19"/>
      <c r="B20" s="40" t="s">
        <v>63</v>
      </c>
      <c r="C20" s="99">
        <v>-840</v>
      </c>
      <c r="D20" s="105"/>
      <c r="E20" s="105"/>
      <c r="F20" s="50"/>
    </row>
    <row r="21" spans="1:6" ht="9.75" customHeight="1">
      <c r="A21" s="19"/>
      <c r="B21" s="46"/>
      <c r="C21" s="107"/>
      <c r="D21" s="108"/>
      <c r="E21" s="109"/>
      <c r="F21" s="50"/>
    </row>
    <row r="22" spans="1:6" ht="15">
      <c r="A22" s="19"/>
      <c r="B22" s="40" t="s">
        <v>137</v>
      </c>
      <c r="C22" s="99">
        <f>SUM(C16:C21)</f>
        <v>-22</v>
      </c>
      <c r="D22" s="108"/>
      <c r="E22" s="105">
        <f>SUM(E16:E21)</f>
        <v>0</v>
      </c>
      <c r="F22" s="50"/>
    </row>
    <row r="23" spans="1:6" ht="15">
      <c r="A23" s="19"/>
      <c r="B23" s="40" t="s">
        <v>57</v>
      </c>
      <c r="C23" s="99"/>
      <c r="D23" s="108"/>
      <c r="E23" s="108"/>
      <c r="F23" s="50"/>
    </row>
    <row r="24" spans="1:6" ht="15">
      <c r="A24" s="19"/>
      <c r="B24" s="40" t="s">
        <v>58</v>
      </c>
      <c r="C24" s="99">
        <v>4174</v>
      </c>
      <c r="D24" s="105"/>
      <c r="E24" s="105"/>
      <c r="F24" s="50"/>
    </row>
    <row r="25" spans="1:6" ht="15">
      <c r="A25" s="19"/>
      <c r="B25" s="40" t="s">
        <v>59</v>
      </c>
      <c r="C25" s="112">
        <v>-1469</v>
      </c>
      <c r="D25" s="105"/>
      <c r="E25" s="113"/>
      <c r="F25" s="50"/>
    </row>
    <row r="26" spans="1:6" ht="15">
      <c r="A26" s="19"/>
      <c r="B26" s="40" t="s">
        <v>133</v>
      </c>
      <c r="C26" s="99">
        <f>SUM(C22:C25)</f>
        <v>2683</v>
      </c>
      <c r="D26" s="105"/>
      <c r="E26" s="105">
        <f>SUM(E22:E25)</f>
        <v>0</v>
      </c>
      <c r="F26" s="50"/>
    </row>
    <row r="27" spans="1:6" ht="15">
      <c r="A27" s="19"/>
      <c r="B27" s="40" t="s">
        <v>101</v>
      </c>
      <c r="C27" s="99">
        <v>87</v>
      </c>
      <c r="D27" s="105"/>
      <c r="E27" s="105"/>
      <c r="F27" s="50"/>
    </row>
    <row r="28" spans="1:6" ht="15">
      <c r="A28" s="19"/>
      <c r="B28" s="40" t="s">
        <v>93</v>
      </c>
      <c r="C28" s="99">
        <v>-800</v>
      </c>
      <c r="D28" s="105"/>
      <c r="E28" s="105"/>
      <c r="F28" s="50"/>
    </row>
    <row r="29" spans="1:6" ht="15">
      <c r="A29" s="19"/>
      <c r="B29" s="40" t="s">
        <v>94</v>
      </c>
      <c r="C29" s="99">
        <v>-648</v>
      </c>
      <c r="D29" s="105"/>
      <c r="E29" s="105"/>
      <c r="F29" s="50"/>
    </row>
    <row r="30" spans="1:6" ht="15">
      <c r="A30" s="19"/>
      <c r="B30" s="40" t="s">
        <v>153</v>
      </c>
      <c r="C30" s="96">
        <f>SUM(C26:C29)</f>
        <v>1322</v>
      </c>
      <c r="D30" s="105"/>
      <c r="E30" s="110">
        <f>SUM(E26:E29)</f>
        <v>0</v>
      </c>
      <c r="F30" s="50"/>
    </row>
    <row r="31" spans="1:6" ht="15">
      <c r="A31" s="19"/>
      <c r="B31" s="40"/>
      <c r="C31" s="99"/>
      <c r="D31" s="105"/>
      <c r="E31" s="105"/>
      <c r="F31" s="50"/>
    </row>
    <row r="32" spans="1:6" ht="15">
      <c r="A32" s="70" t="s">
        <v>60</v>
      </c>
      <c r="B32" s="4"/>
      <c r="C32" s="99"/>
      <c r="D32" s="105"/>
      <c r="E32" s="105"/>
      <c r="F32" s="50"/>
    </row>
    <row r="33" spans="1:6" ht="15">
      <c r="A33" s="70"/>
      <c r="B33" s="40" t="s">
        <v>136</v>
      </c>
      <c r="C33" s="99">
        <v>-835</v>
      </c>
      <c r="D33" s="105"/>
      <c r="E33" s="105"/>
      <c r="F33" s="50"/>
    </row>
    <row r="34" spans="1:6" ht="15">
      <c r="A34" s="19"/>
      <c r="B34" s="40" t="s">
        <v>61</v>
      </c>
      <c r="C34" s="99">
        <v>1068</v>
      </c>
      <c r="D34" s="105"/>
      <c r="E34" s="105"/>
      <c r="F34" s="50"/>
    </row>
    <row r="35" spans="1:6" ht="15">
      <c r="A35" s="19"/>
      <c r="B35" s="40" t="s">
        <v>154</v>
      </c>
      <c r="C35" s="96">
        <f>SUM(C33:C34)</f>
        <v>233</v>
      </c>
      <c r="D35" s="105"/>
      <c r="E35" s="110">
        <f>SUM(E33:E34)</f>
        <v>0</v>
      </c>
      <c r="F35" s="50"/>
    </row>
    <row r="36" spans="1:6" ht="15">
      <c r="A36" s="19"/>
      <c r="B36" s="4"/>
      <c r="C36" s="99"/>
      <c r="D36" s="105"/>
      <c r="E36" s="105"/>
      <c r="F36" s="81"/>
    </row>
    <row r="37" spans="1:6" ht="15">
      <c r="A37" s="70" t="s">
        <v>62</v>
      </c>
      <c r="B37" s="4"/>
      <c r="C37" s="99"/>
      <c r="D37" s="99"/>
      <c r="E37" s="99"/>
      <c r="F37" s="81"/>
    </row>
    <row r="38" spans="1:6" ht="15">
      <c r="A38" s="19"/>
      <c r="B38" s="40" t="s">
        <v>103</v>
      </c>
      <c r="C38" s="99">
        <v>-801</v>
      </c>
      <c r="D38" s="105"/>
      <c r="E38" s="105"/>
      <c r="F38" s="105"/>
    </row>
    <row r="39" spans="1:6" ht="15">
      <c r="A39" s="19"/>
      <c r="B39" s="40" t="s">
        <v>131</v>
      </c>
      <c r="C39" s="99">
        <v>665</v>
      </c>
      <c r="D39" s="105"/>
      <c r="E39" s="105"/>
      <c r="F39" s="105"/>
    </row>
    <row r="40" spans="1:6" ht="15">
      <c r="A40" s="19"/>
      <c r="B40" s="40" t="s">
        <v>155</v>
      </c>
      <c r="C40" s="96">
        <f>SUM(C38:C39)</f>
        <v>-136</v>
      </c>
      <c r="D40" s="105"/>
      <c r="E40" s="110">
        <f>SUM(E38:E38)</f>
        <v>0</v>
      </c>
      <c r="F40" s="105"/>
    </row>
    <row r="41" spans="1:6" ht="15">
      <c r="A41" s="19"/>
      <c r="B41" s="40"/>
      <c r="C41" s="99"/>
      <c r="D41" s="105"/>
      <c r="E41" s="105"/>
      <c r="F41" s="105"/>
    </row>
    <row r="42" spans="1:6" ht="15">
      <c r="A42" s="70" t="s">
        <v>156</v>
      </c>
      <c r="B42" s="4"/>
      <c r="C42" s="99">
        <f>C30+C35+C40</f>
        <v>1419</v>
      </c>
      <c r="D42" s="105"/>
      <c r="E42" s="105" t="e">
        <f>E30+E35+E40+#REF!</f>
        <v>#REF!</v>
      </c>
      <c r="F42" s="50"/>
    </row>
    <row r="43" spans="1:6" ht="15">
      <c r="A43" s="19"/>
      <c r="B43" s="4"/>
      <c r="C43" s="111"/>
      <c r="D43" s="108"/>
      <c r="E43" s="108"/>
      <c r="F43" s="50"/>
    </row>
    <row r="44" spans="1:6" ht="15">
      <c r="A44" s="70" t="s">
        <v>126</v>
      </c>
      <c r="B44" s="4"/>
      <c r="C44" s="99">
        <v>6291</v>
      </c>
      <c r="D44" s="105"/>
      <c r="E44" s="105"/>
      <c r="F44" s="50"/>
    </row>
    <row r="45" spans="1:6" ht="15">
      <c r="A45" s="19"/>
      <c r="B45" s="4"/>
      <c r="C45" s="99"/>
      <c r="D45" s="105"/>
      <c r="E45" s="105"/>
      <c r="F45" s="81"/>
    </row>
    <row r="46" spans="1:6" ht="15.75" thickBot="1">
      <c r="A46" s="70" t="s">
        <v>127</v>
      </c>
      <c r="B46" s="4"/>
      <c r="C46" s="101">
        <f>SUM(C42:C45)</f>
        <v>7710</v>
      </c>
      <c r="D46" s="105"/>
      <c r="E46" s="114" t="e">
        <f>SUM(E42:E45)</f>
        <v>#REF!</v>
      </c>
      <c r="F46" s="50"/>
    </row>
    <row r="47" spans="1:6" ht="15">
      <c r="A47" s="19"/>
      <c r="B47" s="4"/>
      <c r="C47" s="99"/>
      <c r="D47" s="105"/>
      <c r="E47" s="105"/>
      <c r="F47" s="81"/>
    </row>
    <row r="48" spans="1:6" ht="15">
      <c r="A48" s="65" t="s">
        <v>109</v>
      </c>
      <c r="B48" s="4"/>
      <c r="C48" s="99"/>
      <c r="D48" s="105"/>
      <c r="E48" s="105"/>
      <c r="F48" s="81"/>
    </row>
    <row r="49" spans="1:6" ht="15">
      <c r="A49" s="46" t="s">
        <v>118</v>
      </c>
      <c r="B49" s="4"/>
      <c r="C49" s="99"/>
      <c r="D49" s="105"/>
      <c r="E49" s="105"/>
      <c r="F49" s="81"/>
    </row>
    <row r="50" spans="1:6" ht="15">
      <c r="A50" s="46" t="s">
        <v>119</v>
      </c>
      <c r="B50" s="4"/>
      <c r="C50" s="99"/>
      <c r="D50" s="105"/>
      <c r="E50" s="105"/>
      <c r="F50" s="81"/>
    </row>
    <row r="51" spans="1:6" ht="15">
      <c r="A51" s="46" t="s">
        <v>114</v>
      </c>
      <c r="B51" s="4"/>
      <c r="C51" s="99"/>
      <c r="D51" s="99"/>
      <c r="E51" s="99"/>
      <c r="F51" s="81"/>
    </row>
    <row r="52" spans="1:6" ht="15">
      <c r="A52" s="46"/>
      <c r="B52" s="4"/>
      <c r="C52" s="99"/>
      <c r="D52" s="99"/>
      <c r="E52" s="99"/>
      <c r="F52" s="81"/>
    </row>
    <row r="53" spans="1:6" ht="15">
      <c r="A53" s="46" t="s">
        <v>120</v>
      </c>
      <c r="B53" s="4"/>
      <c r="C53" s="99"/>
      <c r="D53" s="99"/>
      <c r="E53" s="99"/>
      <c r="F53" s="81"/>
    </row>
    <row r="54" spans="1:6" ht="14.25">
      <c r="A54" s="46" t="s">
        <v>113</v>
      </c>
      <c r="B54" s="4"/>
      <c r="C54" s="105"/>
      <c r="D54" s="105"/>
      <c r="E54" s="105"/>
      <c r="F54" s="50"/>
    </row>
    <row r="55" spans="2:6" ht="14.25">
      <c r="B55" s="69"/>
      <c r="C55" s="105"/>
      <c r="D55" s="105"/>
      <c r="E55" s="105"/>
      <c r="F55" s="77"/>
    </row>
    <row r="56" spans="2:6" ht="14.25">
      <c r="B56" s="69"/>
      <c r="C56" s="105"/>
      <c r="D56" s="105"/>
      <c r="E56" s="105"/>
      <c r="F56" s="77"/>
    </row>
    <row r="57" spans="2:6" ht="12.75">
      <c r="B57" s="69"/>
      <c r="C57" s="77"/>
      <c r="D57" s="77"/>
      <c r="E57" s="77"/>
      <c r="F57" s="77"/>
    </row>
    <row r="58" spans="2:6" ht="12.75">
      <c r="B58" s="69"/>
      <c r="C58" s="77"/>
      <c r="D58" s="77"/>
      <c r="E58" s="77"/>
      <c r="F58" s="77"/>
    </row>
    <row r="59" spans="2:6" ht="12.75">
      <c r="B59" s="69"/>
      <c r="C59" s="77"/>
      <c r="D59" s="77"/>
      <c r="E59" s="77"/>
      <c r="F59" s="77"/>
    </row>
    <row r="60" spans="2:6" ht="12.75">
      <c r="B60" s="69"/>
      <c r="C60" s="104"/>
      <c r="D60" s="104"/>
      <c r="E60" s="104"/>
      <c r="F60" s="69"/>
    </row>
    <row r="61" spans="2:6" ht="12.75">
      <c r="B61" s="69"/>
      <c r="C61" s="104"/>
      <c r="D61" s="104"/>
      <c r="E61" s="104"/>
      <c r="F61" s="69"/>
    </row>
    <row r="62" spans="2:6" ht="12.75">
      <c r="B62" s="69"/>
      <c r="C62" s="69"/>
      <c r="D62" s="69"/>
      <c r="E62" s="69"/>
      <c r="F62" s="69"/>
    </row>
    <row r="63" spans="2:6" ht="12.75">
      <c r="B63" s="69"/>
      <c r="C63" s="69"/>
      <c r="D63" s="69"/>
      <c r="E63" s="69"/>
      <c r="F63" s="69"/>
    </row>
    <row r="64" spans="2:6" ht="12.75">
      <c r="B64" s="69"/>
      <c r="C64" s="69"/>
      <c r="D64" s="69"/>
      <c r="E64" s="69"/>
      <c r="F64" s="69"/>
    </row>
    <row r="65" spans="2:6" ht="12.75">
      <c r="B65" s="69"/>
      <c r="C65" s="69"/>
      <c r="D65" s="69"/>
      <c r="E65" s="69"/>
      <c r="F65" s="69"/>
    </row>
    <row r="66" spans="2:6" ht="12.75">
      <c r="B66" s="69"/>
      <c r="C66" s="69"/>
      <c r="D66" s="69"/>
      <c r="E66" s="69"/>
      <c r="F66" s="69"/>
    </row>
  </sheetData>
  <mergeCells count="5">
    <mergeCell ref="A7:E7"/>
    <mergeCell ref="A2:E2"/>
    <mergeCell ref="A3:E3"/>
    <mergeCell ref="A5:E5"/>
    <mergeCell ref="A6:E6"/>
  </mergeCells>
  <printOptions/>
  <pageMargins left="0.74" right="0.43" top="0.5" bottom="0.68" header="0.24" footer="0.25"/>
  <pageSetup horizontalDpi="300" verticalDpi="300" orientation="portrait" paperSize="9" scale="90" r:id="rId1"/>
  <headerFooter alignWithMargins="0">
    <oddHeader>&amp;R&amp;9 13 OCTOBER 2003</oddHeader>
    <oddFooter>&amp;C&amp;12Page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Amtel Group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Amtel</dc:creator>
  <cp:keywords/>
  <dc:description/>
  <cp:lastModifiedBy>Amtel</cp:lastModifiedBy>
  <cp:lastPrinted>2003-10-13T08:23:53Z</cp:lastPrinted>
  <dcterms:created xsi:type="dcterms:W3CDTF">2000-10-25T08:38:43Z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