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7320" activeTab="0"/>
  </bookViews>
  <sheets>
    <sheet name="PL" sheetId="1" r:id="rId1"/>
    <sheet name="BS" sheetId="2" r:id="rId2"/>
  </sheets>
  <definedNames>
    <definedName name="_xlnm.Print_Area" localSheetId="1">'BS'!$A$1:$G$63</definedName>
  </definedNames>
  <calcPr fullCalcOnLoad="1"/>
</workbook>
</file>

<file path=xl/sharedStrings.xml><?xml version="1.0" encoding="utf-8"?>
<sst xmlns="http://schemas.openxmlformats.org/spreadsheetml/2006/main" count="165" uniqueCount="109">
  <si>
    <t xml:space="preserve">Amtel Holdings Berhad </t>
  </si>
  <si>
    <t>(409449-A)</t>
  </si>
  <si>
    <t>Announcement Of Unaudited Consolidated Financial Results</t>
  </si>
  <si>
    <t>CONSOLIDATED INCOME STATEMENT</t>
  </si>
  <si>
    <t>INDIVIDUAL QUARTER</t>
  </si>
  <si>
    <t>CUMULATIVE QUARTER</t>
  </si>
  <si>
    <t>CURRENT</t>
  </si>
  <si>
    <t xml:space="preserve">PRECEDING YEAR  </t>
  </si>
  <si>
    <t xml:space="preserve">CURRENT </t>
  </si>
  <si>
    <t>YEAR</t>
  </si>
  <si>
    <t>CORRESPONDING</t>
  </si>
  <si>
    <t>YEAR TO</t>
  </si>
  <si>
    <t>QUARTER</t>
  </si>
  <si>
    <t>DATE</t>
  </si>
  <si>
    <t>PERIOD</t>
  </si>
  <si>
    <t>RM’000</t>
  </si>
  <si>
    <t>1.(a)</t>
  </si>
  <si>
    <t xml:space="preserve">   (b)</t>
  </si>
  <si>
    <t>Investment Income</t>
  </si>
  <si>
    <t xml:space="preserve">   (c)</t>
  </si>
  <si>
    <t>2.(a)</t>
  </si>
  <si>
    <t xml:space="preserve">   (d)</t>
  </si>
  <si>
    <t xml:space="preserve">   (e)</t>
  </si>
  <si>
    <t xml:space="preserve">   (f)</t>
  </si>
  <si>
    <t xml:space="preserve">   (g)</t>
  </si>
  <si>
    <t xml:space="preserve">   (h)</t>
  </si>
  <si>
    <t>3.(a)</t>
  </si>
  <si>
    <t>(ii) Fully diluted (based on ordinary shares – sen)</t>
  </si>
  <si>
    <t>4.</t>
  </si>
  <si>
    <t>Net tangible assets per share (RM)</t>
  </si>
  <si>
    <t>5.(a)</t>
  </si>
  <si>
    <t>Dividend per share (sen)</t>
  </si>
  <si>
    <t>Dividend Description</t>
  </si>
  <si>
    <t>CONSOLIDATED BALANCE SHEET</t>
  </si>
  <si>
    <t>Investment in Associated Companies</t>
  </si>
  <si>
    <t>Intangible Assets</t>
  </si>
  <si>
    <t>Current Assets</t>
  </si>
  <si>
    <t xml:space="preserve">  Cash</t>
  </si>
  <si>
    <t>Current Liabilities</t>
  </si>
  <si>
    <t xml:space="preserve">  Short Term Borrowings</t>
  </si>
  <si>
    <t xml:space="preserve">  Provision for Taxation</t>
  </si>
  <si>
    <t>Total Net Assets</t>
  </si>
  <si>
    <t>Shareholders’ Funds</t>
  </si>
  <si>
    <t xml:space="preserve">  Share Capital</t>
  </si>
  <si>
    <t xml:space="preserve">  Reserves</t>
  </si>
  <si>
    <t xml:space="preserve">    Share Premium</t>
  </si>
  <si>
    <t xml:space="preserve">    Revaluation Reserve</t>
  </si>
  <si>
    <t xml:space="preserve">    Capital Reserve</t>
  </si>
  <si>
    <t xml:space="preserve">    Statutory Reserve</t>
  </si>
  <si>
    <t xml:space="preserve">    Retained Profit</t>
  </si>
  <si>
    <t xml:space="preserve">    Others</t>
  </si>
  <si>
    <t>Minority Interests</t>
  </si>
  <si>
    <t>Long Term Borrowings</t>
  </si>
  <si>
    <t>Other Long Term Liabilities</t>
  </si>
  <si>
    <t>YEAR END</t>
  </si>
  <si>
    <t xml:space="preserve">AS AT PRECEDING FINANCIAL </t>
  </si>
  <si>
    <t xml:space="preserve">AS AT END OF CURRENT </t>
  </si>
  <si>
    <t xml:space="preserve"> PRECEDING YEAR  </t>
  </si>
  <si>
    <t>30/11/2000</t>
  </si>
  <si>
    <t>31/5/01</t>
  </si>
  <si>
    <t>31/5/00</t>
  </si>
  <si>
    <t>Quarterly report on consolidated results for the second quarter ended 31 May 2001</t>
  </si>
  <si>
    <t xml:space="preserve">Long Term Investments </t>
  </si>
  <si>
    <t>Goodwill on Consolidation</t>
  </si>
  <si>
    <t>Other Long Term Assets</t>
  </si>
  <si>
    <t xml:space="preserve">  Inventories</t>
  </si>
  <si>
    <t xml:space="preserve">  Trade Receivables</t>
  </si>
  <si>
    <t xml:space="preserve">  Short Term Investments</t>
  </si>
  <si>
    <t xml:space="preserve">  Trade Payables</t>
  </si>
  <si>
    <t xml:space="preserve">  Proposed Dividend</t>
  </si>
  <si>
    <t>The figures have not been audited</t>
  </si>
  <si>
    <t>Net Current Assets or Current Liabilities</t>
  </si>
  <si>
    <t>Revenue</t>
  </si>
  <si>
    <t xml:space="preserve">Other Income </t>
  </si>
  <si>
    <t>Profit/(loss) before finance cost, depreciation and amortisation, exceptional items, income tax, minority interests and extraordinary items</t>
  </si>
  <si>
    <t>Finance Cost</t>
  </si>
  <si>
    <t>Depreciation and Amortisation</t>
  </si>
  <si>
    <t>Exceptional items</t>
  </si>
  <si>
    <t>Profit/(loss) before income tax, minority interests and extraordinary items</t>
  </si>
  <si>
    <t>Share of profits and losses of associated companies</t>
  </si>
  <si>
    <t>Income Tax</t>
  </si>
  <si>
    <t>(j)</t>
  </si>
  <si>
    <t>Pre-acquisition profit/(loss), if applicable</t>
  </si>
  <si>
    <t>(k)</t>
  </si>
  <si>
    <t>Net profit/(loss) from ordinary activities attributable to members of the company</t>
  </si>
  <si>
    <t>(l)</t>
  </si>
  <si>
    <t>(m)</t>
  </si>
  <si>
    <t>Net profit/(loss) attributable to members of the company</t>
  </si>
  <si>
    <t>Earnings per share based on 2(m) above after deducting any provision for preference dividends if any :</t>
  </si>
  <si>
    <t>(i)  Basic (based on 31.4 million ordinary shares – sen)</t>
  </si>
  <si>
    <t>Deferred Taxation</t>
  </si>
  <si>
    <t>(ii)  Less minority interests</t>
  </si>
  <si>
    <t>(i)   Extraordinary items</t>
  </si>
  <si>
    <t>(i)</t>
  </si>
  <si>
    <t xml:space="preserve">     members of the company</t>
  </si>
  <si>
    <t>(iii) Extraordinary items attributable to</t>
  </si>
  <si>
    <t xml:space="preserve">    deducting minority interests</t>
  </si>
  <si>
    <t xml:space="preserve">(i) Profit/(loss) after income tax before </t>
  </si>
  <si>
    <t>(ii) Minority interests</t>
  </si>
  <si>
    <t>-</t>
  </si>
  <si>
    <t>Investment Property</t>
  </si>
  <si>
    <t>Property, Plant and Equipment</t>
  </si>
  <si>
    <t xml:space="preserve">  Others (Other Debtors, Deposits and Prepayment)</t>
  </si>
  <si>
    <t xml:space="preserve">  Others (HP Creditor)</t>
  </si>
  <si>
    <t xml:space="preserve">  Other Payables (Other Creditors&amp;Accruals)</t>
  </si>
  <si>
    <t>Fourth Quarter Ended 30 November 2001</t>
  </si>
  <si>
    <t>30/11/2001</t>
  </si>
  <si>
    <t>Quarterly report on consolidated results for the financial period ended 30 November 2001</t>
  </si>
  <si>
    <t>29 JANUARY 2002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</si>
</sst>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_ ;\-#,##0\ "/>
    <numFmt numFmtId="173" formatCode="_(* #,##0.0_);_(* \(#,##0.0\);_(* &quot;-&quot;??_);_(@_)"/>
    <numFmt numFmtId="174" formatCode="_(* #,##0_);_(* \(#,##0\);_(* &quot;-&quot;??_);_(@_)"/>
    <numFmt numFmtId="175" formatCode="0.0"/>
    <numFmt numFmtId="176" formatCode="0.000%"/>
    <numFmt numFmtId="177" formatCode="0.0%"/>
    <numFmt numFmtId="178" formatCode="000\-00\-0000"/>
  </numFmts>
  <fonts count="13">
    <font>
      <sz val="10"/>
      <name val="Arial"/>
      <family val="0"/>
    </font>
    <font>
      <sz val="10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4"/>
      <name val="Arial"/>
      <family val="2"/>
    </font>
    <font>
      <sz val="10"/>
      <color indexed="10"/>
      <name val="Times New Roman"/>
      <family val="1"/>
    </font>
    <font>
      <b/>
      <sz val="8"/>
      <color indexed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7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7" xfId="0" applyFont="1" applyBorder="1" applyAlignment="1">
      <alignment vertical="justify"/>
    </xf>
    <xf numFmtId="0" fontId="0" fillId="0" borderId="8" xfId="0" applyFont="1" applyBorder="1" applyAlignment="1">
      <alignment vertical="justify"/>
    </xf>
    <xf numFmtId="3" fontId="0" fillId="0" borderId="8" xfId="0" applyNumberFormat="1" applyFont="1" applyBorder="1" applyAlignment="1">
      <alignment vertical="justify"/>
    </xf>
    <xf numFmtId="0" fontId="0" fillId="0" borderId="10" xfId="0" applyFont="1" applyBorder="1" applyAlignment="1">
      <alignment vertical="justify"/>
    </xf>
    <xf numFmtId="3" fontId="0" fillId="0" borderId="10" xfId="0" applyNumberFormat="1" applyFont="1" applyBorder="1" applyAlignment="1">
      <alignment vertical="justify"/>
    </xf>
    <xf numFmtId="3" fontId="0" fillId="0" borderId="6" xfId="0" applyNumberFormat="1" applyFont="1" applyBorder="1" applyAlignment="1">
      <alignment/>
    </xf>
    <xf numFmtId="0" fontId="0" fillId="0" borderId="7" xfId="0" applyFont="1" applyBorder="1" applyAlignment="1">
      <alignment horizontal="center" vertical="justify"/>
    </xf>
    <xf numFmtId="0" fontId="0" fillId="0" borderId="4" xfId="0" applyFont="1" applyBorder="1" applyAlignment="1">
      <alignment vertical="justify"/>
    </xf>
    <xf numFmtId="0" fontId="0" fillId="0" borderId="6" xfId="0" applyFont="1" applyBorder="1" applyAlignment="1">
      <alignment vertical="justify"/>
    </xf>
    <xf numFmtId="3" fontId="0" fillId="0" borderId="11" xfId="0" applyNumberFormat="1" applyFont="1" applyBorder="1" applyAlignment="1">
      <alignment vertical="justify"/>
    </xf>
    <xf numFmtId="0" fontId="0" fillId="0" borderId="0" xfId="0" applyFont="1" applyAlignment="1">
      <alignment horizontal="right"/>
    </xf>
    <xf numFmtId="0" fontId="7" fillId="0" borderId="3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4" fontId="0" fillId="0" borderId="4" xfId="0" applyNumberFormat="1" applyFont="1" applyBorder="1" applyAlignment="1">
      <alignment vertical="justify"/>
    </xf>
    <xf numFmtId="4" fontId="8" fillId="0" borderId="4" xfId="0" applyNumberFormat="1" applyFont="1" applyBorder="1" applyAlignment="1">
      <alignment vertical="justify"/>
    </xf>
    <xf numFmtId="0" fontId="0" fillId="0" borderId="0" xfId="0" applyFont="1" applyAlignment="1" quotePrefix="1">
      <alignment horizontal="right"/>
    </xf>
    <xf numFmtId="0" fontId="4" fillId="0" borderId="0" xfId="0" applyFont="1" applyBorder="1" applyAlignment="1">
      <alignment horizontal="center" vertical="justify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8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3" fontId="0" fillId="0" borderId="4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43" fontId="0" fillId="0" borderId="0" xfId="15" applyFont="1" applyBorder="1" applyAlignment="1">
      <alignment/>
    </xf>
    <xf numFmtId="4" fontId="0" fillId="0" borderId="0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43" fontId="0" fillId="0" borderId="8" xfId="15" applyFont="1" applyBorder="1" applyAlignment="1">
      <alignment horizontal="center" vertical="justify"/>
    </xf>
    <xf numFmtId="3" fontId="0" fillId="0" borderId="10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0" fontId="1" fillId="0" borderId="0" xfId="0" applyFont="1" applyAlignment="1" quotePrefix="1">
      <alignment/>
    </xf>
    <xf numFmtId="14" fontId="7" fillId="0" borderId="3" xfId="0" applyNumberFormat="1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 vertical="justify"/>
    </xf>
    <xf numFmtId="0" fontId="0" fillId="0" borderId="8" xfId="0" applyFont="1" applyBorder="1" applyAlignment="1">
      <alignment horizontal="center" vertical="justify"/>
    </xf>
    <xf numFmtId="3" fontId="0" fillId="0" borderId="11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43" fontId="0" fillId="0" borderId="10" xfId="15" applyFont="1" applyBorder="1" applyAlignment="1">
      <alignment horizontal="center" vertical="justify"/>
    </xf>
    <xf numFmtId="0" fontId="0" fillId="0" borderId="0" xfId="0" applyFont="1" applyBorder="1" applyAlignment="1">
      <alignment horizontal="right"/>
    </xf>
    <xf numFmtId="43" fontId="0" fillId="0" borderId="14" xfId="15" applyFont="1" applyBorder="1" applyAlignment="1">
      <alignment horizontal="center" vertical="justify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vertical="justify"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14" xfId="0" applyNumberFormat="1" applyFont="1" applyBorder="1" applyAlignment="1">
      <alignment vertical="justify"/>
    </xf>
    <xf numFmtId="3" fontId="0" fillId="0" borderId="13" xfId="0" applyNumberFormat="1" applyFont="1" applyBorder="1" applyAlignment="1">
      <alignment vertical="justify"/>
    </xf>
    <xf numFmtId="0" fontId="0" fillId="0" borderId="13" xfId="0" applyFont="1" applyBorder="1" applyAlignment="1">
      <alignment vertical="justify"/>
    </xf>
    <xf numFmtId="0" fontId="0" fillId="0" borderId="10" xfId="0" applyFont="1" applyBorder="1" applyAlignment="1">
      <alignment horizontal="center" vertical="justify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5" fontId="0" fillId="0" borderId="0" xfId="0" applyNumberFormat="1" applyFont="1" applyBorder="1" applyAlignment="1" quotePrefix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3" fontId="0" fillId="0" borderId="0" xfId="15" applyFont="1" applyBorder="1" applyAlignment="1">
      <alignment/>
    </xf>
    <xf numFmtId="172" fontId="0" fillId="0" borderId="0" xfId="0" applyNumberFormat="1" applyFont="1" applyBorder="1" applyAlignment="1">
      <alignment/>
    </xf>
    <xf numFmtId="37" fontId="0" fillId="0" borderId="0" xfId="15" applyNumberFormat="1" applyFont="1" applyBorder="1" applyAlignment="1">
      <alignment horizontal="right"/>
    </xf>
    <xf numFmtId="3" fontId="0" fillId="0" borderId="15" xfId="0" applyNumberFormat="1" applyFont="1" applyBorder="1" applyAlignment="1">
      <alignment/>
    </xf>
    <xf numFmtId="3" fontId="0" fillId="0" borderId="8" xfId="15" applyNumberFormat="1" applyFont="1" applyBorder="1" applyAlignment="1">
      <alignment horizontal="right" vertical="justify"/>
    </xf>
    <xf numFmtId="3" fontId="0" fillId="0" borderId="0" xfId="0" applyNumberFormat="1" applyFont="1" applyBorder="1" applyAlignment="1">
      <alignment horizontal="right"/>
    </xf>
    <xf numFmtId="43" fontId="10" fillId="0" borderId="0" xfId="15" applyFont="1" applyAlignment="1">
      <alignment/>
    </xf>
    <xf numFmtId="174" fontId="10" fillId="0" borderId="0" xfId="15" applyNumberFormat="1" applyFont="1" applyAlignment="1">
      <alignment/>
    </xf>
    <xf numFmtId="3" fontId="10" fillId="0" borderId="0" xfId="0" applyNumberFormat="1" applyFont="1" applyAlignment="1">
      <alignment/>
    </xf>
    <xf numFmtId="2" fontId="11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43" fontId="0" fillId="0" borderId="8" xfId="15" applyFont="1" applyBorder="1" applyAlignment="1">
      <alignment horizontal="right" vertical="justify"/>
    </xf>
    <xf numFmtId="174" fontId="0" fillId="0" borderId="8" xfId="15" applyNumberFormat="1" applyFont="1" applyBorder="1" applyAlignment="1">
      <alignment horizontal="center" vertical="justify"/>
    </xf>
    <xf numFmtId="14" fontId="11" fillId="0" borderId="4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right"/>
    </xf>
    <xf numFmtId="174" fontId="0" fillId="0" borderId="8" xfId="15" applyNumberFormat="1" applyFont="1" applyBorder="1" applyAlignment="1">
      <alignment horizontal="right"/>
    </xf>
    <xf numFmtId="15" fontId="12" fillId="0" borderId="0" xfId="0" applyNumberFormat="1" applyFont="1" applyAlignment="1" quotePrefix="1">
      <alignment horizontal="right"/>
    </xf>
    <xf numFmtId="0" fontId="2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justify"/>
    </xf>
    <xf numFmtId="14" fontId="4" fillId="0" borderId="0" xfId="0" applyNumberFormat="1" applyFont="1" applyBorder="1" applyAlignment="1" quotePrefix="1">
      <alignment horizontal="center" vertical="justify"/>
    </xf>
    <xf numFmtId="14" fontId="4" fillId="0" borderId="0" xfId="0" applyNumberFormat="1" applyFont="1" applyBorder="1" applyAlignment="1">
      <alignment horizontal="center" vertical="justify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tabSelected="1" workbookViewId="0" topLeftCell="A31">
      <selection activeCell="E66" sqref="E66"/>
    </sheetView>
  </sheetViews>
  <sheetFormatPr defaultColWidth="9.140625" defaultRowHeight="12.75"/>
  <cols>
    <col min="1" max="1" width="6.140625" style="2" customWidth="1"/>
    <col min="2" max="2" width="35.28125" style="2" customWidth="1"/>
    <col min="3" max="3" width="12.8515625" style="2" customWidth="1"/>
    <col min="4" max="4" width="14.7109375" style="2" customWidth="1"/>
    <col min="5" max="5" width="13.57421875" style="2" customWidth="1"/>
    <col min="6" max="6" width="14.8515625" style="2" customWidth="1"/>
    <col min="7" max="7" width="1.7109375" style="2" customWidth="1"/>
    <col min="8" max="16384" width="9.140625" style="2" customWidth="1"/>
  </cols>
  <sheetData>
    <row r="1" spans="5:6" ht="12.75">
      <c r="E1" s="32"/>
      <c r="F1" s="104" t="s">
        <v>108</v>
      </c>
    </row>
    <row r="2" spans="1:4" ht="12.75" hidden="1">
      <c r="A2" s="1"/>
      <c r="B2" s="1"/>
      <c r="C2" s="1"/>
      <c r="D2" s="1"/>
    </row>
    <row r="3" spans="1:6" ht="20.25">
      <c r="A3" s="105" t="s">
        <v>0</v>
      </c>
      <c r="B3" s="105"/>
      <c r="C3" s="105"/>
      <c r="D3" s="105"/>
      <c r="E3" s="105"/>
      <c r="F3" s="105"/>
    </row>
    <row r="4" spans="1:6" ht="12.75">
      <c r="A4" s="108" t="s">
        <v>1</v>
      </c>
      <c r="B4" s="108"/>
      <c r="C4" s="108"/>
      <c r="D4" s="108"/>
      <c r="E4" s="108"/>
      <c r="F4" s="108"/>
    </row>
    <row r="5" spans="1:6" ht="12.75">
      <c r="A5" s="3"/>
      <c r="B5" s="1"/>
      <c r="C5" s="1"/>
      <c r="D5" s="1"/>
      <c r="E5" s="1"/>
      <c r="F5" s="1"/>
    </row>
    <row r="6" spans="1:6" ht="15.75">
      <c r="A6" s="109" t="s">
        <v>107</v>
      </c>
      <c r="B6" s="109"/>
      <c r="C6" s="109"/>
      <c r="D6" s="109"/>
      <c r="E6" s="109"/>
      <c r="F6" s="109"/>
    </row>
    <row r="7" spans="1:6" ht="15">
      <c r="A7" s="110" t="s">
        <v>70</v>
      </c>
      <c r="B7" s="110"/>
      <c r="C7" s="110"/>
      <c r="D7" s="110"/>
      <c r="E7" s="110"/>
      <c r="F7" s="110"/>
    </row>
    <row r="8" spans="1:6" ht="12.75">
      <c r="A8" s="3"/>
      <c r="B8" s="1"/>
      <c r="C8" s="1"/>
      <c r="D8" s="1"/>
      <c r="E8" s="1"/>
      <c r="F8" s="1"/>
    </row>
    <row r="9" spans="1:6" ht="15" hidden="1">
      <c r="A9" s="110"/>
      <c r="B9" s="110"/>
      <c r="C9" s="110"/>
      <c r="D9" s="110"/>
      <c r="E9" s="110"/>
      <c r="F9" s="110"/>
    </row>
    <row r="10" spans="1:6" ht="12.75">
      <c r="A10" s="1"/>
      <c r="B10" s="1"/>
      <c r="C10" s="1"/>
      <c r="D10" s="1"/>
      <c r="E10" s="1"/>
      <c r="F10" s="1"/>
    </row>
    <row r="11" spans="1:6" ht="12.75">
      <c r="A11" s="111"/>
      <c r="B11" s="112"/>
      <c r="C11" s="115" t="s">
        <v>4</v>
      </c>
      <c r="D11" s="107"/>
      <c r="E11" s="106" t="s">
        <v>5</v>
      </c>
      <c r="F11" s="107"/>
    </row>
    <row r="12" spans="1:6" ht="12.75" customHeight="1">
      <c r="A12" s="6"/>
      <c r="B12" s="57"/>
      <c r="C12" s="8" t="s">
        <v>6</v>
      </c>
      <c r="D12" s="94" t="s">
        <v>7</v>
      </c>
      <c r="E12" s="8" t="s">
        <v>8</v>
      </c>
      <c r="F12" s="97" t="s">
        <v>57</v>
      </c>
    </row>
    <row r="13" spans="1:6" ht="12.75" customHeight="1">
      <c r="A13" s="6"/>
      <c r="B13" s="57"/>
      <c r="C13" s="8" t="s">
        <v>9</v>
      </c>
      <c r="D13" s="95" t="s">
        <v>10</v>
      </c>
      <c r="E13" s="8" t="s">
        <v>11</v>
      </c>
      <c r="F13" s="98" t="s">
        <v>10</v>
      </c>
    </row>
    <row r="14" spans="1:6" ht="12.75" customHeight="1">
      <c r="A14" s="113" t="s">
        <v>3</v>
      </c>
      <c r="B14" s="114"/>
      <c r="C14" s="8" t="s">
        <v>12</v>
      </c>
      <c r="D14" s="95" t="s">
        <v>12</v>
      </c>
      <c r="E14" s="8" t="s">
        <v>13</v>
      </c>
      <c r="F14" s="98" t="s">
        <v>14</v>
      </c>
    </row>
    <row r="15" spans="1:6" ht="12.75">
      <c r="A15" s="6"/>
      <c r="B15" s="57"/>
      <c r="C15" s="53">
        <v>37225</v>
      </c>
      <c r="D15" s="101">
        <v>36860</v>
      </c>
      <c r="E15" s="53">
        <v>37225</v>
      </c>
      <c r="F15" s="101">
        <v>36860</v>
      </c>
    </row>
    <row r="16" spans="1:6" ht="12.75">
      <c r="A16" s="10"/>
      <c r="B16" s="58"/>
      <c r="C16" s="12" t="s">
        <v>15</v>
      </c>
      <c r="D16" s="96" t="s">
        <v>15</v>
      </c>
      <c r="E16" s="14" t="s">
        <v>15</v>
      </c>
      <c r="F16" s="96" t="s">
        <v>15</v>
      </c>
    </row>
    <row r="17" spans="1:6" ht="15" customHeight="1">
      <c r="A17" s="15" t="s">
        <v>16</v>
      </c>
      <c r="B17" s="16" t="s">
        <v>72</v>
      </c>
      <c r="C17" s="41">
        <f>36011-7</f>
        <v>36004</v>
      </c>
      <c r="D17" s="41">
        <v>44650</v>
      </c>
      <c r="E17" s="48">
        <v>131210</v>
      </c>
      <c r="F17" s="41">
        <v>223319</v>
      </c>
    </row>
    <row r="18" spans="1:6" ht="15" customHeight="1">
      <c r="A18" s="17" t="s">
        <v>17</v>
      </c>
      <c r="B18" s="7" t="s">
        <v>18</v>
      </c>
      <c r="C18" s="103">
        <v>5</v>
      </c>
      <c r="D18" s="100">
        <v>7</v>
      </c>
      <c r="E18" s="48">
        <v>56</v>
      </c>
      <c r="F18" s="41">
        <v>553</v>
      </c>
    </row>
    <row r="19" spans="1:8" ht="12.75">
      <c r="A19" s="15" t="s">
        <v>19</v>
      </c>
      <c r="B19" s="4" t="s">
        <v>73</v>
      </c>
      <c r="C19" s="51">
        <v>406</v>
      </c>
      <c r="D19" s="51">
        <v>492</v>
      </c>
      <c r="E19" s="51">
        <v>935</v>
      </c>
      <c r="F19" s="51">
        <v>2317</v>
      </c>
      <c r="H19" s="43"/>
    </row>
    <row r="20" spans="1:6" ht="61.5" customHeight="1">
      <c r="A20" s="22" t="s">
        <v>20</v>
      </c>
      <c r="B20" s="23" t="s">
        <v>74</v>
      </c>
      <c r="C20" s="24">
        <f>C24-C22-C21-C23</f>
        <v>-355</v>
      </c>
      <c r="D20" s="24">
        <f>D24-D22-D21-D23</f>
        <v>-8993</v>
      </c>
      <c r="E20" s="24">
        <f>E24-E22-E21-E23</f>
        <v>3521</v>
      </c>
      <c r="F20" s="24">
        <f>F24-F22-F21-F23</f>
        <v>-19841.6</v>
      </c>
    </row>
    <row r="21" spans="1:6" ht="15" customHeight="1">
      <c r="A21" s="17" t="s">
        <v>17</v>
      </c>
      <c r="B21" s="7" t="s">
        <v>75</v>
      </c>
      <c r="C21" s="62">
        <v>-437</v>
      </c>
      <c r="D21" s="44">
        <v>-87</v>
      </c>
      <c r="E21" s="42">
        <v>-1698</v>
      </c>
      <c r="F21" s="44">
        <v>-2663</v>
      </c>
    </row>
    <row r="22" spans="1:6" ht="15" customHeight="1">
      <c r="A22" s="15" t="s">
        <v>19</v>
      </c>
      <c r="B22" s="16" t="s">
        <v>76</v>
      </c>
      <c r="C22" s="61">
        <f>-301+464</f>
        <v>163</v>
      </c>
      <c r="D22" s="41">
        <v>-4992</v>
      </c>
      <c r="E22" s="48">
        <f>-677+464</f>
        <v>-213</v>
      </c>
      <c r="F22" s="41">
        <v>-1425</v>
      </c>
    </row>
    <row r="23" spans="1:6" ht="15" customHeight="1">
      <c r="A23" s="17" t="s">
        <v>21</v>
      </c>
      <c r="B23" s="7" t="s">
        <v>77</v>
      </c>
      <c r="C23" s="61">
        <f>2470-144</f>
        <v>2326</v>
      </c>
      <c r="D23" s="99">
        <v>0</v>
      </c>
      <c r="E23" s="48">
        <f>2470-144</f>
        <v>2326</v>
      </c>
      <c r="F23" s="89">
        <v>-17407</v>
      </c>
    </row>
    <row r="24" spans="1:6" ht="28.5" customHeight="1">
      <c r="A24" s="59" t="s">
        <v>22</v>
      </c>
      <c r="B24" s="23" t="s">
        <v>78</v>
      </c>
      <c r="C24" s="26">
        <f>C26-C25</f>
        <v>1697</v>
      </c>
      <c r="D24" s="26">
        <f>D26-D25</f>
        <v>-14072</v>
      </c>
      <c r="E24" s="26">
        <f>E26-E25</f>
        <v>3936</v>
      </c>
      <c r="F24" s="26">
        <f>F26-F25</f>
        <v>-41336.6</v>
      </c>
    </row>
    <row r="25" spans="1:6" ht="28.5" customHeight="1">
      <c r="A25" s="29" t="s">
        <v>23</v>
      </c>
      <c r="B25" s="30" t="s">
        <v>79</v>
      </c>
      <c r="C25" s="31">
        <v>77</v>
      </c>
      <c r="D25" s="31">
        <v>788</v>
      </c>
      <c r="E25" s="31">
        <v>89</v>
      </c>
      <c r="F25" s="24">
        <v>2174</v>
      </c>
    </row>
    <row r="26" spans="1:9" ht="28.5" customHeight="1">
      <c r="A26" s="23" t="s">
        <v>24</v>
      </c>
      <c r="B26" s="23" t="s">
        <v>78</v>
      </c>
      <c r="C26" s="24">
        <f>1918-144</f>
        <v>1774</v>
      </c>
      <c r="D26" s="24">
        <v>-13284</v>
      </c>
      <c r="E26" s="31">
        <f>4169-144</f>
        <v>4025</v>
      </c>
      <c r="F26" s="24">
        <v>-39162.6</v>
      </c>
      <c r="H26" s="43"/>
      <c r="I26" s="43"/>
    </row>
    <row r="27" spans="1:9" ht="18" customHeight="1">
      <c r="A27" s="17" t="s">
        <v>25</v>
      </c>
      <c r="B27" s="5" t="s">
        <v>80</v>
      </c>
      <c r="C27" s="68">
        <f>182-105+31+33+38</f>
        <v>179</v>
      </c>
      <c r="D27" s="50">
        <v>-1006</v>
      </c>
      <c r="E27" s="69">
        <f>-542-105+31+33+38</f>
        <v>-545</v>
      </c>
      <c r="F27" s="50">
        <v>-1235.6</v>
      </c>
      <c r="H27" s="43"/>
      <c r="I27" s="43"/>
    </row>
    <row r="28" spans="1:6" ht="17.25" customHeight="1">
      <c r="A28" s="74" t="s">
        <v>93</v>
      </c>
      <c r="B28" s="67" t="s">
        <v>97</v>
      </c>
      <c r="C28" s="71">
        <f>+C26+C27</f>
        <v>1953</v>
      </c>
      <c r="D28" s="71">
        <f>+D26+D27</f>
        <v>-14290</v>
      </c>
      <c r="E28" s="71">
        <f>+E26+E27</f>
        <v>3480</v>
      </c>
      <c r="F28" s="71">
        <f>+F26+F27</f>
        <v>-40398.2</v>
      </c>
    </row>
    <row r="29" spans="1:6" ht="16.5" customHeight="1">
      <c r="A29" s="28"/>
      <c r="B29" s="73" t="s">
        <v>96</v>
      </c>
      <c r="C29" s="72"/>
      <c r="D29" s="72"/>
      <c r="E29" s="72"/>
      <c r="F29" s="72"/>
    </row>
    <row r="30" spans="1:9" ht="18.75" customHeight="1">
      <c r="A30" s="22"/>
      <c r="B30" s="22" t="s">
        <v>98</v>
      </c>
      <c r="C30" s="70">
        <f>615-20</f>
        <v>595</v>
      </c>
      <c r="D30" s="51">
        <v>1539</v>
      </c>
      <c r="E30" s="27">
        <f>78-20</f>
        <v>58</v>
      </c>
      <c r="F30" s="51">
        <v>8876</v>
      </c>
      <c r="H30" s="43"/>
      <c r="I30" s="43"/>
    </row>
    <row r="31" spans="1:9" ht="18" customHeight="1">
      <c r="A31" s="60" t="s">
        <v>81</v>
      </c>
      <c r="B31" s="23" t="s">
        <v>82</v>
      </c>
      <c r="C31" s="61"/>
      <c r="D31" s="41"/>
      <c r="E31" s="48"/>
      <c r="F31" s="41"/>
      <c r="H31" s="43"/>
      <c r="I31" s="43"/>
    </row>
    <row r="32" spans="1:6" ht="30.75" customHeight="1">
      <c r="A32" s="60" t="s">
        <v>83</v>
      </c>
      <c r="B32" s="23" t="s">
        <v>84</v>
      </c>
      <c r="C32" s="24">
        <f>+C28+C30</f>
        <v>2548</v>
      </c>
      <c r="D32" s="24">
        <f>+D28+D30</f>
        <v>-12751</v>
      </c>
      <c r="E32" s="24">
        <f>+E28+E30</f>
        <v>3538</v>
      </c>
      <c r="F32" s="24">
        <f>+F28+F30</f>
        <v>-31522.199999999997</v>
      </c>
    </row>
    <row r="33" spans="1:8" ht="18" customHeight="1">
      <c r="A33" s="60" t="s">
        <v>85</v>
      </c>
      <c r="B33" s="23" t="s">
        <v>92</v>
      </c>
      <c r="C33" s="49">
        <v>0</v>
      </c>
      <c r="D33" s="49">
        <v>0</v>
      </c>
      <c r="E33" s="49">
        <v>0</v>
      </c>
      <c r="F33" s="49">
        <v>0</v>
      </c>
      <c r="H33" s="43"/>
    </row>
    <row r="34" spans="1:6" ht="18.75" customHeight="1">
      <c r="A34" s="25"/>
      <c r="B34" s="25" t="s">
        <v>91</v>
      </c>
      <c r="C34" s="63">
        <v>0</v>
      </c>
      <c r="D34" s="63">
        <v>0</v>
      </c>
      <c r="E34" s="63">
        <v>0</v>
      </c>
      <c r="F34" s="63">
        <v>0</v>
      </c>
    </row>
    <row r="35" spans="1:6" ht="15" customHeight="1">
      <c r="A35" s="25"/>
      <c r="B35" s="67" t="s">
        <v>95</v>
      </c>
      <c r="C35" s="65">
        <v>0</v>
      </c>
      <c r="D35" s="65">
        <v>0</v>
      </c>
      <c r="E35" s="65">
        <v>0</v>
      </c>
      <c r="F35" s="65">
        <v>0</v>
      </c>
    </row>
    <row r="36" spans="1:6" ht="12.75">
      <c r="A36" s="20"/>
      <c r="B36" s="58" t="s">
        <v>94</v>
      </c>
      <c r="C36" s="58"/>
      <c r="D36" s="58"/>
      <c r="E36" s="58"/>
      <c r="F36" s="66"/>
    </row>
    <row r="37" spans="1:6" ht="12.75" hidden="1">
      <c r="A37" s="1"/>
      <c r="B37" s="1"/>
      <c r="C37" s="1"/>
      <c r="D37" s="1"/>
      <c r="E37" s="1"/>
      <c r="F37" s="32"/>
    </row>
    <row r="38" spans="1:6" ht="12.75" hidden="1">
      <c r="A38" s="1"/>
      <c r="B38" s="1"/>
      <c r="C38" s="1"/>
      <c r="D38" s="1"/>
      <c r="E38" s="1"/>
      <c r="F38" s="32"/>
    </row>
    <row r="39" spans="1:6" ht="12.75" hidden="1">
      <c r="A39" s="1"/>
      <c r="B39" s="1"/>
      <c r="C39" s="1"/>
      <c r="D39" s="1"/>
      <c r="E39" s="1"/>
      <c r="F39" s="32"/>
    </row>
    <row r="40" spans="1:6" ht="12.75" hidden="1">
      <c r="A40" s="1"/>
      <c r="B40" s="1"/>
      <c r="C40" s="1"/>
      <c r="D40" s="1"/>
      <c r="E40" s="1"/>
      <c r="F40" s="32"/>
    </row>
    <row r="41" spans="1:6" ht="12.75" hidden="1">
      <c r="A41" s="1"/>
      <c r="B41" s="1"/>
      <c r="C41" s="1"/>
      <c r="D41" s="1"/>
      <c r="E41" s="1"/>
      <c r="F41" s="1"/>
    </row>
    <row r="42" spans="1:6" ht="20.25" hidden="1">
      <c r="A42" s="105" t="s">
        <v>0</v>
      </c>
      <c r="B42" s="105"/>
      <c r="C42" s="105"/>
      <c r="D42" s="105"/>
      <c r="E42" s="105"/>
      <c r="F42" s="105"/>
    </row>
    <row r="43" spans="1:6" ht="12.75" hidden="1">
      <c r="A43" s="108" t="s">
        <v>1</v>
      </c>
      <c r="B43" s="108"/>
      <c r="C43" s="108"/>
      <c r="D43" s="108"/>
      <c r="E43" s="108"/>
      <c r="F43" s="108"/>
    </row>
    <row r="44" spans="1:6" ht="12.75" hidden="1">
      <c r="A44" s="3"/>
      <c r="B44" s="1"/>
      <c r="C44" s="1"/>
      <c r="D44" s="1"/>
      <c r="E44" s="1"/>
      <c r="F44" s="1"/>
    </row>
    <row r="45" spans="1:6" ht="15.75" hidden="1">
      <c r="A45" s="109" t="s">
        <v>61</v>
      </c>
      <c r="B45" s="109"/>
      <c r="C45" s="109"/>
      <c r="D45" s="109"/>
      <c r="E45" s="109"/>
      <c r="F45" s="109"/>
    </row>
    <row r="46" spans="1:6" ht="15" hidden="1">
      <c r="A46" s="110" t="s">
        <v>70</v>
      </c>
      <c r="B46" s="110"/>
      <c r="C46" s="110"/>
      <c r="D46" s="110"/>
      <c r="E46" s="110"/>
      <c r="F46" s="110"/>
    </row>
    <row r="47" spans="1:6" ht="12.75" hidden="1">
      <c r="A47" s="3"/>
      <c r="B47" s="1"/>
      <c r="C47" s="1"/>
      <c r="D47" s="1"/>
      <c r="E47" s="1"/>
      <c r="F47" s="1"/>
    </row>
    <row r="48" spans="1:6" ht="15" hidden="1">
      <c r="A48" s="110"/>
      <c r="B48" s="110"/>
      <c r="C48" s="110"/>
      <c r="D48" s="110"/>
      <c r="E48" s="110"/>
      <c r="F48" s="110"/>
    </row>
    <row r="49" spans="1:6" ht="12.75" hidden="1">
      <c r="A49" s="1"/>
      <c r="B49" s="1"/>
      <c r="C49" s="1"/>
      <c r="D49" s="1"/>
      <c r="E49" s="1"/>
      <c r="F49" s="1"/>
    </row>
    <row r="50" spans="1:6" ht="12.75" hidden="1">
      <c r="A50" s="111"/>
      <c r="B50" s="112"/>
      <c r="C50" s="106" t="s">
        <v>4</v>
      </c>
      <c r="D50" s="107"/>
      <c r="E50" s="106" t="s">
        <v>5</v>
      </c>
      <c r="F50" s="107"/>
    </row>
    <row r="51" spans="1:6" ht="12.75" hidden="1">
      <c r="A51" s="6"/>
      <c r="B51" s="57"/>
      <c r="C51" s="55" t="s">
        <v>6</v>
      </c>
      <c r="D51" s="33" t="s">
        <v>7</v>
      </c>
      <c r="E51" s="8" t="s">
        <v>8</v>
      </c>
      <c r="F51" s="34" t="s">
        <v>7</v>
      </c>
    </row>
    <row r="52" spans="1:6" ht="12.75" hidden="1">
      <c r="A52" s="6"/>
      <c r="B52" s="57"/>
      <c r="C52" s="55" t="s">
        <v>9</v>
      </c>
      <c r="D52" s="8" t="s">
        <v>10</v>
      </c>
      <c r="E52" s="8" t="s">
        <v>11</v>
      </c>
      <c r="F52" s="9" t="s">
        <v>10</v>
      </c>
    </row>
    <row r="53" spans="1:6" ht="12.75" hidden="1">
      <c r="A53" s="113" t="s">
        <v>3</v>
      </c>
      <c r="B53" s="114"/>
      <c r="C53" s="55" t="s">
        <v>12</v>
      </c>
      <c r="D53" s="8" t="s">
        <v>12</v>
      </c>
      <c r="E53" s="8" t="s">
        <v>13</v>
      </c>
      <c r="F53" s="9" t="s">
        <v>14</v>
      </c>
    </row>
    <row r="54" spans="1:6" ht="12.75" hidden="1">
      <c r="A54" s="6"/>
      <c r="B54" s="57"/>
      <c r="C54" s="56" t="s">
        <v>59</v>
      </c>
      <c r="D54" s="53" t="s">
        <v>60</v>
      </c>
      <c r="E54" s="53" t="s">
        <v>59</v>
      </c>
      <c r="F54" s="54" t="s">
        <v>60</v>
      </c>
    </row>
    <row r="55" spans="1:6" ht="12.75" hidden="1">
      <c r="A55" s="10"/>
      <c r="B55" s="58"/>
      <c r="C55" s="14" t="s">
        <v>15</v>
      </c>
      <c r="D55" s="13" t="s">
        <v>15</v>
      </c>
      <c r="E55" s="14" t="s">
        <v>15</v>
      </c>
      <c r="F55" s="13" t="s">
        <v>15</v>
      </c>
    </row>
    <row r="56" spans="1:6" ht="27" customHeight="1">
      <c r="A56" s="28" t="s">
        <v>86</v>
      </c>
      <c r="B56" s="22" t="s">
        <v>87</v>
      </c>
      <c r="C56" s="24">
        <f>C32</f>
        <v>2548</v>
      </c>
      <c r="D56" s="24">
        <f>D32</f>
        <v>-12751</v>
      </c>
      <c r="E56" s="24">
        <f>E32</f>
        <v>3538</v>
      </c>
      <c r="F56" s="24">
        <f>F32</f>
        <v>-31522.199999999997</v>
      </c>
    </row>
    <row r="57" spans="1:6" ht="43.5" customHeight="1">
      <c r="A57" s="25" t="s">
        <v>26</v>
      </c>
      <c r="B57" s="25" t="s">
        <v>88</v>
      </c>
      <c r="C57" s="4"/>
      <c r="D57" s="19"/>
      <c r="E57" s="5"/>
      <c r="F57" s="19"/>
    </row>
    <row r="58" spans="1:6" ht="7.5" customHeight="1">
      <c r="A58" s="17"/>
      <c r="B58" s="17"/>
      <c r="C58" s="6"/>
      <c r="D58" s="18"/>
      <c r="E58" s="7"/>
      <c r="F58" s="18"/>
    </row>
    <row r="59" spans="1:6" ht="26.25" customHeight="1">
      <c r="A59" s="29"/>
      <c r="B59" s="29" t="s">
        <v>89</v>
      </c>
      <c r="C59" s="35">
        <f>C56/31400*100</f>
        <v>8.114649681528663</v>
      </c>
      <c r="D59" s="35">
        <f>D56/31400*100</f>
        <v>-40.60828025477707</v>
      </c>
      <c r="E59" s="35">
        <f>E56/31400*100</f>
        <v>11.26751592356688</v>
      </c>
      <c r="F59" s="35">
        <f>F56/31400*100</f>
        <v>-100.38917197452228</v>
      </c>
    </row>
    <row r="60" spans="1:6" ht="6.75" customHeight="1">
      <c r="A60" s="17"/>
      <c r="B60" s="17"/>
      <c r="C60" s="6"/>
      <c r="D60" s="18"/>
      <c r="E60" s="7"/>
      <c r="F60" s="18"/>
    </row>
    <row r="61" spans="1:6" ht="26.25" customHeight="1">
      <c r="A61" s="20"/>
      <c r="B61" s="22" t="s">
        <v>27</v>
      </c>
      <c r="C61" s="10"/>
      <c r="D61" s="21"/>
      <c r="E61" s="11"/>
      <c r="F61" s="21"/>
    </row>
    <row r="62" spans="1:6" ht="12.75" hidden="1">
      <c r="A62" s="23" t="s">
        <v>28</v>
      </c>
      <c r="B62" s="23" t="s">
        <v>29</v>
      </c>
      <c r="C62" s="36">
        <f>'BS'!C62/100</f>
        <v>0.011480254777070065</v>
      </c>
      <c r="D62" s="35">
        <v>1.99</v>
      </c>
      <c r="E62" s="36">
        <f>C62</f>
        <v>0.011480254777070065</v>
      </c>
      <c r="F62" s="35">
        <v>1.99</v>
      </c>
    </row>
    <row r="63" spans="1:6" ht="18" customHeight="1" hidden="1">
      <c r="A63" s="15" t="s">
        <v>30</v>
      </c>
      <c r="B63" s="15" t="s">
        <v>31</v>
      </c>
      <c r="C63" s="49">
        <v>0</v>
      </c>
      <c r="D63" s="49">
        <v>0</v>
      </c>
      <c r="E63" s="49">
        <v>0</v>
      </c>
      <c r="F63" s="49">
        <v>0</v>
      </c>
    </row>
    <row r="64" spans="1:6" ht="18" customHeight="1" hidden="1">
      <c r="A64" s="15" t="s">
        <v>17</v>
      </c>
      <c r="B64" s="15" t="s">
        <v>32</v>
      </c>
      <c r="C64" s="49">
        <v>0</v>
      </c>
      <c r="D64" s="49">
        <v>0</v>
      </c>
      <c r="E64" s="49">
        <v>0</v>
      </c>
      <c r="F64" s="49">
        <v>0</v>
      </c>
    </row>
    <row r="65" spans="1:6" ht="12.75">
      <c r="A65" s="1"/>
      <c r="B65" s="1"/>
      <c r="C65" s="1"/>
      <c r="D65" s="1"/>
      <c r="E65" s="1"/>
      <c r="F65" s="1"/>
    </row>
    <row r="66" spans="1:6" ht="12.75">
      <c r="A66" s="1"/>
      <c r="B66" s="1"/>
      <c r="C66" s="1"/>
      <c r="D66" s="1"/>
      <c r="E66" s="1"/>
      <c r="F66" s="1"/>
    </row>
    <row r="67" spans="1:6" ht="12.75">
      <c r="A67" s="1"/>
      <c r="B67" s="1"/>
      <c r="C67" s="1"/>
      <c r="D67" s="1"/>
      <c r="E67" s="1"/>
      <c r="F67" s="1"/>
    </row>
    <row r="68" spans="1:6" ht="12.75">
      <c r="A68" s="1"/>
      <c r="B68" s="1"/>
      <c r="C68" s="1"/>
      <c r="D68" s="1"/>
      <c r="E68" s="1"/>
      <c r="F68" s="1"/>
    </row>
    <row r="69" spans="1:6" ht="12.75">
      <c r="A69" s="37"/>
      <c r="B69" s="1"/>
      <c r="C69" s="1"/>
      <c r="D69" s="1"/>
      <c r="E69" s="1"/>
      <c r="F69" s="1"/>
    </row>
    <row r="70" spans="1:6" ht="12.75">
      <c r="A70" s="1"/>
      <c r="B70" s="1"/>
      <c r="C70" s="1"/>
      <c r="D70" s="1"/>
      <c r="E70" s="1"/>
      <c r="F70" s="1"/>
    </row>
    <row r="71" spans="1:6" ht="12.75">
      <c r="A71" s="1"/>
      <c r="B71" s="1"/>
      <c r="C71" s="1"/>
      <c r="D71" s="1"/>
      <c r="E71" s="1"/>
      <c r="F71" s="1"/>
    </row>
    <row r="72" spans="1:6" ht="12.75">
      <c r="A72" s="1"/>
      <c r="B72" s="1"/>
      <c r="C72" s="1"/>
      <c r="D72" s="1"/>
      <c r="E72" s="1"/>
      <c r="F72" s="1"/>
    </row>
    <row r="73" spans="1:6" ht="12.75">
      <c r="A73" s="1"/>
      <c r="B73" s="1"/>
      <c r="C73" s="1"/>
      <c r="D73" s="1"/>
      <c r="E73" s="1"/>
      <c r="F73" s="1"/>
    </row>
    <row r="74" spans="1:6" ht="12.75">
      <c r="A74" s="37"/>
      <c r="B74" s="1"/>
      <c r="C74" s="1"/>
      <c r="D74" s="1"/>
      <c r="E74" s="1"/>
      <c r="F74" s="1"/>
    </row>
    <row r="75" spans="1:6" ht="12.75">
      <c r="A75" s="1"/>
      <c r="B75" s="1"/>
      <c r="C75" s="1"/>
      <c r="D75" s="1"/>
      <c r="E75" s="1"/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/>
      <c r="F77" s="1"/>
    </row>
    <row r="78" spans="1:6" ht="12.75">
      <c r="A78" s="1"/>
      <c r="B78" s="1"/>
      <c r="C78" s="1"/>
      <c r="D78" s="1"/>
      <c r="E78" s="1"/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</sheetData>
  <mergeCells count="18">
    <mergeCell ref="A53:B53"/>
    <mergeCell ref="A11:B11"/>
    <mergeCell ref="A14:B14"/>
    <mergeCell ref="A3:F3"/>
    <mergeCell ref="A4:F4"/>
    <mergeCell ref="A6:F6"/>
    <mergeCell ref="A7:F7"/>
    <mergeCell ref="A9:F9"/>
    <mergeCell ref="C11:D11"/>
    <mergeCell ref="E11:F11"/>
    <mergeCell ref="A42:F42"/>
    <mergeCell ref="C50:D50"/>
    <mergeCell ref="E50:F50"/>
    <mergeCell ref="A43:F43"/>
    <mergeCell ref="A45:F45"/>
    <mergeCell ref="A46:F46"/>
    <mergeCell ref="A48:F48"/>
    <mergeCell ref="A50:B50"/>
  </mergeCells>
  <printOptions/>
  <pageMargins left="0.52" right="0.25" top="0.52" bottom="0.51" header="0.5" footer="0.5"/>
  <pageSetup horizontalDpi="600" verticalDpi="600" orientation="portrait" paperSize="9" scale="95" r:id="rId1"/>
  <headerFooter alignWithMargins="0">
    <oddFooter>&amp;CPage&amp;P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workbookViewId="0" topLeftCell="A49">
      <selection activeCell="C65" sqref="C65"/>
    </sheetView>
  </sheetViews>
  <sheetFormatPr defaultColWidth="9.140625" defaultRowHeight="12.75"/>
  <cols>
    <col min="1" max="1" width="4.7109375" style="2" customWidth="1"/>
    <col min="2" max="2" width="45.28125" style="2" customWidth="1"/>
    <col min="3" max="3" width="15.00390625" style="2" customWidth="1"/>
    <col min="4" max="4" width="4.421875" style="2" customWidth="1"/>
    <col min="5" max="5" width="16.00390625" style="2" customWidth="1"/>
    <col min="6" max="6" width="4.421875" style="2" customWidth="1"/>
    <col min="7" max="7" width="3.140625" style="2" customWidth="1"/>
    <col min="8" max="16384" width="9.140625" style="2" customWidth="1"/>
  </cols>
  <sheetData>
    <row r="1" spans="1:7" ht="12.75">
      <c r="A1" s="7"/>
      <c r="B1" s="7"/>
      <c r="C1" s="64"/>
      <c r="D1" s="64"/>
      <c r="E1" s="80"/>
      <c r="F1" s="80"/>
      <c r="G1" s="7"/>
    </row>
    <row r="2" spans="1:7" ht="18">
      <c r="A2" s="117" t="s">
        <v>0</v>
      </c>
      <c r="B2" s="117"/>
      <c r="C2" s="117"/>
      <c r="D2" s="117"/>
      <c r="E2" s="117"/>
      <c r="F2" s="81"/>
      <c r="G2" s="81"/>
    </row>
    <row r="3" spans="1:7" ht="12.75">
      <c r="A3" s="118" t="s">
        <v>1</v>
      </c>
      <c r="B3" s="118"/>
      <c r="C3" s="118"/>
      <c r="D3" s="118"/>
      <c r="E3" s="118"/>
      <c r="F3" s="82"/>
      <c r="G3" s="82"/>
    </row>
    <row r="4" spans="1:7" ht="12.75">
      <c r="A4" s="7"/>
      <c r="B4" s="7"/>
      <c r="C4" s="7"/>
      <c r="D4" s="7"/>
      <c r="E4" s="7"/>
      <c r="F4" s="7"/>
      <c r="G4" s="7"/>
    </row>
    <row r="5" spans="1:7" ht="15.75">
      <c r="A5" s="119" t="s">
        <v>2</v>
      </c>
      <c r="B5" s="119"/>
      <c r="C5" s="119"/>
      <c r="D5" s="119"/>
      <c r="E5" s="119"/>
      <c r="F5" s="83"/>
      <c r="G5" s="83"/>
    </row>
    <row r="6" spans="1:7" ht="15.75">
      <c r="A6" s="119" t="s">
        <v>105</v>
      </c>
      <c r="B6" s="119"/>
      <c r="C6" s="119"/>
      <c r="D6" s="119"/>
      <c r="E6" s="119"/>
      <c r="F6" s="83"/>
      <c r="G6" s="83"/>
    </row>
    <row r="7" spans="1:7" ht="12.75">
      <c r="A7" s="84"/>
      <c r="B7" s="84"/>
      <c r="C7" s="84"/>
      <c r="D7" s="84"/>
      <c r="E7" s="84"/>
      <c r="F7" s="84"/>
      <c r="G7" s="84"/>
    </row>
    <row r="8" spans="1:8" ht="15">
      <c r="A8" s="116" t="s">
        <v>33</v>
      </c>
      <c r="B8" s="116"/>
      <c r="C8" s="116"/>
      <c r="D8" s="116"/>
      <c r="E8" s="116"/>
      <c r="F8" s="77"/>
      <c r="G8" s="77"/>
      <c r="H8" s="78"/>
    </row>
    <row r="9" spans="1:8" ht="12.75">
      <c r="A9" s="7"/>
      <c r="B9" s="7"/>
      <c r="C9" s="7"/>
      <c r="D9" s="7"/>
      <c r="E9" s="7"/>
      <c r="F9" s="7"/>
      <c r="G9" s="7"/>
      <c r="H9" s="78"/>
    </row>
    <row r="10" spans="1:9" ht="24.75" customHeight="1">
      <c r="A10" s="76"/>
      <c r="B10" s="7"/>
      <c r="C10" s="120" t="s">
        <v>56</v>
      </c>
      <c r="D10" s="120"/>
      <c r="E10" s="120" t="s">
        <v>55</v>
      </c>
      <c r="F10" s="120"/>
      <c r="G10" s="38"/>
      <c r="H10" s="78"/>
      <c r="I10" s="43"/>
    </row>
    <row r="11" spans="1:9" ht="12.75" customHeight="1">
      <c r="A11" s="76"/>
      <c r="B11" s="7"/>
      <c r="C11" s="120" t="s">
        <v>12</v>
      </c>
      <c r="D11" s="120"/>
      <c r="E11" s="120" t="s">
        <v>54</v>
      </c>
      <c r="F11" s="120"/>
      <c r="G11" s="38"/>
      <c r="H11" s="78"/>
      <c r="I11" s="43"/>
    </row>
    <row r="12" spans="1:8" ht="12.75">
      <c r="A12" s="76"/>
      <c r="B12" s="7"/>
      <c r="C12" s="121" t="s">
        <v>106</v>
      </c>
      <c r="D12" s="122"/>
      <c r="E12" s="121" t="s">
        <v>58</v>
      </c>
      <c r="F12" s="121"/>
      <c r="G12" s="39"/>
      <c r="H12" s="78"/>
    </row>
    <row r="13" spans="1:8" ht="12.75">
      <c r="A13" s="7"/>
      <c r="B13" s="7"/>
      <c r="C13" s="123" t="s">
        <v>15</v>
      </c>
      <c r="D13" s="123"/>
      <c r="E13" s="123" t="s">
        <v>15</v>
      </c>
      <c r="F13" s="123"/>
      <c r="G13" s="40"/>
      <c r="H13" s="78"/>
    </row>
    <row r="14" spans="1:8" ht="12.75">
      <c r="A14" s="7"/>
      <c r="B14" s="7"/>
      <c r="C14" s="40"/>
      <c r="D14" s="40"/>
      <c r="E14" s="40"/>
      <c r="F14" s="40"/>
      <c r="G14" s="40"/>
      <c r="H14" s="78"/>
    </row>
    <row r="15" spans="1:8" ht="12.75">
      <c r="A15" s="75">
        <v>1</v>
      </c>
      <c r="B15" s="7" t="s">
        <v>101</v>
      </c>
      <c r="C15" s="42">
        <v>19609</v>
      </c>
      <c r="D15" s="42"/>
      <c r="E15" s="42">
        <f>22234+37-1</f>
        <v>22270</v>
      </c>
      <c r="F15" s="42"/>
      <c r="G15" s="42"/>
      <c r="H15" s="78"/>
    </row>
    <row r="16" spans="1:8" ht="12.75">
      <c r="A16" s="75">
        <v>2</v>
      </c>
      <c r="B16" s="7" t="s">
        <v>100</v>
      </c>
      <c r="C16" s="87" t="s">
        <v>99</v>
      </c>
      <c r="D16" s="42"/>
      <c r="E16" s="85">
        <v>0</v>
      </c>
      <c r="F16" s="42"/>
      <c r="G16" s="42"/>
      <c r="H16" s="78"/>
    </row>
    <row r="17" spans="1:9" ht="12.75">
      <c r="A17" s="75">
        <v>3</v>
      </c>
      <c r="B17" s="7" t="s">
        <v>34</v>
      </c>
      <c r="C17" s="42">
        <v>7527</v>
      </c>
      <c r="D17" s="42"/>
      <c r="E17" s="42">
        <v>7184</v>
      </c>
      <c r="F17" s="42"/>
      <c r="G17" s="42"/>
      <c r="H17" s="78"/>
      <c r="I17" s="43"/>
    </row>
    <row r="18" spans="1:8" ht="12.75">
      <c r="A18" s="75">
        <v>4</v>
      </c>
      <c r="B18" s="7" t="s">
        <v>62</v>
      </c>
      <c r="C18" s="42">
        <v>208</v>
      </c>
      <c r="D18" s="42"/>
      <c r="E18" s="42">
        <v>924</v>
      </c>
      <c r="F18" s="42"/>
      <c r="G18" s="42"/>
      <c r="H18" s="78"/>
    </row>
    <row r="19" spans="1:8" ht="12.75">
      <c r="A19" s="75">
        <v>5</v>
      </c>
      <c r="B19" s="7" t="s">
        <v>63</v>
      </c>
      <c r="C19" s="42">
        <v>27</v>
      </c>
      <c r="D19" s="42"/>
      <c r="E19" s="42">
        <v>49</v>
      </c>
      <c r="F19" s="42"/>
      <c r="G19" s="42"/>
      <c r="H19" s="78"/>
    </row>
    <row r="20" spans="1:9" ht="12.75">
      <c r="A20" s="75">
        <v>6</v>
      </c>
      <c r="B20" s="7" t="s">
        <v>35</v>
      </c>
      <c r="C20" s="87" t="s">
        <v>99</v>
      </c>
      <c r="D20" s="42"/>
      <c r="E20" s="87" t="s">
        <v>99</v>
      </c>
      <c r="F20" s="42"/>
      <c r="G20" s="42"/>
      <c r="H20" s="79"/>
      <c r="I20" s="43"/>
    </row>
    <row r="21" spans="1:9" ht="12.75">
      <c r="A21" s="75">
        <v>7</v>
      </c>
      <c r="B21" s="7" t="s">
        <v>64</v>
      </c>
      <c r="C21" s="87" t="s">
        <v>99</v>
      </c>
      <c r="D21" s="42"/>
      <c r="E21" s="87" t="s">
        <v>99</v>
      </c>
      <c r="F21" s="42"/>
      <c r="G21" s="42"/>
      <c r="H21" s="79"/>
      <c r="I21" s="43"/>
    </row>
    <row r="22" spans="1:9" ht="12.75">
      <c r="A22" s="75"/>
      <c r="B22" s="7"/>
      <c r="C22" s="48">
        <f>SUM(C15:C21)</f>
        <v>27371</v>
      </c>
      <c r="D22" s="48"/>
      <c r="E22" s="48">
        <f>SUM(E15:E21)</f>
        <v>30427</v>
      </c>
      <c r="F22" s="48"/>
      <c r="G22" s="42"/>
      <c r="H22" s="79"/>
      <c r="I22" s="43"/>
    </row>
    <row r="23" spans="1:8" ht="12.75">
      <c r="A23" s="75"/>
      <c r="B23" s="7"/>
      <c r="C23" s="42"/>
      <c r="D23" s="42"/>
      <c r="E23" s="42"/>
      <c r="F23" s="42"/>
      <c r="G23" s="42"/>
      <c r="H23" s="78"/>
    </row>
    <row r="24" spans="1:8" ht="12.75">
      <c r="A24" s="75">
        <v>8</v>
      </c>
      <c r="B24" s="7" t="s">
        <v>36</v>
      </c>
      <c r="C24" s="42"/>
      <c r="D24" s="42"/>
      <c r="E24" s="42"/>
      <c r="F24" s="42"/>
      <c r="G24" s="42"/>
      <c r="H24" s="78"/>
    </row>
    <row r="25" spans="1:9" ht="12.75">
      <c r="A25" s="75"/>
      <c r="B25" s="7" t="s">
        <v>65</v>
      </c>
      <c r="C25" s="42">
        <f>5855-144</f>
        <v>5711</v>
      </c>
      <c r="D25" s="42"/>
      <c r="E25" s="42">
        <v>19612</v>
      </c>
      <c r="F25" s="42"/>
      <c r="G25" s="42"/>
      <c r="H25" s="78"/>
      <c r="I25" s="43"/>
    </row>
    <row r="26" spans="1:9" ht="12.75">
      <c r="A26" s="75"/>
      <c r="B26" s="7" t="s">
        <v>66</v>
      </c>
      <c r="C26" s="42">
        <f>16693+1</f>
        <v>16694</v>
      </c>
      <c r="D26" s="42"/>
      <c r="E26" s="42">
        <v>29501</v>
      </c>
      <c r="F26" s="42"/>
      <c r="G26" s="42"/>
      <c r="H26" s="79"/>
      <c r="I26" s="43"/>
    </row>
    <row r="27" spans="1:9" ht="12.75">
      <c r="A27" s="75"/>
      <c r="B27" s="7" t="s">
        <v>67</v>
      </c>
      <c r="C27" s="87" t="s">
        <v>99</v>
      </c>
      <c r="D27" s="42"/>
      <c r="E27" s="87" t="s">
        <v>99</v>
      </c>
      <c r="F27" s="42"/>
      <c r="G27" s="42"/>
      <c r="H27" s="79"/>
      <c r="I27" s="43"/>
    </row>
    <row r="28" spans="1:10" ht="12.75">
      <c r="A28" s="75"/>
      <c r="B28" s="7" t="s">
        <v>37</v>
      </c>
      <c r="C28" s="42">
        <f>4268+6029</f>
        <v>10297</v>
      </c>
      <c r="D28" s="42"/>
      <c r="E28" s="42">
        <f>15848</f>
        <v>15848</v>
      </c>
      <c r="F28" s="42"/>
      <c r="G28" s="42"/>
      <c r="H28" s="79"/>
      <c r="J28" s="43"/>
    </row>
    <row r="29" spans="1:12" ht="12.75">
      <c r="A29" s="75"/>
      <c r="B29" s="7" t="s">
        <v>102</v>
      </c>
      <c r="C29" s="42">
        <v>6050</v>
      </c>
      <c r="D29" s="42"/>
      <c r="E29" s="42">
        <f>7941+2928</f>
        <v>10869</v>
      </c>
      <c r="F29" s="42"/>
      <c r="G29" s="42"/>
      <c r="H29" s="78"/>
      <c r="L29" s="43"/>
    </row>
    <row r="30" spans="1:9" ht="12.75">
      <c r="A30" s="75"/>
      <c r="B30" s="7"/>
      <c r="C30" s="48">
        <f>SUM(C25:C29)</f>
        <v>38752</v>
      </c>
      <c r="D30" s="48"/>
      <c r="E30" s="48">
        <f>SUM(E25:E29)</f>
        <v>75830</v>
      </c>
      <c r="F30" s="48"/>
      <c r="G30" s="45"/>
      <c r="H30" s="79"/>
      <c r="I30" s="43"/>
    </row>
    <row r="31" spans="1:9" ht="12.75">
      <c r="A31" s="75"/>
      <c r="B31" s="7"/>
      <c r="C31" s="45"/>
      <c r="D31" s="45"/>
      <c r="E31" s="45"/>
      <c r="F31" s="45"/>
      <c r="G31" s="45"/>
      <c r="H31" s="79"/>
      <c r="I31" s="43"/>
    </row>
    <row r="32" spans="1:8" ht="12.75">
      <c r="A32" s="75">
        <v>9</v>
      </c>
      <c r="B32" s="7" t="s">
        <v>38</v>
      </c>
      <c r="C32" s="42"/>
      <c r="D32" s="42"/>
      <c r="E32" s="42"/>
      <c r="F32" s="42"/>
      <c r="G32" s="42"/>
      <c r="H32" s="78"/>
    </row>
    <row r="33" spans="1:11" ht="12.75">
      <c r="A33" s="75"/>
      <c r="B33" s="7" t="s">
        <v>68</v>
      </c>
      <c r="C33" s="42">
        <v>8870</v>
      </c>
      <c r="D33" s="42"/>
      <c r="E33" s="42">
        <f>44249</f>
        <v>44249</v>
      </c>
      <c r="F33" s="42"/>
      <c r="G33" s="42"/>
      <c r="H33" s="78"/>
      <c r="K33" s="43"/>
    </row>
    <row r="34" spans="1:10" ht="12.75">
      <c r="A34" s="75"/>
      <c r="B34" s="7" t="s">
        <v>104</v>
      </c>
      <c r="C34" s="42">
        <v>3811</v>
      </c>
      <c r="D34" s="42"/>
      <c r="E34" s="42">
        <f>7188</f>
        <v>7188</v>
      </c>
      <c r="F34" s="42"/>
      <c r="G34" s="42"/>
      <c r="H34" s="78"/>
      <c r="J34" s="43"/>
    </row>
    <row r="35" spans="1:11" ht="12.75">
      <c r="A35" s="75"/>
      <c r="B35" s="7" t="s">
        <v>39</v>
      </c>
      <c r="C35" s="42">
        <f>3674+8500+1387</f>
        <v>13561</v>
      </c>
      <c r="D35" s="42"/>
      <c r="E35" s="42">
        <f>20462</f>
        <v>20462</v>
      </c>
      <c r="F35" s="42"/>
      <c r="G35" s="42"/>
      <c r="H35" s="79"/>
      <c r="K35" s="43"/>
    </row>
    <row r="36" spans="1:10" ht="12.75">
      <c r="A36" s="75"/>
      <c r="B36" s="7" t="s">
        <v>40</v>
      </c>
      <c r="C36" s="42">
        <v>1442</v>
      </c>
      <c r="D36" s="42"/>
      <c r="E36" s="42">
        <f>1589</f>
        <v>1589</v>
      </c>
      <c r="F36" s="42"/>
      <c r="G36" s="42"/>
      <c r="H36" s="79"/>
      <c r="I36" s="43"/>
      <c r="J36" s="43"/>
    </row>
    <row r="37" spans="1:10" ht="12.75">
      <c r="A37" s="75"/>
      <c r="B37" s="7" t="s">
        <v>69</v>
      </c>
      <c r="C37" s="87" t="s">
        <v>99</v>
      </c>
      <c r="D37" s="42"/>
      <c r="E37" s="87" t="s">
        <v>99</v>
      </c>
      <c r="F37" s="42"/>
      <c r="G37" s="42"/>
      <c r="H37" s="79"/>
      <c r="I37" s="43"/>
      <c r="J37" s="43"/>
    </row>
    <row r="38" spans="1:8" ht="12.75">
      <c r="A38" s="75"/>
      <c r="B38" s="7" t="s">
        <v>103</v>
      </c>
      <c r="C38" s="42">
        <v>131</v>
      </c>
      <c r="D38" s="42"/>
      <c r="E38" s="42">
        <f>357+50</f>
        <v>407</v>
      </c>
      <c r="F38" s="42"/>
      <c r="G38" s="42"/>
      <c r="H38" s="78"/>
    </row>
    <row r="39" spans="1:8" ht="12.75">
      <c r="A39" s="75"/>
      <c r="B39" s="7"/>
      <c r="C39" s="48">
        <f>SUM(C33:C38)</f>
        <v>27815</v>
      </c>
      <c r="D39" s="48"/>
      <c r="E39" s="48">
        <f>SUM(E33:E38)</f>
        <v>73895</v>
      </c>
      <c r="F39" s="48"/>
      <c r="G39" s="45"/>
      <c r="H39" s="79"/>
    </row>
    <row r="40" spans="1:8" ht="6.75" customHeight="1">
      <c r="A40" s="75"/>
      <c r="B40" s="7"/>
      <c r="C40" s="42"/>
      <c r="D40" s="42"/>
      <c r="E40" s="42"/>
      <c r="F40" s="42"/>
      <c r="G40" s="42"/>
      <c r="H40" s="78"/>
    </row>
    <row r="41" spans="1:8" ht="12.75">
      <c r="A41" s="75">
        <v>10</v>
      </c>
      <c r="B41" s="7" t="s">
        <v>71</v>
      </c>
      <c r="C41" s="86">
        <f>+C30-C39</f>
        <v>10937</v>
      </c>
      <c r="D41" s="86"/>
      <c r="E41" s="42">
        <f>+E30-E39</f>
        <v>1935</v>
      </c>
      <c r="F41" s="45"/>
      <c r="G41" s="45"/>
      <c r="H41" s="78"/>
    </row>
    <row r="42" spans="1:8" ht="6.75" customHeight="1">
      <c r="A42" s="75"/>
      <c r="B42" s="7"/>
      <c r="C42" s="45"/>
      <c r="D42" s="45"/>
      <c r="E42" s="45"/>
      <c r="F42" s="45"/>
      <c r="G42" s="45"/>
      <c r="H42" s="78"/>
    </row>
    <row r="43" spans="1:8" ht="12.75" hidden="1">
      <c r="A43" s="75"/>
      <c r="B43" s="7" t="s">
        <v>41</v>
      </c>
      <c r="C43" s="45">
        <f>SUM(C15:C20)+C41</f>
        <v>38308</v>
      </c>
      <c r="D43" s="45"/>
      <c r="E43" s="45">
        <f>SUM(E15:E20)+E41</f>
        <v>32362</v>
      </c>
      <c r="F43" s="45"/>
      <c r="G43" s="45"/>
      <c r="H43" s="78"/>
    </row>
    <row r="44" spans="1:8" ht="13.5" thickBot="1">
      <c r="A44" s="75"/>
      <c r="B44" s="7"/>
      <c r="C44" s="88">
        <f>C22+C41</f>
        <v>38308</v>
      </c>
      <c r="D44" s="88"/>
      <c r="E44" s="88">
        <f>E22+E41</f>
        <v>32362</v>
      </c>
      <c r="F44" s="88"/>
      <c r="G44" s="42"/>
      <c r="H44" s="78"/>
    </row>
    <row r="45" spans="1:9" ht="12.75">
      <c r="A45" s="75">
        <v>11</v>
      </c>
      <c r="B45" s="7" t="s">
        <v>42</v>
      </c>
      <c r="C45" s="42"/>
      <c r="D45" s="42"/>
      <c r="E45" s="42"/>
      <c r="F45" s="42"/>
      <c r="G45" s="42"/>
      <c r="H45" s="78"/>
      <c r="I45" s="43"/>
    </row>
    <row r="46" spans="1:8" ht="12.75">
      <c r="A46" s="75"/>
      <c r="B46" s="7" t="s">
        <v>43</v>
      </c>
      <c r="C46" s="42">
        <v>31400</v>
      </c>
      <c r="D46" s="42"/>
      <c r="E46" s="42">
        <v>31400</v>
      </c>
      <c r="F46" s="42"/>
      <c r="G46" s="42"/>
      <c r="H46" s="78"/>
    </row>
    <row r="47" spans="1:8" ht="12.75">
      <c r="A47" s="75"/>
      <c r="B47" s="7" t="s">
        <v>44</v>
      </c>
      <c r="C47" s="87" t="s">
        <v>99</v>
      </c>
      <c r="D47" s="42"/>
      <c r="E47" s="87" t="s">
        <v>99</v>
      </c>
      <c r="F47" s="42"/>
      <c r="G47" s="42"/>
      <c r="H47" s="78"/>
    </row>
    <row r="48" spans="1:8" ht="12.75">
      <c r="A48" s="75"/>
      <c r="B48" s="7" t="s">
        <v>45</v>
      </c>
      <c r="C48" s="42">
        <v>14811</v>
      </c>
      <c r="D48" s="42"/>
      <c r="E48" s="42">
        <v>14811</v>
      </c>
      <c r="F48" s="42"/>
      <c r="G48" s="42"/>
      <c r="H48" s="78"/>
    </row>
    <row r="49" spans="1:8" ht="12.75">
      <c r="A49" s="75"/>
      <c r="B49" s="7" t="s">
        <v>46</v>
      </c>
      <c r="C49" s="87" t="s">
        <v>99</v>
      </c>
      <c r="D49" s="46"/>
      <c r="E49" s="87" t="s">
        <v>99</v>
      </c>
      <c r="F49" s="46"/>
      <c r="G49" s="46"/>
      <c r="H49" s="78"/>
    </row>
    <row r="50" spans="1:9" ht="12.75">
      <c r="A50" s="75"/>
      <c r="B50" s="7" t="s">
        <v>47</v>
      </c>
      <c r="C50" s="42">
        <f>600+84</f>
        <v>684</v>
      </c>
      <c r="D50" s="42"/>
      <c r="E50" s="42">
        <v>644</v>
      </c>
      <c r="F50" s="42"/>
      <c r="G50" s="42"/>
      <c r="H50" s="79"/>
      <c r="I50" s="52"/>
    </row>
    <row r="51" spans="1:8" ht="12.75">
      <c r="A51" s="75"/>
      <c r="B51" s="7" t="s">
        <v>48</v>
      </c>
      <c r="C51" s="87" t="s">
        <v>99</v>
      </c>
      <c r="D51" s="46"/>
      <c r="E51" s="87" t="s">
        <v>99</v>
      </c>
      <c r="F51" s="46"/>
      <c r="G51" s="46"/>
      <c r="H51" s="78"/>
    </row>
    <row r="52" spans="1:9" ht="12.75">
      <c r="A52" s="75"/>
      <c r="B52" s="7" t="s">
        <v>49</v>
      </c>
      <c r="C52" s="42">
        <f>-10676-144</f>
        <v>-10820</v>
      </c>
      <c r="D52" s="42"/>
      <c r="E52" s="42">
        <f>-14358</f>
        <v>-14358</v>
      </c>
      <c r="F52" s="42"/>
      <c r="G52" s="42"/>
      <c r="H52" s="79"/>
      <c r="I52" s="43"/>
    </row>
    <row r="53" spans="1:8" ht="12.75">
      <c r="A53" s="75"/>
      <c r="B53" s="7" t="s">
        <v>50</v>
      </c>
      <c r="C53" s="102" t="s">
        <v>99</v>
      </c>
      <c r="D53" s="27"/>
      <c r="E53" s="27">
        <v>720</v>
      </c>
      <c r="F53" s="27"/>
      <c r="G53" s="42"/>
      <c r="H53" s="79"/>
    </row>
    <row r="54" spans="1:8" ht="12.75">
      <c r="A54" s="75"/>
      <c r="B54" s="7"/>
      <c r="C54" s="42">
        <f>SUM(C46:C53)</f>
        <v>36075</v>
      </c>
      <c r="D54" s="42"/>
      <c r="E54" s="42">
        <f>SUM(E46:E53)</f>
        <v>33217</v>
      </c>
      <c r="F54" s="42"/>
      <c r="G54" s="45"/>
      <c r="H54" s="79"/>
    </row>
    <row r="55" spans="1:8" ht="12.75">
      <c r="A55" s="75"/>
      <c r="B55" s="7"/>
      <c r="C55" s="42"/>
      <c r="D55" s="42"/>
      <c r="E55" s="42"/>
      <c r="F55" s="42"/>
      <c r="G55" s="42"/>
      <c r="H55" s="78"/>
    </row>
    <row r="56" spans="1:9" ht="12.75">
      <c r="A56" s="75">
        <v>12</v>
      </c>
      <c r="B56" s="7" t="s">
        <v>51</v>
      </c>
      <c r="C56" s="42">
        <v>1593</v>
      </c>
      <c r="D56" s="42"/>
      <c r="E56" s="42">
        <v>-1482</v>
      </c>
      <c r="F56" s="42"/>
      <c r="G56" s="42"/>
      <c r="H56" s="78"/>
      <c r="I56" s="43"/>
    </row>
    <row r="57" spans="1:8" ht="12.75">
      <c r="A57" s="75">
        <v>13</v>
      </c>
      <c r="B57" s="7" t="s">
        <v>52</v>
      </c>
      <c r="C57" s="87" t="s">
        <v>99</v>
      </c>
      <c r="D57" s="46"/>
      <c r="E57" s="87" t="s">
        <v>99</v>
      </c>
      <c r="F57" s="46"/>
      <c r="G57" s="46"/>
      <c r="H57" s="79"/>
    </row>
    <row r="58" spans="1:8" ht="12.75">
      <c r="A58" s="75">
        <v>14</v>
      </c>
      <c r="B58" s="7" t="s">
        <v>53</v>
      </c>
      <c r="C58" s="90">
        <v>484</v>
      </c>
      <c r="D58" s="42"/>
      <c r="E58" s="42">
        <f>433</f>
        <v>433</v>
      </c>
      <c r="F58" s="42"/>
      <c r="G58" s="42"/>
      <c r="H58" s="78"/>
    </row>
    <row r="59" spans="1:8" ht="12.75">
      <c r="A59" s="75">
        <v>15</v>
      </c>
      <c r="B59" s="7" t="s">
        <v>90</v>
      </c>
      <c r="C59" s="42">
        <v>156</v>
      </c>
      <c r="D59" s="42"/>
      <c r="E59" s="42">
        <v>194</v>
      </c>
      <c r="F59" s="42"/>
      <c r="G59" s="42"/>
      <c r="H59" s="78"/>
    </row>
    <row r="60" spans="1:8" ht="13.5" thickBot="1">
      <c r="A60" s="75"/>
      <c r="B60" s="7"/>
      <c r="C60" s="88">
        <f>+C54+C56+C59+C58</f>
        <v>38308</v>
      </c>
      <c r="D60" s="88"/>
      <c r="E60" s="88">
        <f>+E54+E56+E58+E59</f>
        <v>32362</v>
      </c>
      <c r="F60" s="88"/>
      <c r="G60" s="45"/>
      <c r="H60" s="78"/>
    </row>
    <row r="61" spans="1:8" ht="12.75">
      <c r="A61" s="75"/>
      <c r="B61" s="7"/>
      <c r="C61" s="42"/>
      <c r="D61" s="42"/>
      <c r="E61" s="42"/>
      <c r="F61" s="42"/>
      <c r="G61" s="42"/>
      <c r="H61" s="78"/>
    </row>
    <row r="62" spans="1:8" ht="12.75">
      <c r="A62" s="75">
        <v>12</v>
      </c>
      <c r="B62" s="7" t="s">
        <v>29</v>
      </c>
      <c r="C62" s="47">
        <f>(C54-C19)/31400</f>
        <v>1.1480254777070065</v>
      </c>
      <c r="D62" s="47"/>
      <c r="E62" s="47">
        <f>(E54-E19)/31400</f>
        <v>1.0563057324840763</v>
      </c>
      <c r="F62" s="47"/>
      <c r="G62" s="47"/>
      <c r="H62" s="78"/>
    </row>
    <row r="63" spans="1:7" ht="12.75">
      <c r="A63" s="78"/>
      <c r="B63" s="78"/>
      <c r="C63" s="79"/>
      <c r="D63" s="79"/>
      <c r="E63" s="79"/>
      <c r="F63" s="79"/>
      <c r="G63" s="79"/>
    </row>
    <row r="64" spans="3:7" ht="12.75">
      <c r="C64" s="43"/>
      <c r="D64" s="43"/>
      <c r="E64" s="43"/>
      <c r="F64" s="43"/>
      <c r="G64" s="43"/>
    </row>
    <row r="65" spans="3:7" ht="12.75">
      <c r="C65" s="92">
        <f>C44-C60</f>
        <v>0</v>
      </c>
      <c r="D65" s="93"/>
      <c r="E65" s="91">
        <f>E44-E60</f>
        <v>0</v>
      </c>
      <c r="F65" s="43"/>
      <c r="G65" s="43"/>
    </row>
    <row r="66" spans="3:7" ht="12.75">
      <c r="C66" s="43"/>
      <c r="D66" s="43"/>
      <c r="E66" s="43"/>
      <c r="F66" s="43"/>
      <c r="G66" s="43"/>
    </row>
    <row r="67" spans="3:7" ht="12.75">
      <c r="C67" s="43"/>
      <c r="D67" s="43"/>
      <c r="E67" s="43"/>
      <c r="F67" s="43"/>
      <c r="G67" s="43"/>
    </row>
  </sheetData>
  <mergeCells count="13">
    <mergeCell ref="E10:F10"/>
    <mergeCell ref="E11:F11"/>
    <mergeCell ref="E12:F12"/>
    <mergeCell ref="E13:F13"/>
    <mergeCell ref="C10:D10"/>
    <mergeCell ref="C11:D11"/>
    <mergeCell ref="C12:D12"/>
    <mergeCell ref="C13:D13"/>
    <mergeCell ref="A8:E8"/>
    <mergeCell ref="A2:E2"/>
    <mergeCell ref="A3:E3"/>
    <mergeCell ref="A5:E5"/>
    <mergeCell ref="A6:E6"/>
  </mergeCells>
  <printOptions/>
  <pageMargins left="1.15" right="0.59" top="0.7" bottom="0.82" header="0.5" footer="0.52"/>
  <pageSetup fitToHeight="1" fitToWidth="1" horizontalDpi="600" verticalDpi="600" orientation="portrait" paperSize="9" scale="90" r:id="rId1"/>
  <headerFooter alignWithMargins="0">
    <oddFooter>&amp;C&amp;12Page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Amtel Group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Amtel</dc:creator>
  <cp:keywords/>
  <dc:description/>
  <cp:lastModifiedBy>Najmi</cp:lastModifiedBy>
  <cp:lastPrinted>2002-01-29T08:56:32Z</cp:lastPrinted>
  <dcterms:created xsi:type="dcterms:W3CDTF">2000-10-25T08:38:43Z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