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1"/>
  </bookViews>
  <sheets>
    <sheet name="PL" sheetId="1" r:id="rId1"/>
    <sheet name="BS" sheetId="2" r:id="rId2"/>
  </sheets>
  <definedNames>
    <definedName name="_xlnm.Print_Area" localSheetId="1">'BS'!$A$1:$E$55</definedName>
  </definedNames>
  <calcPr fullCalcOnLoad="1"/>
</workbook>
</file>

<file path=xl/sharedStrings.xml><?xml version="1.0" encoding="utf-8"?>
<sst xmlns="http://schemas.openxmlformats.org/spreadsheetml/2006/main" count="158" uniqueCount="106">
  <si>
    <t xml:space="preserve">Amtel Holdings Berhad </t>
  </si>
  <si>
    <t>(409449-A)</t>
  </si>
  <si>
    <t>Announcement Of Unaudited Consolidated Financial Results</t>
  </si>
  <si>
    <t>CONSOLIDATED INCOME STATEMENT</t>
  </si>
  <si>
    <t>INDIVIDUAL QUARTER</t>
  </si>
  <si>
    <t>CUMULATIVE QUARTER</t>
  </si>
  <si>
    <t>CURRENT</t>
  </si>
  <si>
    <t xml:space="preserve">PRECEDING YEAR  </t>
  </si>
  <si>
    <t xml:space="preserve">CURRENT </t>
  </si>
  <si>
    <t>YEAR</t>
  </si>
  <si>
    <t>CORRESPONDING</t>
  </si>
  <si>
    <t>YEAR TO</t>
  </si>
  <si>
    <t>QUARTER</t>
  </si>
  <si>
    <t>DATE</t>
  </si>
  <si>
    <t>PERIOD</t>
  </si>
  <si>
    <t>RM’000</t>
  </si>
  <si>
    <t>1.(a)</t>
  </si>
  <si>
    <t>Turnover</t>
  </si>
  <si>
    <t xml:space="preserve">   (b)</t>
  </si>
  <si>
    <t>Investment Income</t>
  </si>
  <si>
    <t xml:space="preserve">   (c)</t>
  </si>
  <si>
    <t xml:space="preserve">Other Income including </t>
  </si>
  <si>
    <t>Interest income</t>
  </si>
  <si>
    <t>2.(a)</t>
  </si>
  <si>
    <t>Operating profit/(loss) before interest on borrowings, depreciation and amortisation, exceptional items, income tax, minority interests and extraordinary items</t>
  </si>
  <si>
    <t>Less interest on borrowings</t>
  </si>
  <si>
    <t>Less depreciation and amortisation</t>
  </si>
  <si>
    <t xml:space="preserve">   (d)</t>
  </si>
  <si>
    <t xml:space="preserve">   (e)</t>
  </si>
  <si>
    <t>Operating profit/(loss) after interest on borrowings, depreciation and</t>
  </si>
  <si>
    <t>amortisation and exceptional items but before income tax, minority interests and extraordinary items</t>
  </si>
  <si>
    <t xml:space="preserve">   (f)</t>
  </si>
  <si>
    <t>Share in the results of associated companies</t>
  </si>
  <si>
    <t xml:space="preserve">   (g)</t>
  </si>
  <si>
    <t>Profit/(loss) before taxation, minority interests and extraordinary items</t>
  </si>
  <si>
    <t xml:space="preserve">   (h)</t>
  </si>
  <si>
    <t>Taxation</t>
  </si>
  <si>
    <t xml:space="preserve">   (i)(i)</t>
  </si>
  <si>
    <t>Profit/(loss) after taxation before deducting minority interests</t>
  </si>
  <si>
    <t xml:space="preserve">     (ii)</t>
  </si>
  <si>
    <t>Less minority interests</t>
  </si>
  <si>
    <t xml:space="preserve">   (j)</t>
  </si>
  <si>
    <t>Profit/(loss) after taxation attributable to members of the company</t>
  </si>
  <si>
    <t xml:space="preserve">   (k)(i)</t>
  </si>
  <si>
    <t>Extraordinary items</t>
  </si>
  <si>
    <t xml:space="preserve">      (ii)</t>
  </si>
  <si>
    <t xml:space="preserve">     (iii)</t>
  </si>
  <si>
    <t>Extraordinary items attributable to members of the company</t>
  </si>
  <si>
    <t xml:space="preserve">   (l)</t>
  </si>
  <si>
    <t>Profit/(Loss) after taxation and extraordinary items attributable to members of the company</t>
  </si>
  <si>
    <t>3.(a)</t>
  </si>
  <si>
    <t>Earnings per share (sen) based on 2(j) above after deducting any provision for preference dividends, if any :</t>
  </si>
  <si>
    <t>(i)  Basic (based on ordinary shares – sen)</t>
  </si>
  <si>
    <t>(ii) Fully diluted (based on ordinary shares – sen)</t>
  </si>
  <si>
    <t>4.</t>
  </si>
  <si>
    <t>Net tangible assets per share (RM)</t>
  </si>
  <si>
    <t>5.(a)</t>
  </si>
  <si>
    <t>Dividend per share (sen)</t>
  </si>
  <si>
    <t>Dividend Description</t>
  </si>
  <si>
    <t>CONSOLIDATED BALANCE SHEET</t>
  </si>
  <si>
    <t>Fixed Assets</t>
  </si>
  <si>
    <t>Investment in Associated Companies</t>
  </si>
  <si>
    <t>Investments In Quoted Shares &amp; Unit Trusts</t>
  </si>
  <si>
    <t>Intangible Assets</t>
  </si>
  <si>
    <t>Current Assets</t>
  </si>
  <si>
    <t xml:space="preserve">  Stocks</t>
  </si>
  <si>
    <t xml:space="preserve">  Trade Debtors</t>
  </si>
  <si>
    <t xml:space="preserve">  Cash</t>
  </si>
  <si>
    <t xml:space="preserve">  Others</t>
  </si>
  <si>
    <t>Total Current Assets</t>
  </si>
  <si>
    <t>Current Liabilities</t>
  </si>
  <si>
    <t xml:space="preserve">  Short Term Borrowings</t>
  </si>
  <si>
    <t xml:space="preserve">  Trade Creditors</t>
  </si>
  <si>
    <t xml:space="preserve">  Other Creditors</t>
  </si>
  <si>
    <t xml:space="preserve">  Provision for Taxation</t>
  </si>
  <si>
    <t>Total Current Liabilities</t>
  </si>
  <si>
    <t>Total Net Assets</t>
  </si>
  <si>
    <t>Shareholders’ Funds</t>
  </si>
  <si>
    <t xml:space="preserve">  Share Capital</t>
  </si>
  <si>
    <t xml:space="preserve">  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</si>
  <si>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</si>
  <si>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</si>
  <si>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</si>
  <si>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</si>
  <si>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</si>
  <si>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</si>
  <si>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Total Shareholders’ Funds</t>
  </si>
  <si>
    <t>Minority Interests</t>
  </si>
  <si>
    <t>Long Term Borrowings</t>
  </si>
  <si>
    <t>Other Long Term Liabilities</t>
  </si>
  <si>
    <t>Net tangible assets per share (sen)</t>
  </si>
  <si>
    <t>Exceptional item</t>
  </si>
  <si>
    <t>YEAR END</t>
  </si>
  <si>
    <t xml:space="preserve">AS AT PRECEDING FINANCIAL </t>
  </si>
  <si>
    <t xml:space="preserve">AS AT END OF CURRENT </t>
  </si>
  <si>
    <t xml:space="preserve"> PRECEDING YEAR  </t>
  </si>
  <si>
    <t>Net Current Assets/(Current Liabilities)</t>
  </si>
  <si>
    <t>Date:</t>
  </si>
  <si>
    <t>28/2/2001</t>
  </si>
  <si>
    <t>3 months</t>
  </si>
  <si>
    <t>28/2/01</t>
  </si>
  <si>
    <t>1st Quarter</t>
  </si>
  <si>
    <t>First Quarter Ended 28 February 2001</t>
  </si>
  <si>
    <t>30/11/2000</t>
  </si>
  <si>
    <t>29/2/00</t>
  </si>
  <si>
    <t>30 April 2001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</si>
</sst>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</numFmts>
  <fonts count="10">
    <font>
      <sz val="10"/>
      <name val="Arial"/>
      <family val="0"/>
    </font>
    <font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3" xfId="0" applyNumberFormat="1" applyFont="1" applyBorder="1" applyAlignment="1" quotePrefix="1">
      <alignment horizontal="center"/>
    </xf>
    <xf numFmtId="14" fontId="7" fillId="0" borderId="4" xfId="0" applyNumberFormat="1" applyFont="1" applyBorder="1" applyAlignment="1" quotePrefix="1">
      <alignment horizontal="center"/>
    </xf>
    <xf numFmtId="14" fontId="7" fillId="0" borderId="0" xfId="0" applyNumberFormat="1" applyFont="1" applyBorder="1" applyAlignment="1" quotePrefix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3" fontId="8" fillId="0" borderId="9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vertical="justify"/>
    </xf>
    <xf numFmtId="0" fontId="0" fillId="0" borderId="8" xfId="0" applyFont="1" applyBorder="1" applyAlignment="1">
      <alignment vertical="justify"/>
    </xf>
    <xf numFmtId="3" fontId="0" fillId="0" borderId="8" xfId="0" applyNumberFormat="1" applyFont="1" applyBorder="1" applyAlignment="1">
      <alignment vertical="justify"/>
    </xf>
    <xf numFmtId="3" fontId="8" fillId="0" borderId="3" xfId="0" applyNumberFormat="1" applyFont="1" applyBorder="1" applyAlignment="1">
      <alignment/>
    </xf>
    <xf numFmtId="0" fontId="0" fillId="0" borderId="1" xfId="0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3" fontId="0" fillId="0" borderId="11" xfId="0" applyNumberFormat="1" applyFont="1" applyBorder="1" applyAlignment="1">
      <alignment vertical="justify"/>
    </xf>
    <xf numFmtId="3" fontId="0" fillId="0" borderId="1" xfId="0" applyNumberFormat="1" applyFont="1" applyBorder="1" applyAlignment="1">
      <alignment vertical="justify"/>
    </xf>
    <xf numFmtId="0" fontId="0" fillId="0" borderId="5" xfId="0" applyFont="1" applyBorder="1" applyAlignment="1">
      <alignment vertical="justify"/>
    </xf>
    <xf numFmtId="0" fontId="0" fillId="0" borderId="7" xfId="0" applyFont="1" applyBorder="1" applyAlignment="1">
      <alignment horizontal="left" vertical="justify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center" vertical="justify"/>
    </xf>
    <xf numFmtId="3" fontId="0" fillId="0" borderId="6" xfId="0" applyNumberFormat="1" applyFont="1" applyBorder="1" applyAlignment="1">
      <alignment vertical="justify"/>
    </xf>
    <xf numFmtId="0" fontId="0" fillId="0" borderId="4" xfId="0" applyFont="1" applyBorder="1" applyAlignment="1">
      <alignment vertical="justify"/>
    </xf>
    <xf numFmtId="0" fontId="0" fillId="0" borderId="6" xfId="0" applyFont="1" applyBorder="1" applyAlignment="1">
      <alignment vertical="justify"/>
    </xf>
    <xf numFmtId="3" fontId="8" fillId="0" borderId="10" xfId="0" applyNumberFormat="1" applyFont="1" applyBorder="1" applyAlignment="1">
      <alignment vertical="justify"/>
    </xf>
    <xf numFmtId="0" fontId="0" fillId="0" borderId="8" xfId="0" applyFont="1" applyBorder="1" applyAlignment="1">
      <alignment horizontal="left" vertical="justify"/>
    </xf>
    <xf numFmtId="3" fontId="8" fillId="0" borderId="8" xfId="0" applyNumberFormat="1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3" fontId="0" fillId="0" borderId="10" xfId="0" applyNumberFormat="1" applyFont="1" applyBorder="1" applyAlignment="1">
      <alignment vertical="justify"/>
    </xf>
    <xf numFmtId="3" fontId="0" fillId="0" borderId="12" xfId="0" applyNumberFormat="1" applyFont="1" applyBorder="1" applyAlignment="1">
      <alignment vertical="justify"/>
    </xf>
    <xf numFmtId="0" fontId="0" fillId="0" borderId="9" xfId="0" applyFont="1" applyBorder="1" applyAlignment="1">
      <alignment vertical="justify"/>
    </xf>
    <xf numFmtId="0" fontId="0" fillId="0" borderId="0" xfId="0" applyFont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vertical="justify"/>
    </xf>
    <xf numFmtId="4" fontId="8" fillId="0" borderId="4" xfId="0" applyNumberFormat="1" applyFont="1" applyBorder="1" applyAlignment="1">
      <alignment vertical="justify"/>
    </xf>
    <xf numFmtId="0" fontId="0" fillId="0" borderId="0" xfId="0" applyFont="1" applyAlignment="1" quotePrefix="1">
      <alignment horizontal="right"/>
    </xf>
    <xf numFmtId="0" fontId="9" fillId="0" borderId="0" xfId="0" applyFont="1" applyAlignment="1">
      <alignment horizontal="center"/>
    </xf>
    <xf numFmtId="14" fontId="0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14" fontId="0" fillId="0" borderId="3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1" fontId="0" fillId="0" borderId="8" xfId="15" applyFont="1" applyBorder="1" applyAlignment="1">
      <alignment/>
    </xf>
    <xf numFmtId="171" fontId="0" fillId="0" borderId="12" xfId="15" applyFont="1" applyBorder="1" applyAlignment="1">
      <alignment/>
    </xf>
    <xf numFmtId="171" fontId="0" fillId="0" borderId="0" xfId="15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right" vertical="justify"/>
    </xf>
    <xf numFmtId="0" fontId="4" fillId="0" borderId="4" xfId="0" applyFont="1" applyBorder="1" applyAlignment="1">
      <alignment horizontal="right" vertical="justify"/>
    </xf>
    <xf numFmtId="0" fontId="7" fillId="0" borderId="11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 vertical="justify"/>
    </xf>
    <xf numFmtId="14" fontId="4" fillId="0" borderId="4" xfId="0" applyNumberFormat="1" applyFont="1" applyBorder="1" applyAlignment="1">
      <alignment horizontal="right" vertical="justify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1" fontId="0" fillId="0" borderId="8" xfId="15" applyFont="1" applyBorder="1" applyAlignment="1">
      <alignment horizontal="center" vertical="justify"/>
    </xf>
    <xf numFmtId="172" fontId="4" fillId="0" borderId="8" xfId="0" applyNumberFormat="1" applyFont="1" applyBorder="1" applyAlignment="1">
      <alignment/>
    </xf>
    <xf numFmtId="15" fontId="0" fillId="0" borderId="0" xfId="0" applyNumberFormat="1" applyFont="1" applyAlignment="1" quotePrefix="1">
      <alignment horizontal="right"/>
    </xf>
    <xf numFmtId="14" fontId="4" fillId="0" borderId="4" xfId="0" applyNumberFormat="1" applyFont="1" applyBorder="1" applyAlignment="1" quotePrefix="1">
      <alignment horizontal="right" vertical="justify"/>
    </xf>
    <xf numFmtId="3" fontId="0" fillId="0" borderId="11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56">
      <selection activeCell="A9" sqref="A9:F9"/>
    </sheetView>
  </sheetViews>
  <sheetFormatPr defaultColWidth="9.140625" defaultRowHeight="12.75"/>
  <cols>
    <col min="1" max="1" width="6.140625" style="2" customWidth="1"/>
    <col min="2" max="2" width="32.28125" style="2" customWidth="1"/>
    <col min="3" max="3" width="12.8515625" style="2" customWidth="1"/>
    <col min="4" max="4" width="13.421875" style="2" customWidth="1"/>
    <col min="5" max="5" width="13.57421875" style="2" customWidth="1"/>
    <col min="6" max="6" width="14.8515625" style="2" customWidth="1"/>
    <col min="7" max="7" width="1.7109375" style="2" customWidth="1"/>
    <col min="8" max="16384" width="9.140625" style="2" customWidth="1"/>
  </cols>
  <sheetData>
    <row r="1" spans="5:6" ht="12.75">
      <c r="E1" s="55" t="s">
        <v>97</v>
      </c>
      <c r="F1" s="98" t="s">
        <v>105</v>
      </c>
    </row>
    <row r="2" spans="1:4" ht="12.75">
      <c r="A2" s="1"/>
      <c r="B2" s="1"/>
      <c r="C2" s="1"/>
      <c r="D2" s="1"/>
    </row>
    <row r="3" spans="1:6" ht="20.25">
      <c r="A3" s="99" t="s">
        <v>0</v>
      </c>
      <c r="B3" s="99"/>
      <c r="C3" s="99"/>
      <c r="D3" s="99"/>
      <c r="E3" s="99"/>
      <c r="F3" s="99"/>
    </row>
    <row r="4" spans="1:6" ht="12.75">
      <c r="A4" s="100" t="s">
        <v>1</v>
      </c>
      <c r="B4" s="100"/>
      <c r="C4" s="100"/>
      <c r="D4" s="100"/>
      <c r="E4" s="100"/>
      <c r="F4" s="100"/>
    </row>
    <row r="5" spans="1:6" ht="12.75">
      <c r="A5" s="4"/>
      <c r="B5" s="1"/>
      <c r="C5" s="1"/>
      <c r="D5" s="1"/>
      <c r="E5" s="1"/>
      <c r="F5" s="1"/>
    </row>
    <row r="6" spans="1:6" ht="15.75">
      <c r="A6" s="101" t="s">
        <v>2</v>
      </c>
      <c r="B6" s="101"/>
      <c r="C6" s="101"/>
      <c r="D6" s="101"/>
      <c r="E6" s="101"/>
      <c r="F6" s="101"/>
    </row>
    <row r="7" spans="1:6" ht="15">
      <c r="A7" s="102" t="s">
        <v>102</v>
      </c>
      <c r="B7" s="102"/>
      <c r="C7" s="102"/>
      <c r="D7" s="102"/>
      <c r="E7" s="102"/>
      <c r="F7" s="102"/>
    </row>
    <row r="8" spans="1:6" ht="12.75">
      <c r="A8" s="4"/>
      <c r="B8" s="1"/>
      <c r="C8" s="1"/>
      <c r="D8" s="1"/>
      <c r="E8" s="1"/>
      <c r="F8" s="1"/>
    </row>
    <row r="9" spans="1:6" ht="15">
      <c r="A9" s="102" t="s">
        <v>3</v>
      </c>
      <c r="B9" s="102"/>
      <c r="C9" s="102"/>
      <c r="D9" s="102"/>
      <c r="E9" s="102"/>
      <c r="F9" s="102"/>
    </row>
    <row r="10" spans="1:6" ht="12.75">
      <c r="A10" s="1"/>
      <c r="B10" s="1"/>
      <c r="C10" s="1"/>
      <c r="D10" s="1"/>
      <c r="E10" s="1"/>
      <c r="F10" s="1"/>
    </row>
    <row r="11" spans="1:6" ht="12.75">
      <c r="A11" s="7"/>
      <c r="B11" s="8"/>
      <c r="C11" s="103" t="s">
        <v>4</v>
      </c>
      <c r="D11" s="104"/>
      <c r="E11" s="105" t="s">
        <v>5</v>
      </c>
      <c r="F11" s="104"/>
    </row>
    <row r="12" spans="1:6" ht="12.75" customHeight="1">
      <c r="A12" s="9"/>
      <c r="B12" s="10"/>
      <c r="C12" s="11" t="s">
        <v>6</v>
      </c>
      <c r="D12" s="85" t="s">
        <v>7</v>
      </c>
      <c r="E12" s="11" t="s">
        <v>8</v>
      </c>
      <c r="F12" s="84" t="s">
        <v>95</v>
      </c>
    </row>
    <row r="13" spans="1:6" ht="12.75" customHeight="1">
      <c r="A13" s="9"/>
      <c r="B13" s="10"/>
      <c r="C13" s="11" t="s">
        <v>9</v>
      </c>
      <c r="D13" s="11" t="s">
        <v>10</v>
      </c>
      <c r="E13" s="11" t="s">
        <v>11</v>
      </c>
      <c r="F13" s="12" t="s">
        <v>10</v>
      </c>
    </row>
    <row r="14" spans="1:6" ht="12.75" customHeight="1">
      <c r="A14" s="9"/>
      <c r="B14" s="10"/>
      <c r="C14" s="11" t="s">
        <v>12</v>
      </c>
      <c r="D14" s="11" t="s">
        <v>12</v>
      </c>
      <c r="E14" s="11" t="s">
        <v>13</v>
      </c>
      <c r="F14" s="12" t="s">
        <v>14</v>
      </c>
    </row>
    <row r="15" spans="1:6" ht="12.75">
      <c r="A15" s="9"/>
      <c r="B15" s="10"/>
      <c r="C15" s="11" t="s">
        <v>101</v>
      </c>
      <c r="D15" s="12" t="s">
        <v>101</v>
      </c>
      <c r="E15" s="11" t="s">
        <v>99</v>
      </c>
      <c r="F15" s="12" t="s">
        <v>99</v>
      </c>
    </row>
    <row r="16" spans="1:6" ht="12.75">
      <c r="A16" s="9"/>
      <c r="B16" s="10"/>
      <c r="C16" s="14" t="s">
        <v>100</v>
      </c>
      <c r="D16" s="15" t="s">
        <v>104</v>
      </c>
      <c r="E16" s="16" t="s">
        <v>100</v>
      </c>
      <c r="F16" s="15" t="s">
        <v>104</v>
      </c>
    </row>
    <row r="17" spans="1:6" ht="12.75">
      <c r="A17" s="17"/>
      <c r="B17" s="18"/>
      <c r="C17" s="19" t="s">
        <v>15</v>
      </c>
      <c r="D17" s="20" t="s">
        <v>15</v>
      </c>
      <c r="E17" s="21" t="s">
        <v>15</v>
      </c>
      <c r="F17" s="20" t="s">
        <v>15</v>
      </c>
    </row>
    <row r="18" spans="1:6" ht="15" customHeight="1">
      <c r="A18" s="22" t="s">
        <v>16</v>
      </c>
      <c r="B18" s="23" t="s">
        <v>17</v>
      </c>
      <c r="C18" s="67">
        <v>29488</v>
      </c>
      <c r="D18" s="67">
        <v>70210</v>
      </c>
      <c r="E18" s="81">
        <f>C18</f>
        <v>29488</v>
      </c>
      <c r="F18" s="67">
        <v>70210</v>
      </c>
    </row>
    <row r="19" spans="1:6" ht="15" customHeight="1">
      <c r="A19" s="27" t="s">
        <v>18</v>
      </c>
      <c r="B19" s="10" t="s">
        <v>19</v>
      </c>
      <c r="C19" s="90">
        <v>0</v>
      </c>
      <c r="D19" s="67">
        <v>449</v>
      </c>
      <c r="E19" s="90">
        <f>C19</f>
        <v>0</v>
      </c>
      <c r="F19" s="67">
        <v>449</v>
      </c>
    </row>
    <row r="20" spans="1:6" ht="12.75">
      <c r="A20" s="7" t="s">
        <v>20</v>
      </c>
      <c r="B20" s="7" t="s">
        <v>21</v>
      </c>
      <c r="C20" s="71"/>
      <c r="D20" s="96"/>
      <c r="E20" s="71"/>
      <c r="F20" s="94"/>
    </row>
    <row r="21" spans="1:8" ht="12.75">
      <c r="A21" s="17"/>
      <c r="B21" s="31" t="s">
        <v>22</v>
      </c>
      <c r="C21" s="95">
        <v>91</v>
      </c>
      <c r="D21" s="95">
        <v>133</v>
      </c>
      <c r="E21" s="95">
        <f aca="true" t="shared" si="0" ref="E21:E26">C21</f>
        <v>91</v>
      </c>
      <c r="F21" s="95">
        <v>133</v>
      </c>
      <c r="H21" s="70"/>
    </row>
    <row r="22" spans="1:6" ht="64.5" customHeight="1">
      <c r="A22" s="33" t="s">
        <v>23</v>
      </c>
      <c r="B22" s="34" t="s">
        <v>24</v>
      </c>
      <c r="C22" s="35">
        <f>C26+C24+C23-C25</f>
        <v>694</v>
      </c>
      <c r="D22" s="35">
        <v>752</v>
      </c>
      <c r="E22" s="53">
        <f t="shared" si="0"/>
        <v>694</v>
      </c>
      <c r="F22" s="35">
        <v>752</v>
      </c>
    </row>
    <row r="23" spans="1:6" ht="15" customHeight="1">
      <c r="A23" s="27" t="s">
        <v>18</v>
      </c>
      <c r="B23" s="10" t="s">
        <v>25</v>
      </c>
      <c r="C23" s="36">
        <v>402</v>
      </c>
      <c r="D23" s="71">
        <v>581</v>
      </c>
      <c r="E23" s="29">
        <f t="shared" si="0"/>
        <v>402</v>
      </c>
      <c r="F23" s="71">
        <v>581</v>
      </c>
    </row>
    <row r="24" spans="1:6" ht="15" customHeight="1">
      <c r="A24" s="22" t="s">
        <v>20</v>
      </c>
      <c r="B24" s="23" t="s">
        <v>26</v>
      </c>
      <c r="C24" s="24">
        <v>634</v>
      </c>
      <c r="D24" s="67">
        <v>542</v>
      </c>
      <c r="E24" s="26">
        <f t="shared" si="0"/>
        <v>634</v>
      </c>
      <c r="F24" s="67">
        <v>542</v>
      </c>
    </row>
    <row r="25" spans="1:6" ht="15" customHeight="1">
      <c r="A25" s="27" t="s">
        <v>27</v>
      </c>
      <c r="B25" s="10" t="s">
        <v>91</v>
      </c>
      <c r="C25" s="90">
        <v>0</v>
      </c>
      <c r="D25" s="90">
        <v>0</v>
      </c>
      <c r="E25" s="90">
        <f t="shared" si="0"/>
        <v>0</v>
      </c>
      <c r="F25" s="90">
        <v>0</v>
      </c>
    </row>
    <row r="26" spans="1:6" ht="25.5" customHeight="1">
      <c r="A26" s="37" t="s">
        <v>28</v>
      </c>
      <c r="B26" s="38" t="s">
        <v>29</v>
      </c>
      <c r="C26" s="39">
        <f>C29-C28</f>
        <v>-342</v>
      </c>
      <c r="D26" s="39">
        <v>-371</v>
      </c>
      <c r="E26" s="40">
        <f t="shared" si="0"/>
        <v>-342</v>
      </c>
      <c r="F26" s="39">
        <v>-371</v>
      </c>
    </row>
    <row r="27" spans="1:6" ht="41.25" customHeight="1">
      <c r="A27" s="41"/>
      <c r="B27" s="42" t="s">
        <v>30</v>
      </c>
      <c r="C27" s="43"/>
      <c r="D27" s="44"/>
      <c r="E27" s="45"/>
      <c r="F27" s="44"/>
    </row>
    <row r="28" spans="1:6" ht="25.5">
      <c r="A28" s="46" t="s">
        <v>31</v>
      </c>
      <c r="B28" s="47" t="s">
        <v>32</v>
      </c>
      <c r="C28" s="48">
        <v>279</v>
      </c>
      <c r="D28" s="52">
        <v>479</v>
      </c>
      <c r="E28" s="48">
        <f>C28</f>
        <v>279</v>
      </c>
      <c r="F28" s="35">
        <v>479</v>
      </c>
    </row>
    <row r="29" spans="1:9" ht="26.25" customHeight="1">
      <c r="A29" s="34" t="s">
        <v>33</v>
      </c>
      <c r="B29" s="49" t="s">
        <v>34</v>
      </c>
      <c r="C29" s="50">
        <f>-163+100</f>
        <v>-63</v>
      </c>
      <c r="D29" s="35">
        <v>108</v>
      </c>
      <c r="E29" s="48">
        <f>C29</f>
        <v>-63</v>
      </c>
      <c r="F29" s="35">
        <v>108</v>
      </c>
      <c r="H29" s="70"/>
      <c r="I29" s="70"/>
    </row>
    <row r="30" spans="1:9" ht="18" customHeight="1">
      <c r="A30" s="27" t="s">
        <v>35</v>
      </c>
      <c r="B30" s="23" t="s">
        <v>36</v>
      </c>
      <c r="C30" s="24">
        <f>326+2</f>
        <v>328</v>
      </c>
      <c r="D30" s="67">
        <v>461</v>
      </c>
      <c r="E30" s="26">
        <f>C30</f>
        <v>328</v>
      </c>
      <c r="F30" s="67">
        <v>461</v>
      </c>
      <c r="H30" s="70"/>
      <c r="I30" s="70"/>
    </row>
    <row r="31" spans="1:6" ht="25.5">
      <c r="A31" s="34" t="s">
        <v>37</v>
      </c>
      <c r="B31" s="51" t="s">
        <v>38</v>
      </c>
      <c r="C31" s="52">
        <f>+C29-C30</f>
        <v>-391</v>
      </c>
      <c r="D31" s="35">
        <v>-353</v>
      </c>
      <c r="E31" s="53">
        <f>+E29-E30</f>
        <v>-391</v>
      </c>
      <c r="F31" s="35">
        <v>-353</v>
      </c>
    </row>
    <row r="32" spans="1:9" ht="12.75">
      <c r="A32" s="34" t="s">
        <v>39</v>
      </c>
      <c r="B32" s="34" t="s">
        <v>40</v>
      </c>
      <c r="C32" s="24">
        <v>277</v>
      </c>
      <c r="D32" s="67">
        <v>-1200</v>
      </c>
      <c r="E32" s="26">
        <f>C32</f>
        <v>277</v>
      </c>
      <c r="F32" s="67">
        <v>-1200</v>
      </c>
      <c r="H32" s="70"/>
      <c r="I32" s="70"/>
    </row>
    <row r="33" spans="1:6" ht="25.5">
      <c r="A33" s="34" t="s">
        <v>41</v>
      </c>
      <c r="B33" s="34" t="s">
        <v>42</v>
      </c>
      <c r="C33" s="35">
        <f>+C31-C32</f>
        <v>-668</v>
      </c>
      <c r="D33" s="35">
        <v>847</v>
      </c>
      <c r="E33" s="35">
        <f>+E31-E32</f>
        <v>-668</v>
      </c>
      <c r="F33" s="35">
        <v>847</v>
      </c>
    </row>
    <row r="34" spans="1:8" ht="18" customHeight="1">
      <c r="A34" s="34" t="s">
        <v>43</v>
      </c>
      <c r="B34" s="34" t="s">
        <v>44</v>
      </c>
      <c r="C34" s="90">
        <v>0</v>
      </c>
      <c r="D34" s="90">
        <v>0</v>
      </c>
      <c r="E34" s="90">
        <v>0</v>
      </c>
      <c r="F34" s="90">
        <v>0</v>
      </c>
      <c r="H34" s="70"/>
    </row>
    <row r="35" spans="1:6" ht="18.75" customHeight="1">
      <c r="A35" s="34" t="s">
        <v>45</v>
      </c>
      <c r="B35" s="34" t="s">
        <v>40</v>
      </c>
      <c r="C35" s="90">
        <v>0</v>
      </c>
      <c r="D35" s="90">
        <v>0</v>
      </c>
      <c r="E35" s="90">
        <v>0</v>
      </c>
      <c r="F35" s="90">
        <v>0</v>
      </c>
    </row>
    <row r="36" spans="1:6" ht="25.5">
      <c r="A36" s="33" t="s">
        <v>46</v>
      </c>
      <c r="B36" s="54" t="s">
        <v>47</v>
      </c>
      <c r="C36" s="90">
        <v>0</v>
      </c>
      <c r="D36" s="90">
        <v>0</v>
      </c>
      <c r="E36" s="90">
        <v>0</v>
      </c>
      <c r="F36" s="90">
        <v>0</v>
      </c>
    </row>
    <row r="37" spans="1:6" ht="12.75">
      <c r="A37" s="1"/>
      <c r="B37" s="1"/>
      <c r="C37" s="1"/>
      <c r="D37" s="1"/>
      <c r="E37" s="1"/>
      <c r="F37" s="55"/>
    </row>
    <row r="38" spans="1:6" ht="12.75">
      <c r="A38" s="1"/>
      <c r="B38" s="1"/>
      <c r="C38" s="1"/>
      <c r="D38" s="1"/>
      <c r="E38" s="1"/>
      <c r="F38" s="55"/>
    </row>
    <row r="39" spans="1:6" ht="12.75">
      <c r="A39" s="1"/>
      <c r="B39" s="1"/>
      <c r="C39" s="1"/>
      <c r="D39" s="1"/>
      <c r="E39" s="1"/>
      <c r="F39" s="55"/>
    </row>
    <row r="40" spans="1:6" ht="12.75">
      <c r="A40" s="1"/>
      <c r="B40" s="1"/>
      <c r="C40" s="1"/>
      <c r="D40" s="1"/>
      <c r="E40" s="1"/>
      <c r="F40" s="55"/>
    </row>
    <row r="41" spans="1:6" ht="12.75">
      <c r="A41" s="1"/>
      <c r="B41" s="1"/>
      <c r="C41" s="1"/>
      <c r="D41" s="1"/>
      <c r="E41" s="1"/>
      <c r="F41" s="55"/>
    </row>
    <row r="42" spans="1:6" ht="12.75">
      <c r="A42" s="1"/>
      <c r="B42" s="1"/>
      <c r="C42" s="1"/>
      <c r="D42" s="1"/>
      <c r="E42" s="1"/>
      <c r="F42" s="1"/>
    </row>
    <row r="43" spans="1:6" ht="20.25">
      <c r="A43" s="99" t="s">
        <v>0</v>
      </c>
      <c r="B43" s="99"/>
      <c r="C43" s="99"/>
      <c r="D43" s="99"/>
      <c r="E43" s="99"/>
      <c r="F43" s="99"/>
    </row>
    <row r="44" spans="1:6" ht="12.75">
      <c r="A44" s="100" t="s">
        <v>1</v>
      </c>
      <c r="B44" s="100"/>
      <c r="C44" s="100"/>
      <c r="D44" s="100"/>
      <c r="E44" s="100"/>
      <c r="F44" s="100"/>
    </row>
    <row r="45" spans="1:6" ht="12.75">
      <c r="A45" s="4"/>
      <c r="B45" s="1"/>
      <c r="C45" s="1"/>
      <c r="D45" s="1"/>
      <c r="E45" s="1"/>
      <c r="F45" s="1"/>
    </row>
    <row r="46" spans="1:6" ht="15.75">
      <c r="A46" s="101" t="s">
        <v>2</v>
      </c>
      <c r="B46" s="101"/>
      <c r="C46" s="101"/>
      <c r="D46" s="101"/>
      <c r="E46" s="101"/>
      <c r="F46" s="101"/>
    </row>
    <row r="47" spans="1:6" ht="15">
      <c r="A47" s="102" t="s">
        <v>102</v>
      </c>
      <c r="B47" s="102"/>
      <c r="C47" s="102"/>
      <c r="D47" s="102"/>
      <c r="E47" s="102"/>
      <c r="F47" s="102"/>
    </row>
    <row r="48" spans="1:6" ht="12.75">
      <c r="A48" s="4"/>
      <c r="B48" s="1"/>
      <c r="C48" s="1"/>
      <c r="D48" s="1"/>
      <c r="E48" s="1"/>
      <c r="F48" s="1"/>
    </row>
    <row r="49" spans="1:6" ht="15">
      <c r="A49" s="102" t="s">
        <v>3</v>
      </c>
      <c r="B49" s="102"/>
      <c r="C49" s="102"/>
      <c r="D49" s="102"/>
      <c r="E49" s="102"/>
      <c r="F49" s="102"/>
    </row>
    <row r="50" spans="1:6" ht="12.75">
      <c r="A50" s="1"/>
      <c r="B50" s="1"/>
      <c r="C50" s="1"/>
      <c r="D50" s="1"/>
      <c r="E50" s="1"/>
      <c r="F50" s="1"/>
    </row>
    <row r="51" spans="1:6" ht="12.75">
      <c r="A51" s="7"/>
      <c r="B51" s="8"/>
      <c r="C51" s="103" t="s">
        <v>4</v>
      </c>
      <c r="D51" s="104"/>
      <c r="E51" s="105" t="s">
        <v>5</v>
      </c>
      <c r="F51" s="104"/>
    </row>
    <row r="52" spans="1:6" ht="12.75">
      <c r="A52" s="9"/>
      <c r="B52" s="10"/>
      <c r="C52" s="11" t="s">
        <v>6</v>
      </c>
      <c r="D52" s="56" t="s">
        <v>7</v>
      </c>
      <c r="E52" s="11" t="s">
        <v>8</v>
      </c>
      <c r="F52" s="57" t="s">
        <v>7</v>
      </c>
    </row>
    <row r="53" spans="1:6" ht="12.75">
      <c r="A53" s="9"/>
      <c r="B53" s="10"/>
      <c r="C53" s="11" t="s">
        <v>9</v>
      </c>
      <c r="D53" s="11" t="s">
        <v>10</v>
      </c>
      <c r="E53" s="11" t="s">
        <v>11</v>
      </c>
      <c r="F53" s="12" t="s">
        <v>10</v>
      </c>
    </row>
    <row r="54" spans="1:6" ht="12.75">
      <c r="A54" s="9"/>
      <c r="B54" s="10"/>
      <c r="C54" s="11" t="s">
        <v>12</v>
      </c>
      <c r="D54" s="11" t="s">
        <v>12</v>
      </c>
      <c r="E54" s="11" t="s">
        <v>13</v>
      </c>
      <c r="F54" s="12" t="s">
        <v>14</v>
      </c>
    </row>
    <row r="55" spans="1:6" ht="12.75">
      <c r="A55" s="9"/>
      <c r="B55" s="10"/>
      <c r="C55" s="11" t="s">
        <v>101</v>
      </c>
      <c r="D55" s="12" t="s">
        <v>101</v>
      </c>
      <c r="E55" s="13" t="s">
        <v>99</v>
      </c>
      <c r="F55" s="12" t="s">
        <v>99</v>
      </c>
    </row>
    <row r="56" spans="1:6" ht="12.75">
      <c r="A56" s="9"/>
      <c r="B56" s="10"/>
      <c r="C56" s="14" t="s">
        <v>100</v>
      </c>
      <c r="D56" s="15" t="s">
        <v>104</v>
      </c>
      <c r="E56" s="16" t="s">
        <v>100</v>
      </c>
      <c r="F56" s="15" t="s">
        <v>104</v>
      </c>
    </row>
    <row r="57" spans="1:6" ht="12.75">
      <c r="A57" s="17"/>
      <c r="B57" s="18"/>
      <c r="C57" s="19" t="s">
        <v>15</v>
      </c>
      <c r="D57" s="20" t="s">
        <v>15</v>
      </c>
      <c r="E57" s="21" t="s">
        <v>15</v>
      </c>
      <c r="F57" s="20" t="s">
        <v>15</v>
      </c>
    </row>
    <row r="58" spans="1:6" ht="38.25">
      <c r="A58" s="34" t="s">
        <v>48</v>
      </c>
      <c r="B58" s="34" t="s">
        <v>49</v>
      </c>
      <c r="C58" s="35">
        <f>C33</f>
        <v>-668</v>
      </c>
      <c r="D58" s="35">
        <f>D33</f>
        <v>847</v>
      </c>
      <c r="E58" s="35">
        <f>E33</f>
        <v>-668</v>
      </c>
      <c r="F58" s="35">
        <f>F33</f>
        <v>847</v>
      </c>
    </row>
    <row r="59" spans="1:6" ht="37.5" customHeight="1">
      <c r="A59" s="38" t="s">
        <v>50</v>
      </c>
      <c r="B59" s="38" t="s">
        <v>51</v>
      </c>
      <c r="C59" s="7"/>
      <c r="D59" s="30"/>
      <c r="E59" s="8"/>
      <c r="F59" s="30"/>
    </row>
    <row r="60" spans="1:6" ht="7.5" customHeight="1">
      <c r="A60" s="27"/>
      <c r="B60" s="27"/>
      <c r="C60" s="9"/>
      <c r="D60" s="28"/>
      <c r="E60" s="10"/>
      <c r="F60" s="28"/>
    </row>
    <row r="61" spans="1:6" ht="25.5">
      <c r="A61" s="46"/>
      <c r="B61" s="46" t="s">
        <v>52</v>
      </c>
      <c r="C61" s="58">
        <f>C58/31400*100</f>
        <v>-2.127388535031847</v>
      </c>
      <c r="D61" s="58">
        <f>D58/31400*100</f>
        <v>2.697452229299363</v>
      </c>
      <c r="E61" s="58">
        <f>E58/31400*100</f>
        <v>-2.127388535031847</v>
      </c>
      <c r="F61" s="58">
        <f>F58/31400*100</f>
        <v>2.697452229299363</v>
      </c>
    </row>
    <row r="62" spans="1:6" ht="6.75" customHeight="1">
      <c r="A62" s="27"/>
      <c r="B62" s="27"/>
      <c r="C62" s="9"/>
      <c r="D62" s="28"/>
      <c r="E62" s="10"/>
      <c r="F62" s="28"/>
    </row>
    <row r="63" spans="1:6" ht="25.5">
      <c r="A63" s="31"/>
      <c r="B63" s="33" t="s">
        <v>53</v>
      </c>
      <c r="C63" s="17"/>
      <c r="D63" s="32"/>
      <c r="E63" s="18"/>
      <c r="F63" s="32"/>
    </row>
    <row r="64" spans="1:6" ht="12.75">
      <c r="A64" s="34" t="s">
        <v>54</v>
      </c>
      <c r="B64" s="34" t="s">
        <v>55</v>
      </c>
      <c r="C64" s="59">
        <f>'BS'!C55/100</f>
        <v>1.0339808917197453</v>
      </c>
      <c r="D64" s="58">
        <f>2.03</f>
        <v>2.03</v>
      </c>
      <c r="E64" s="59">
        <f>C64</f>
        <v>1.0339808917197453</v>
      </c>
      <c r="F64" s="58">
        <v>2.03</v>
      </c>
    </row>
    <row r="65" spans="1:6" ht="18" customHeight="1">
      <c r="A65" s="22" t="s">
        <v>56</v>
      </c>
      <c r="B65" s="22" t="s">
        <v>57</v>
      </c>
      <c r="C65" s="90">
        <v>0</v>
      </c>
      <c r="D65" s="90">
        <v>0</v>
      </c>
      <c r="E65" s="90">
        <v>0</v>
      </c>
      <c r="F65" s="90">
        <v>0</v>
      </c>
    </row>
    <row r="66" spans="1:6" ht="18" customHeight="1">
      <c r="A66" s="22" t="s">
        <v>18</v>
      </c>
      <c r="B66" s="22" t="s">
        <v>58</v>
      </c>
      <c r="C66" s="90">
        <v>0</v>
      </c>
      <c r="D66" s="90">
        <v>0</v>
      </c>
      <c r="E66" s="90">
        <v>0</v>
      </c>
      <c r="F66" s="90">
        <v>0</v>
      </c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60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60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</sheetData>
  <mergeCells count="14">
    <mergeCell ref="C51:D51"/>
    <mergeCell ref="E51:F51"/>
    <mergeCell ref="A44:F44"/>
    <mergeCell ref="A46:F46"/>
    <mergeCell ref="A47:F47"/>
    <mergeCell ref="A49:F49"/>
    <mergeCell ref="A9:F9"/>
    <mergeCell ref="C11:D11"/>
    <mergeCell ref="E11:F11"/>
    <mergeCell ref="A43:F43"/>
    <mergeCell ref="A3:F3"/>
    <mergeCell ref="A4:F4"/>
    <mergeCell ref="A6:F6"/>
    <mergeCell ref="A7:F7"/>
  </mergeCells>
  <printOptions/>
  <pageMargins left="0.75" right="0.25" top="0.7" bottom="1" header="0.5" footer="0.5"/>
  <pageSetup horizontalDpi="600" verticalDpi="600" orientation="portrait" scale="95" r:id="rId1"/>
  <headerFooter alignWithMargins="0">
    <oddHeader xml:space="preserve">&amp;R&amp;"Times New Roman,Bold"&amp;12 </oddHeader>
    <oddFooter>&amp;CPage&amp;P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11">
      <selection activeCell="B31" sqref="B31"/>
    </sheetView>
  </sheetViews>
  <sheetFormatPr defaultColWidth="9.140625" defaultRowHeight="12.75"/>
  <cols>
    <col min="1" max="1" width="4.7109375" style="2" customWidth="1"/>
    <col min="2" max="2" width="35.7109375" style="2" customWidth="1"/>
    <col min="3" max="4" width="17.57421875" style="2" customWidth="1"/>
    <col min="5" max="5" width="2.140625" style="2" customWidth="1"/>
    <col min="6" max="16384" width="9.140625" style="2" customWidth="1"/>
  </cols>
  <sheetData>
    <row r="1" spans="1:5" ht="12.75">
      <c r="A1" s="1"/>
      <c r="B1" s="1"/>
      <c r="C1" s="55"/>
      <c r="D1" s="92"/>
      <c r="E1" s="1"/>
    </row>
    <row r="2" spans="1:5" ht="12.75">
      <c r="A2" s="1"/>
      <c r="B2" s="1"/>
      <c r="C2" s="55"/>
      <c r="D2" s="92"/>
      <c r="E2" s="1"/>
    </row>
    <row r="3" spans="1:5" ht="18">
      <c r="A3" s="106" t="s">
        <v>0</v>
      </c>
      <c r="B3" s="106"/>
      <c r="C3" s="106"/>
      <c r="D3" s="106"/>
      <c r="E3" s="61"/>
    </row>
    <row r="4" spans="1:5" ht="12.75">
      <c r="A4" s="100" t="s">
        <v>1</v>
      </c>
      <c r="B4" s="100"/>
      <c r="C4" s="100"/>
      <c r="D4" s="100"/>
      <c r="E4" s="3"/>
    </row>
    <row r="5" spans="1:5" ht="12.75">
      <c r="A5" s="1"/>
      <c r="B5" s="1"/>
      <c r="C5" s="1"/>
      <c r="D5" s="1"/>
      <c r="E5" s="1"/>
    </row>
    <row r="6" spans="1:5" ht="15.75">
      <c r="A6" s="101" t="s">
        <v>2</v>
      </c>
      <c r="B6" s="101"/>
      <c r="C6" s="101"/>
      <c r="D6" s="101"/>
      <c r="E6" s="5"/>
    </row>
    <row r="7" spans="1:5" ht="15.75">
      <c r="A7" s="101" t="s">
        <v>102</v>
      </c>
      <c r="B7" s="101"/>
      <c r="C7" s="101"/>
      <c r="D7" s="101"/>
      <c r="E7" s="5"/>
    </row>
    <row r="8" spans="1:5" ht="12.75">
      <c r="A8" s="4"/>
      <c r="B8" s="4"/>
      <c r="C8" s="4"/>
      <c r="D8" s="4"/>
      <c r="E8" s="4"/>
    </row>
    <row r="9" spans="1:5" ht="15">
      <c r="A9" s="102" t="s">
        <v>59</v>
      </c>
      <c r="B9" s="102"/>
      <c r="C9" s="102"/>
      <c r="D9" s="102"/>
      <c r="E9" s="6"/>
    </row>
    <row r="10" spans="1:5" ht="12.75">
      <c r="A10" s="1"/>
      <c r="B10" s="1"/>
      <c r="C10" s="1"/>
      <c r="D10" s="1"/>
      <c r="E10" s="1"/>
    </row>
    <row r="11" spans="1:7" ht="24.75" customHeight="1">
      <c r="A11" s="62"/>
      <c r="B11" s="8"/>
      <c r="C11" s="82" t="s">
        <v>94</v>
      </c>
      <c r="D11" s="82" t="s">
        <v>93</v>
      </c>
      <c r="E11" s="63"/>
      <c r="G11" s="70"/>
    </row>
    <row r="12" spans="1:7" ht="12.75" customHeight="1">
      <c r="A12" s="64"/>
      <c r="B12" s="10"/>
      <c r="C12" s="83" t="s">
        <v>12</v>
      </c>
      <c r="D12" s="86" t="s">
        <v>92</v>
      </c>
      <c r="E12" s="63"/>
      <c r="G12" s="70"/>
    </row>
    <row r="13" spans="1:5" ht="12.75">
      <c r="A13" s="64"/>
      <c r="B13" s="10"/>
      <c r="C13" s="87" t="s">
        <v>98</v>
      </c>
      <c r="D13" s="93" t="s">
        <v>103</v>
      </c>
      <c r="E13" s="65"/>
    </row>
    <row r="14" spans="1:5" ht="12.75">
      <c r="A14" s="17"/>
      <c r="B14" s="18"/>
      <c r="C14" s="88" t="s">
        <v>15</v>
      </c>
      <c r="D14" s="89" t="s">
        <v>15</v>
      </c>
      <c r="E14" s="66"/>
    </row>
    <row r="15" spans="1:5" ht="12.75">
      <c r="A15" s="25">
        <v>1</v>
      </c>
      <c r="B15" s="23" t="s">
        <v>60</v>
      </c>
      <c r="C15" s="67">
        <v>21880</v>
      </c>
      <c r="D15" s="68">
        <f>22234+37-1</f>
        <v>22270</v>
      </c>
      <c r="E15" s="69"/>
    </row>
    <row r="16" spans="1:7" ht="12.75">
      <c r="A16" s="25">
        <v>2</v>
      </c>
      <c r="B16" s="23" t="s">
        <v>61</v>
      </c>
      <c r="C16" s="67">
        <v>7380</v>
      </c>
      <c r="D16" s="68">
        <v>7184</v>
      </c>
      <c r="E16" s="69"/>
      <c r="G16" s="70"/>
    </row>
    <row r="17" spans="1:5" ht="12.75">
      <c r="A17" s="25">
        <v>3</v>
      </c>
      <c r="B17" s="23" t="s">
        <v>62</v>
      </c>
      <c r="C17" s="67">
        <f>916-33</f>
        <v>883</v>
      </c>
      <c r="D17" s="68">
        <v>924</v>
      </c>
      <c r="E17" s="69"/>
    </row>
    <row r="18" spans="1:7" ht="12.75">
      <c r="A18" s="25">
        <v>4</v>
      </c>
      <c r="B18" s="23" t="s">
        <v>63</v>
      </c>
      <c r="C18" s="67">
        <v>43</v>
      </c>
      <c r="D18" s="68">
        <f>49</f>
        <v>49</v>
      </c>
      <c r="E18" s="69"/>
      <c r="F18" s="70"/>
      <c r="G18" s="70"/>
    </row>
    <row r="19" spans="1:5" ht="12.75">
      <c r="A19" s="25"/>
      <c r="B19" s="23"/>
      <c r="C19" s="67"/>
      <c r="D19" s="68"/>
      <c r="E19" s="69"/>
    </row>
    <row r="20" spans="1:5" ht="12.75">
      <c r="A20" s="25">
        <v>5</v>
      </c>
      <c r="B20" s="23" t="s">
        <v>64</v>
      </c>
      <c r="C20" s="67"/>
      <c r="D20" s="68"/>
      <c r="E20" s="69"/>
    </row>
    <row r="21" spans="1:7" ht="12.75">
      <c r="A21" s="32"/>
      <c r="B21" s="18" t="s">
        <v>65</v>
      </c>
      <c r="C21" s="71">
        <v>11366</v>
      </c>
      <c r="D21" s="72">
        <v>19612</v>
      </c>
      <c r="E21" s="69"/>
      <c r="G21" s="70"/>
    </row>
    <row r="22" spans="1:7" ht="12.75">
      <c r="A22" s="25"/>
      <c r="B22" s="23" t="s">
        <v>66</v>
      </c>
      <c r="C22" s="67">
        <v>30342</v>
      </c>
      <c r="D22" s="68">
        <v>29501</v>
      </c>
      <c r="E22" s="69"/>
      <c r="F22" s="70"/>
      <c r="G22" s="70"/>
    </row>
    <row r="23" spans="1:8" ht="12.75">
      <c r="A23" s="25"/>
      <c r="B23" s="23" t="s">
        <v>67</v>
      </c>
      <c r="C23" s="67">
        <f>6844+5081</f>
        <v>11925</v>
      </c>
      <c r="D23" s="68">
        <f>15848</f>
        <v>15848</v>
      </c>
      <c r="E23" s="69"/>
      <c r="F23" s="70"/>
      <c r="H23" s="70"/>
    </row>
    <row r="24" spans="1:10" ht="12.75">
      <c r="A24" s="25"/>
      <c r="B24" s="23" t="s">
        <v>68</v>
      </c>
      <c r="C24" s="67">
        <f>6479+239+33</f>
        <v>6751</v>
      </c>
      <c r="D24" s="68">
        <f>7941+2928</f>
        <v>10869</v>
      </c>
      <c r="E24" s="69"/>
      <c r="J24" s="70"/>
    </row>
    <row r="25" spans="1:7" ht="12.75">
      <c r="A25" s="25"/>
      <c r="B25" s="23" t="s">
        <v>69</v>
      </c>
      <c r="C25" s="73">
        <f>SUM(C21:C24)</f>
        <v>60384</v>
      </c>
      <c r="D25" s="74">
        <f>SUM(D21:D24)</f>
        <v>75830</v>
      </c>
      <c r="E25" s="75"/>
      <c r="F25" s="70"/>
      <c r="G25" s="70"/>
    </row>
    <row r="26" spans="1:5" ht="12.75">
      <c r="A26" s="25">
        <v>6</v>
      </c>
      <c r="B26" s="23" t="s">
        <v>70</v>
      </c>
      <c r="C26" s="67"/>
      <c r="D26" s="68"/>
      <c r="E26" s="69"/>
    </row>
    <row r="27" spans="1:9" ht="12.75">
      <c r="A27" s="25"/>
      <c r="B27" s="23" t="s">
        <v>71</v>
      </c>
      <c r="C27" s="67">
        <f>6705+8500+3219</f>
        <v>18424</v>
      </c>
      <c r="D27" s="68">
        <f>20462</f>
        <v>20462</v>
      </c>
      <c r="E27" s="69"/>
      <c r="F27" s="70"/>
      <c r="I27" s="70"/>
    </row>
    <row r="28" spans="1:9" ht="12.75">
      <c r="A28" s="25"/>
      <c r="B28" s="23" t="s">
        <v>72</v>
      </c>
      <c r="C28" s="67">
        <f>22956</f>
        <v>22956</v>
      </c>
      <c r="D28" s="68">
        <f>44249</f>
        <v>44249</v>
      </c>
      <c r="E28" s="69"/>
      <c r="I28" s="70"/>
    </row>
    <row r="29" spans="1:8" ht="12.75">
      <c r="A29" s="25"/>
      <c r="B29" s="23" t="s">
        <v>73</v>
      </c>
      <c r="C29" s="67">
        <f>15542-100</f>
        <v>15442</v>
      </c>
      <c r="D29" s="68">
        <f>7188</f>
        <v>7188</v>
      </c>
      <c r="E29" s="69"/>
      <c r="H29" s="70"/>
    </row>
    <row r="30" spans="1:8" ht="12.75">
      <c r="A30" s="25"/>
      <c r="B30" s="23" t="s">
        <v>74</v>
      </c>
      <c r="C30" s="67">
        <f>1491+2</f>
        <v>1493</v>
      </c>
      <c r="D30" s="68">
        <f>1589</f>
        <v>1589</v>
      </c>
      <c r="E30" s="69"/>
      <c r="F30" s="70"/>
      <c r="G30" s="70"/>
      <c r="H30" s="70"/>
    </row>
    <row r="31" spans="1:5" ht="12.75">
      <c r="A31" s="25"/>
      <c r="B31" s="23" t="s">
        <v>68</v>
      </c>
      <c r="C31" s="67">
        <f>707+50</f>
        <v>757</v>
      </c>
      <c r="D31" s="68">
        <f>357+50</f>
        <v>407</v>
      </c>
      <c r="E31" s="69"/>
    </row>
    <row r="32" spans="1:6" ht="12.75">
      <c r="A32" s="25"/>
      <c r="B32" s="23" t="s">
        <v>75</v>
      </c>
      <c r="C32" s="73">
        <f>SUM(C27:C31)</f>
        <v>59072</v>
      </c>
      <c r="D32" s="74">
        <f>SUM(D27:D31)</f>
        <v>73895</v>
      </c>
      <c r="E32" s="75"/>
      <c r="F32" s="70"/>
    </row>
    <row r="33" spans="1:5" ht="12.75">
      <c r="A33" s="25"/>
      <c r="B33" s="23"/>
      <c r="C33" s="67"/>
      <c r="D33" s="68"/>
      <c r="E33" s="69"/>
    </row>
    <row r="34" spans="1:5" ht="12.75">
      <c r="A34" s="25">
        <v>7</v>
      </c>
      <c r="B34" s="23" t="s">
        <v>96</v>
      </c>
      <c r="C34" s="91">
        <f>+C25-C32</f>
        <v>1312</v>
      </c>
      <c r="D34" s="74">
        <f>+D25-D32</f>
        <v>1935</v>
      </c>
      <c r="E34" s="75"/>
    </row>
    <row r="35" spans="1:5" ht="12.75">
      <c r="A35" s="25"/>
      <c r="B35" s="23"/>
      <c r="C35" s="73"/>
      <c r="D35" s="74"/>
      <c r="E35" s="75"/>
    </row>
    <row r="36" spans="1:5" ht="12.75">
      <c r="A36" s="25"/>
      <c r="B36" s="23" t="s">
        <v>76</v>
      </c>
      <c r="C36" s="73">
        <f>SUM(C15:C18)+C34</f>
        <v>31498</v>
      </c>
      <c r="D36" s="74">
        <f>SUM(D15:D18)+D34</f>
        <v>32362</v>
      </c>
      <c r="E36" s="75"/>
    </row>
    <row r="37" spans="1:5" ht="12.75">
      <c r="A37" s="25"/>
      <c r="B37" s="23"/>
      <c r="C37" s="67"/>
      <c r="D37" s="68"/>
      <c r="E37" s="69"/>
    </row>
    <row r="38" spans="1:7" ht="12.75">
      <c r="A38" s="25">
        <v>8</v>
      </c>
      <c r="B38" s="23" t="s">
        <v>77</v>
      </c>
      <c r="C38" s="67"/>
      <c r="D38" s="68"/>
      <c r="E38" s="69"/>
      <c r="G38" s="70"/>
    </row>
    <row r="39" spans="1:5" ht="12.75">
      <c r="A39" s="25"/>
      <c r="B39" s="23" t="s">
        <v>78</v>
      </c>
      <c r="C39" s="67">
        <v>31400</v>
      </c>
      <c r="D39" s="68">
        <v>31400</v>
      </c>
      <c r="E39" s="69"/>
    </row>
    <row r="40" spans="1:5" ht="12.75">
      <c r="A40" s="25"/>
      <c r="B40" s="23" t="s">
        <v>79</v>
      </c>
      <c r="C40" s="67"/>
      <c r="D40" s="68"/>
      <c r="E40" s="69"/>
    </row>
    <row r="41" spans="1:5" ht="12.75">
      <c r="A41" s="25"/>
      <c r="B41" s="23" t="s">
        <v>80</v>
      </c>
      <c r="C41" s="67">
        <v>14811</v>
      </c>
      <c r="D41" s="68">
        <v>14811</v>
      </c>
      <c r="E41" s="69"/>
    </row>
    <row r="42" spans="1:5" ht="12.75">
      <c r="A42" s="25"/>
      <c r="B42" s="23" t="s">
        <v>81</v>
      </c>
      <c r="C42" s="76">
        <v>0</v>
      </c>
      <c r="D42" s="77">
        <v>0</v>
      </c>
      <c r="E42" s="78"/>
    </row>
    <row r="43" spans="1:7" ht="12.75">
      <c r="A43" s="25"/>
      <c r="B43" s="23" t="s">
        <v>82</v>
      </c>
      <c r="C43" s="67">
        <v>640</v>
      </c>
      <c r="D43" s="68">
        <v>644</v>
      </c>
      <c r="E43" s="69"/>
      <c r="F43" s="70"/>
      <c r="G43" s="97"/>
    </row>
    <row r="44" spans="1:5" ht="12.75">
      <c r="A44" s="25"/>
      <c r="B44" s="23" t="s">
        <v>83</v>
      </c>
      <c r="C44" s="76">
        <v>0</v>
      </c>
      <c r="D44" s="77">
        <v>0</v>
      </c>
      <c r="E44" s="78"/>
    </row>
    <row r="45" spans="1:7" ht="12.75">
      <c r="A45" s="25"/>
      <c r="B45" s="23" t="s">
        <v>84</v>
      </c>
      <c r="C45" s="67">
        <f>-15125+1+100-2</f>
        <v>-15026</v>
      </c>
      <c r="D45" s="68">
        <f>-14358</f>
        <v>-14358</v>
      </c>
      <c r="E45" s="69"/>
      <c r="F45" s="70"/>
      <c r="G45" s="70"/>
    </row>
    <row r="46" spans="1:6" ht="12.75">
      <c r="A46" s="25"/>
      <c r="B46" s="23" t="s">
        <v>85</v>
      </c>
      <c r="C46" s="67">
        <v>685</v>
      </c>
      <c r="D46" s="68">
        <v>720</v>
      </c>
      <c r="E46" s="69"/>
      <c r="F46" s="70"/>
    </row>
    <row r="47" spans="1:6" ht="12.75">
      <c r="A47" s="25"/>
      <c r="B47" s="23" t="s">
        <v>86</v>
      </c>
      <c r="C47" s="73">
        <f>SUM(C39:C46)</f>
        <v>32510</v>
      </c>
      <c r="D47" s="74">
        <f>SUM(D39:D46)</f>
        <v>33217</v>
      </c>
      <c r="E47" s="75"/>
      <c r="F47" s="70"/>
    </row>
    <row r="48" spans="1:5" ht="12.75">
      <c r="A48" s="25"/>
      <c r="B48" s="23"/>
      <c r="C48" s="67"/>
      <c r="D48" s="68"/>
      <c r="E48" s="69"/>
    </row>
    <row r="49" spans="1:7" ht="12.75">
      <c r="A49" s="25">
        <v>9</v>
      </c>
      <c r="B49" s="23" t="s">
        <v>87</v>
      </c>
      <c r="C49" s="67">
        <v>-1206</v>
      </c>
      <c r="D49" s="68">
        <v>-1482</v>
      </c>
      <c r="E49" s="69"/>
      <c r="G49" s="70"/>
    </row>
    <row r="50" spans="1:6" ht="12.75">
      <c r="A50" s="25">
        <v>10</v>
      </c>
      <c r="B50" s="23" t="s">
        <v>88</v>
      </c>
      <c r="C50" s="76">
        <v>0</v>
      </c>
      <c r="D50" s="77">
        <v>0</v>
      </c>
      <c r="E50" s="78"/>
      <c r="F50" s="70"/>
    </row>
    <row r="51" spans="1:5" ht="12.75">
      <c r="A51" s="25">
        <v>11</v>
      </c>
      <c r="B51" s="23" t="s">
        <v>89</v>
      </c>
      <c r="C51" s="67">
        <v>194</v>
      </c>
      <c r="D51" s="68">
        <f>433+194</f>
        <v>627</v>
      </c>
      <c r="E51" s="69"/>
    </row>
    <row r="52" spans="1:5" ht="12.75">
      <c r="A52" s="25"/>
      <c r="B52" s="23"/>
      <c r="C52" s="67"/>
      <c r="D52" s="68"/>
      <c r="E52" s="69"/>
    </row>
    <row r="53" spans="1:5" ht="12.75">
      <c r="A53" s="25"/>
      <c r="B53" s="23"/>
      <c r="C53" s="73">
        <f>+C47+C49+C51</f>
        <v>31498</v>
      </c>
      <c r="D53" s="74">
        <f>+D47+D49+D51</f>
        <v>32362</v>
      </c>
      <c r="E53" s="75"/>
    </row>
    <row r="54" spans="1:5" ht="12.75">
      <c r="A54" s="25"/>
      <c r="B54" s="23"/>
      <c r="C54" s="67"/>
      <c r="D54" s="68"/>
      <c r="E54" s="69"/>
    </row>
    <row r="55" spans="1:5" ht="12.75">
      <c r="A55" s="32">
        <v>12</v>
      </c>
      <c r="B55" s="18" t="s">
        <v>90</v>
      </c>
      <c r="C55" s="79">
        <f>(C47-C18)/31400*100</f>
        <v>103.39808917197453</v>
      </c>
      <c r="D55" s="79">
        <f>(D47-D18)/31400*100</f>
        <v>105.63057324840763</v>
      </c>
      <c r="E55" s="80"/>
    </row>
    <row r="56" spans="3:5" ht="12.75">
      <c r="C56" s="70"/>
      <c r="D56" s="70"/>
      <c r="E56" s="70"/>
    </row>
    <row r="57" spans="3:5" ht="12.75">
      <c r="C57" s="70"/>
      <c r="D57" s="70"/>
      <c r="E57" s="70"/>
    </row>
    <row r="58" spans="3:5" ht="12.75">
      <c r="C58" s="70">
        <f>+C36-C53</f>
        <v>0</v>
      </c>
      <c r="D58" s="70">
        <f>+D36-D53</f>
        <v>0</v>
      </c>
      <c r="E58" s="70"/>
    </row>
    <row r="59" spans="3:5" ht="12.75">
      <c r="C59" s="70"/>
      <c r="D59" s="70"/>
      <c r="E59" s="70"/>
    </row>
    <row r="60" spans="3:5" ht="12.75">
      <c r="C60" s="70"/>
      <c r="D60" s="70"/>
      <c r="E60" s="70"/>
    </row>
  </sheetData>
  <mergeCells count="5">
    <mergeCell ref="A9:D9"/>
    <mergeCell ref="A3:D3"/>
    <mergeCell ref="A4:D4"/>
    <mergeCell ref="A6:D6"/>
    <mergeCell ref="A7:D7"/>
  </mergeCells>
  <printOptions/>
  <pageMargins left="1.15" right="0.59" top="0.7" bottom="0.92" header="0.5" footer="0.5"/>
  <pageSetup fitToHeight="1" fitToWidth="1" horizontalDpi="600" verticalDpi="600" orientation="portrait" paperSize="9" r:id="rId1"/>
  <headerFooter alignWithMargins="0">
    <oddFooter>&amp;C&amp;12Page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Amtel</cp:lastModifiedBy>
  <cp:lastPrinted>2001-04-30T04:37:22Z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