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20" windowHeight="6810" activeTab="0"/>
  </bookViews>
  <sheets>
    <sheet name="Cover" sheetId="1" r:id="rId1"/>
    <sheet name="Income statement" sheetId="2" r:id="rId2"/>
    <sheet name="Balance sheets" sheetId="3" r:id="rId3"/>
    <sheet name="changes in equity" sheetId="4" r:id="rId4"/>
    <sheet name="Cashflow statement" sheetId="5" r:id="rId5"/>
  </sheets>
  <definedNames/>
  <calcPr fullCalcOnLoad="1"/>
</workbook>
</file>

<file path=xl/sharedStrings.xml><?xml version="1.0" encoding="utf-8"?>
<sst xmlns="http://schemas.openxmlformats.org/spreadsheetml/2006/main" count="194" uniqueCount="143">
  <si>
    <t>Revenue</t>
  </si>
  <si>
    <t>Taxation</t>
  </si>
  <si>
    <t>Inventories</t>
  </si>
  <si>
    <t>Share Capital</t>
  </si>
  <si>
    <t>Reserves</t>
  </si>
  <si>
    <t>Condensed Consolidated Cash Flow Statements</t>
  </si>
  <si>
    <t>Net profit before tax</t>
  </si>
  <si>
    <t>Adjustment for non-cash flow :-</t>
  </si>
  <si>
    <t>Non-cash items</t>
  </si>
  <si>
    <t>Operating profit before changes in working capital</t>
  </si>
  <si>
    <t>Capital</t>
  </si>
  <si>
    <t>Total</t>
  </si>
  <si>
    <t>RM'000</t>
  </si>
  <si>
    <t>Share</t>
  </si>
  <si>
    <t>Borrowings</t>
  </si>
  <si>
    <t>Cash &amp; cash equivalents</t>
  </si>
  <si>
    <t>CHUAN HUAT RESOURCES BERHAD</t>
  </si>
  <si>
    <t>Interest expenses</t>
  </si>
  <si>
    <t>Interest income</t>
  </si>
  <si>
    <t>Share of profit of associates</t>
  </si>
  <si>
    <t>Property, plant &amp; equipment</t>
  </si>
  <si>
    <t>Intangible assets</t>
  </si>
  <si>
    <t>Other investments</t>
  </si>
  <si>
    <t>Investments in associates</t>
  </si>
  <si>
    <t>Current assets</t>
  </si>
  <si>
    <t>Current liabilities</t>
  </si>
  <si>
    <t>Trade &amp; other payables</t>
  </si>
  <si>
    <t>Minority shareholders' interests</t>
  </si>
  <si>
    <t>Deferred taxation</t>
  </si>
  <si>
    <t>Deferred liabilities</t>
  </si>
  <si>
    <t>Distributable</t>
  </si>
  <si>
    <t>profit</t>
  </si>
  <si>
    <t>Company No. 290729-W</t>
  </si>
  <si>
    <t>(Incorporated in Malaysia)</t>
  </si>
  <si>
    <t>Operating expenses</t>
  </si>
  <si>
    <t>Depreciation and amortisation</t>
  </si>
  <si>
    <t>As at</t>
  </si>
  <si>
    <t>Retained</t>
  </si>
  <si>
    <t>Cash flows from operating activities</t>
  </si>
  <si>
    <t>Changes in working capital:</t>
  </si>
  <si>
    <t>Net change in current assets</t>
  </si>
  <si>
    <t>Interest income received</t>
  </si>
  <si>
    <t>Interest expenses paid</t>
  </si>
  <si>
    <t>Cash flows from investing activities</t>
  </si>
  <si>
    <t>Proceeds from disposal of property, plant and equipment</t>
  </si>
  <si>
    <t>Purchase of property, plant and equipment</t>
  </si>
  <si>
    <t>Cash flows from financing activities</t>
  </si>
  <si>
    <t>Net change in current liabilities</t>
  </si>
  <si>
    <t>Other income</t>
  </si>
  <si>
    <t>Trade &amp; other receivables</t>
  </si>
  <si>
    <t>Net increase/ (decrease) in cash &amp; cash equivalents</t>
  </si>
  <si>
    <t>Profit/(loss) after taxation</t>
  </si>
  <si>
    <t>Profit/(loss) before taxation</t>
  </si>
  <si>
    <t>Operating profit/(loss)</t>
  </si>
  <si>
    <t>Dividend income</t>
  </si>
  <si>
    <t>At 1 January 2005</t>
  </si>
  <si>
    <t>Cash &amp; cash equivalents at beginning of the period</t>
  </si>
  <si>
    <t>Investment properties</t>
  </si>
  <si>
    <t>INTERIM FINANCIAL REPORT</t>
  </si>
  <si>
    <t>(Unaudited)</t>
  </si>
  <si>
    <t>Proceeds from issuance of shares to minority interest</t>
  </si>
  <si>
    <t>Non-Current assets</t>
  </si>
  <si>
    <t>ASSETS</t>
  </si>
  <si>
    <t>Net tax paid</t>
  </si>
  <si>
    <t>Attributable to:-</t>
  </si>
  <si>
    <t>Equity holders of the parent</t>
  </si>
  <si>
    <t>Minority Interest</t>
  </si>
  <si>
    <t xml:space="preserve">The condensed consolidated income statements should be read in conjunction with the audited </t>
  </si>
  <si>
    <t xml:space="preserve">financial statements for the year ended 31 December 2005 and accompanying explanatory notes </t>
  </si>
  <si>
    <t>attached to the interim financial statements.</t>
  </si>
  <si>
    <t>Condensed Consolidated Income Statements</t>
  </si>
  <si>
    <t>(The figures below are unaudited)</t>
  </si>
  <si>
    <t>Continuing operations</t>
  </si>
  <si>
    <t>Condensed Consolidated Balance Sheet</t>
  </si>
  <si>
    <t>31.12.05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</si>
  <si>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</si>
  <si>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</si>
  <si>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</si>
  <si>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</si>
  <si>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</si>
  <si>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TOTAL EQUITY AND LIABILITIES</t>
  </si>
  <si>
    <t>Prepaid lease payments</t>
  </si>
  <si>
    <t>Premium</t>
  </si>
  <si>
    <t>Reserve</t>
  </si>
  <si>
    <t>Minority</t>
  </si>
  <si>
    <t>Interest</t>
  </si>
  <si>
    <t>Equity</t>
  </si>
  <si>
    <t>Non-Distributable</t>
  </si>
  <si>
    <t>Attributable to Equity Holders of the Parent</t>
  </si>
  <si>
    <t>Negative</t>
  </si>
  <si>
    <t>Goodwill</t>
  </si>
  <si>
    <t>Effects of change in accounting policy</t>
  </si>
  <si>
    <t>-derecognisation of negative goodwill</t>
  </si>
  <si>
    <t>As restated</t>
  </si>
  <si>
    <t>Amortisation of negative goodwill</t>
  </si>
  <si>
    <t xml:space="preserve">The condensed consolidated balance sheet should be read in conjunction with the audited </t>
  </si>
  <si>
    <t>Condensed Consolidated Statements of Changes in Equity</t>
  </si>
  <si>
    <t xml:space="preserve">The condensed consolidated statements of changes in equity should be read in conjunction with the audited </t>
  </si>
  <si>
    <t xml:space="preserve">The condensed consolidated cash flow statement should be read in conjunction with the audited </t>
  </si>
  <si>
    <t>Cash &amp; cash equivalents at end of the period</t>
  </si>
  <si>
    <t>Unaudited</t>
  </si>
  <si>
    <t>Audited</t>
  </si>
  <si>
    <t>Capital reserve on consolidation</t>
  </si>
  <si>
    <t>Accretion arising from additional share purchased</t>
  </si>
  <si>
    <t>Proceeds from disposal of quoted shares</t>
  </si>
  <si>
    <t>Dividend paid</t>
  </si>
  <si>
    <t>Acquisition of subsidiary company</t>
  </si>
  <si>
    <t>Net proceeds from term loans</t>
  </si>
  <si>
    <t>Net repayments of term loans</t>
  </si>
  <si>
    <t>Individual quarter</t>
  </si>
  <si>
    <t>Cumulative quarter</t>
  </si>
  <si>
    <t>Cash used in operations</t>
  </si>
  <si>
    <t>Net cash used in operating activities</t>
  </si>
  <si>
    <t>Net cash used in investing activities</t>
  </si>
  <si>
    <t>Net cash generated by financing activities</t>
  </si>
  <si>
    <t>Net proceeds from short term borrowings</t>
  </si>
  <si>
    <t>Net repayments of hire purchase liabilities</t>
  </si>
  <si>
    <t>For the Fourth Quarter</t>
  </si>
  <si>
    <t>Ended 31 December 2006</t>
  </si>
  <si>
    <t>For the Fourth Quarter Ended 31 December 2006</t>
  </si>
  <si>
    <t>31.12.2006</t>
  </si>
  <si>
    <t>31.12.2005</t>
  </si>
  <si>
    <t>31.12.06</t>
  </si>
  <si>
    <t>As at 31 December 2006</t>
  </si>
  <si>
    <t>12 months ended</t>
  </si>
  <si>
    <t>31 Dec 2006</t>
  </si>
  <si>
    <t>31 Dec 2005</t>
  </si>
  <si>
    <t>Proceeds from disposal of investment properties</t>
  </si>
  <si>
    <t>Purchase of additional shares in subsidiary companies</t>
  </si>
  <si>
    <t>Increase in fixed deposits  pledged</t>
  </si>
  <si>
    <t>-</t>
  </si>
  <si>
    <t>Acquisition of a subsidiary company</t>
  </si>
  <si>
    <t>At 31 December 2006</t>
  </si>
  <si>
    <t>At 31 December 2005</t>
  </si>
  <si>
    <t>At 1 January 2006</t>
  </si>
  <si>
    <t>Net loss for the year</t>
  </si>
  <si>
    <t>Net profit/(loss) for the year</t>
  </si>
  <si>
    <t>Issue of shares in subsidiary companies to minority interest</t>
  </si>
  <si>
    <t xml:space="preserve">Net assets per share attributable to ordinary </t>
  </si>
  <si>
    <t>equity holders of the parent (RM)</t>
  </si>
  <si>
    <t>Basic (sen)</t>
  </si>
  <si>
    <t>Diluted (sen)</t>
  </si>
  <si>
    <t>Earnings per share</t>
  </si>
</sst>
</file>

<file path=xl/styles.xml><?xml version="1.0" encoding="utf-8"?>
<styleSheet xmlns="http://schemas.openxmlformats.org/spreadsheetml/2006/main">
  <numFmts count="4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_-;\-* #,##0.0_-;_-* &quot;-&quot;??_-;_-@_-"/>
    <numFmt numFmtId="185" formatCode="_-* #,##0_-;\-* #,##0_-;_-* &quot;-&quot;??_-;_-@_-"/>
    <numFmt numFmtId="186" formatCode="d/mm/yyyy"/>
    <numFmt numFmtId="187" formatCode="#,##0;\(#,##0\);\-"/>
    <numFmt numFmtId="188" formatCode="#,##0.0;\(#,##0.0\);\-"/>
    <numFmt numFmtId="189" formatCode="#,##0.00;\(#,##0.00\);\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</numFmts>
  <fonts count="1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u val="single"/>
      <sz val="10"/>
      <name val="Tahoma"/>
      <family val="2"/>
    </font>
    <font>
      <b/>
      <i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22"/>
      <name val="Arial"/>
      <family val="2"/>
    </font>
    <font>
      <sz val="18"/>
      <name val="Berlin Sans FB"/>
      <family val="2"/>
    </font>
    <font>
      <b/>
      <sz val="10"/>
      <color indexed="10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185" fontId="1" fillId="0" borderId="0" xfId="15" applyNumberFormat="1" applyFont="1" applyAlignment="1">
      <alignment/>
    </xf>
    <xf numFmtId="185" fontId="0" fillId="0" borderId="0" xfId="15" applyNumberFormat="1" applyAlignment="1">
      <alignment/>
    </xf>
    <xf numFmtId="0" fontId="1" fillId="0" borderId="0" xfId="0" applyFont="1" applyAlignment="1">
      <alignment horizontal="left"/>
    </xf>
    <xf numFmtId="185" fontId="1" fillId="0" borderId="0" xfId="15" applyNumberFormat="1" applyFont="1" applyAlignment="1">
      <alignment horizontal="center"/>
    </xf>
    <xf numFmtId="185" fontId="0" fillId="0" borderId="0" xfId="15" applyNumberFormat="1" applyAlignment="1">
      <alignment horizontal="center"/>
    </xf>
    <xf numFmtId="185" fontId="1" fillId="0" borderId="0" xfId="15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5" fontId="2" fillId="0" borderId="0" xfId="15" applyNumberFormat="1" applyFont="1" applyAlignment="1">
      <alignment horizontal="left"/>
    </xf>
    <xf numFmtId="185" fontId="2" fillId="0" borderId="0" xfId="15" applyNumberFormat="1" applyFont="1" applyAlignment="1">
      <alignment horizontal="center"/>
    </xf>
    <xf numFmtId="185" fontId="3" fillId="0" borderId="0" xfId="15" applyNumberFormat="1" applyFont="1" applyAlignment="1">
      <alignment horizontal="center"/>
    </xf>
    <xf numFmtId="187" fontId="1" fillId="0" borderId="0" xfId="15" applyNumberFormat="1" applyFont="1" applyAlignment="1">
      <alignment/>
    </xf>
    <xf numFmtId="187" fontId="1" fillId="0" borderId="1" xfId="15" applyNumberFormat="1" applyFont="1" applyBorder="1" applyAlignment="1">
      <alignment/>
    </xf>
    <xf numFmtId="187" fontId="1" fillId="0" borderId="0" xfId="0" applyNumberFormat="1" applyFont="1" applyAlignment="1">
      <alignment/>
    </xf>
    <xf numFmtId="187" fontId="1" fillId="0" borderId="0" xfId="15" applyNumberFormat="1" applyFont="1" applyBorder="1" applyAlignment="1">
      <alignment/>
    </xf>
    <xf numFmtId="185" fontId="2" fillId="0" borderId="0" xfId="15" applyNumberFormat="1" applyFont="1" applyAlignment="1">
      <alignment horizontal="right"/>
    </xf>
    <xf numFmtId="187" fontId="1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85" fontId="1" fillId="0" borderId="0" xfId="15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185" fontId="1" fillId="0" borderId="0" xfId="15" applyNumberFormat="1" applyFont="1" applyBorder="1" applyAlignment="1">
      <alignment/>
    </xf>
    <xf numFmtId="0" fontId="8" fillId="0" borderId="0" xfId="0" applyFont="1" applyAlignment="1">
      <alignment horizontal="left"/>
    </xf>
    <xf numFmtId="185" fontId="2" fillId="0" borderId="0" xfId="15" applyNumberFormat="1" applyFont="1" applyBorder="1" applyAlignment="1">
      <alignment horizontal="left"/>
    </xf>
    <xf numFmtId="185" fontId="1" fillId="0" borderId="0" xfId="15" applyNumberFormat="1" applyFont="1" applyBorder="1" applyAlignment="1">
      <alignment horizontal="center"/>
    </xf>
    <xf numFmtId="185" fontId="0" fillId="0" borderId="0" xfId="15" applyNumberFormat="1" applyBorder="1" applyAlignment="1">
      <alignment/>
    </xf>
    <xf numFmtId="185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185" fontId="2" fillId="0" borderId="0" xfId="15" applyNumberFormat="1" applyFont="1" applyFill="1" applyAlignment="1">
      <alignment horizontal="right"/>
    </xf>
    <xf numFmtId="187" fontId="1" fillId="0" borderId="0" xfId="15" applyNumberFormat="1" applyFont="1" applyFill="1" applyBorder="1" applyAlignment="1">
      <alignment/>
    </xf>
    <xf numFmtId="187" fontId="1" fillId="0" borderId="0" xfId="15" applyNumberFormat="1" applyFont="1" applyFill="1" applyBorder="1" applyAlignment="1">
      <alignment horizontal="center"/>
    </xf>
    <xf numFmtId="187" fontId="1" fillId="0" borderId="0" xfId="15" applyNumberFormat="1" applyFont="1" applyFill="1" applyBorder="1" applyAlignment="1">
      <alignment horizontal="right"/>
    </xf>
    <xf numFmtId="187" fontId="1" fillId="0" borderId="0" xfId="15" applyNumberFormat="1" applyFont="1" applyFill="1" applyAlignment="1">
      <alignment/>
    </xf>
    <xf numFmtId="189" fontId="1" fillId="0" borderId="0" xfId="15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15" applyNumberFormat="1" applyFont="1" applyFill="1" applyBorder="1" applyAlignment="1">
      <alignment horizontal="right"/>
    </xf>
    <xf numFmtId="185" fontId="2" fillId="0" borderId="0" xfId="1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15" applyNumberFormat="1" applyFont="1" applyBorder="1" applyAlignment="1">
      <alignment horizontal="right"/>
    </xf>
    <xf numFmtId="185" fontId="2" fillId="0" borderId="0" xfId="15" applyNumberFormat="1" applyFont="1" applyBorder="1" applyAlignment="1">
      <alignment horizontal="center"/>
    </xf>
    <xf numFmtId="185" fontId="3" fillId="0" borderId="0" xfId="15" applyNumberFormat="1" applyFont="1" applyBorder="1" applyAlignment="1">
      <alignment horizontal="center"/>
    </xf>
    <xf numFmtId="187" fontId="1" fillId="0" borderId="1" xfId="15" applyNumberFormat="1" applyFont="1" applyFill="1" applyBorder="1" applyAlignment="1">
      <alignment/>
    </xf>
    <xf numFmtId="187" fontId="1" fillId="0" borderId="3" xfId="15" applyNumberFormat="1" applyFont="1" applyFill="1" applyBorder="1" applyAlignment="1">
      <alignment/>
    </xf>
    <xf numFmtId="187" fontId="1" fillId="0" borderId="3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187" fontId="1" fillId="0" borderId="2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185" fontId="1" fillId="0" borderId="0" xfId="15" applyNumberFormat="1" applyFont="1" applyFill="1" applyBorder="1" applyAlignment="1">
      <alignment/>
    </xf>
    <xf numFmtId="187" fontId="2" fillId="0" borderId="0" xfId="15" applyNumberFormat="1" applyFont="1" applyFill="1" applyBorder="1" applyAlignment="1">
      <alignment horizontal="right"/>
    </xf>
    <xf numFmtId="187" fontId="2" fillId="0" borderId="0" xfId="15" applyNumberFormat="1" applyFont="1" applyBorder="1" applyAlignment="1">
      <alignment horizontal="right"/>
    </xf>
    <xf numFmtId="187" fontId="1" fillId="0" borderId="4" xfId="15" applyNumberFormat="1" applyFont="1" applyFill="1" applyBorder="1" applyAlignment="1">
      <alignment/>
    </xf>
    <xf numFmtId="171" fontId="1" fillId="0" borderId="0" xfId="15" applyFont="1" applyAlignment="1">
      <alignment/>
    </xf>
    <xf numFmtId="14" fontId="2" fillId="0" borderId="0" xfId="0" applyNumberFormat="1" applyFont="1" applyFill="1" applyBorder="1" applyAlignment="1" quotePrefix="1">
      <alignment horizontal="right"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7" fontId="7" fillId="0" borderId="0" xfId="0" applyNumberFormat="1" applyFont="1" applyFill="1" applyAlignment="1">
      <alignment/>
    </xf>
    <xf numFmtId="187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87" fontId="1" fillId="0" borderId="4" xfId="0" applyNumberFormat="1" applyFont="1" applyFill="1" applyBorder="1" applyAlignment="1">
      <alignment/>
    </xf>
    <xf numFmtId="0" fontId="7" fillId="0" borderId="5" xfId="0" applyFont="1" applyBorder="1" applyAlignment="1">
      <alignment horizontal="left"/>
    </xf>
    <xf numFmtId="0" fontId="1" fillId="0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 horizontal="left"/>
    </xf>
    <xf numFmtId="14" fontId="2" fillId="0" borderId="0" xfId="0" applyNumberFormat="1" applyFont="1" applyFill="1" applyBorder="1" applyAlignment="1">
      <alignment horizontal="right"/>
    </xf>
    <xf numFmtId="189" fontId="1" fillId="0" borderId="3" xfId="15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187" fontId="2" fillId="0" borderId="6" xfId="0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15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5" fontId="1" fillId="0" borderId="0" xfId="0" applyNumberFormat="1" applyFont="1" applyBorder="1" applyAlignment="1">
      <alignment/>
    </xf>
    <xf numFmtId="0" fontId="1" fillId="0" borderId="0" xfId="0" applyFont="1" applyFill="1" applyAlignment="1" quotePrefix="1">
      <alignment/>
    </xf>
    <xf numFmtId="185" fontId="1" fillId="0" borderId="0" xfId="0" applyNumberFormat="1" applyFont="1" applyFill="1" applyAlignment="1">
      <alignment/>
    </xf>
    <xf numFmtId="187" fontId="1" fillId="0" borderId="1" xfId="0" applyNumberFormat="1" applyFont="1" applyBorder="1" applyAlignment="1">
      <alignment/>
    </xf>
    <xf numFmtId="187" fontId="2" fillId="0" borderId="3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187" fontId="1" fillId="0" borderId="5" xfId="0" applyNumberFormat="1" applyFont="1" applyFill="1" applyBorder="1" applyAlignment="1">
      <alignment/>
    </xf>
    <xf numFmtId="187" fontId="2" fillId="0" borderId="5" xfId="0" applyNumberFormat="1" applyFont="1" applyBorder="1" applyAlignment="1" quotePrefix="1">
      <alignment horizontal="right"/>
    </xf>
    <xf numFmtId="187" fontId="5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87" fontId="11" fillId="0" borderId="0" xfId="0" applyNumberFormat="1" applyFont="1" applyFill="1" applyBorder="1" applyAlignment="1">
      <alignment/>
    </xf>
    <xf numFmtId="185" fontId="11" fillId="0" borderId="0" xfId="15" applyNumberFormat="1" applyFont="1" applyBorder="1" applyAlignment="1">
      <alignment horizontal="right"/>
    </xf>
    <xf numFmtId="185" fontId="11" fillId="0" borderId="0" xfId="0" applyNumberFormat="1" applyFont="1" applyBorder="1" applyAlignment="1">
      <alignment/>
    </xf>
    <xf numFmtId="0" fontId="1" fillId="0" borderId="0" xfId="0" applyFont="1" applyFill="1" applyAlignment="1" quotePrefix="1">
      <alignment horizontal="right"/>
    </xf>
    <xf numFmtId="15" fontId="10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87" fontId="2" fillId="0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7</xdr:row>
      <xdr:rowOff>9525</xdr:rowOff>
    </xdr:from>
    <xdr:to>
      <xdr:col>5</xdr:col>
      <xdr:colOff>247650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143000"/>
          <a:ext cx="13620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800100</xdr:colOff>
      <xdr:row>0</xdr:row>
      <xdr:rowOff>19050</xdr:rowOff>
    </xdr:from>
    <xdr:to>
      <xdr:col>7</xdr:col>
      <xdr:colOff>895350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9050"/>
          <a:ext cx="10382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0</xdr:rowOff>
    </xdr:from>
    <xdr:to>
      <xdr:col>4</xdr:col>
      <xdr:colOff>923925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0"/>
          <a:ext cx="10382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0</xdr:rowOff>
    </xdr:from>
    <xdr:to>
      <xdr:col>8</xdr:col>
      <xdr:colOff>676275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0"/>
          <a:ext cx="9334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85725</xdr:rowOff>
    </xdr:from>
    <xdr:to>
      <xdr:col>1</xdr:col>
      <xdr:colOff>571500</xdr:colOff>
      <xdr:row>8</xdr:row>
      <xdr:rowOff>85725</xdr:rowOff>
    </xdr:to>
    <xdr:sp>
      <xdr:nvSpPr>
        <xdr:cNvPr id="2" name="Line 2"/>
        <xdr:cNvSpPr>
          <a:spLocks/>
        </xdr:cNvSpPr>
      </xdr:nvSpPr>
      <xdr:spPr>
        <a:xfrm>
          <a:off x="3276600" y="14954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8</xdr:row>
      <xdr:rowOff>85725</xdr:rowOff>
    </xdr:from>
    <xdr:to>
      <xdr:col>6</xdr:col>
      <xdr:colOff>723900</xdr:colOff>
      <xdr:row>8</xdr:row>
      <xdr:rowOff>85725</xdr:rowOff>
    </xdr:to>
    <xdr:sp>
      <xdr:nvSpPr>
        <xdr:cNvPr id="3" name="Line 3"/>
        <xdr:cNvSpPr>
          <a:spLocks/>
        </xdr:cNvSpPr>
      </xdr:nvSpPr>
      <xdr:spPr>
        <a:xfrm>
          <a:off x="6677025" y="14954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85725</xdr:rowOff>
    </xdr:from>
    <xdr:to>
      <xdr:col>2</xdr:col>
      <xdr:colOff>495300</xdr:colOff>
      <xdr:row>9</xdr:row>
      <xdr:rowOff>85725</xdr:rowOff>
    </xdr:to>
    <xdr:sp>
      <xdr:nvSpPr>
        <xdr:cNvPr id="4" name="Line 4"/>
        <xdr:cNvSpPr>
          <a:spLocks/>
        </xdr:cNvSpPr>
      </xdr:nvSpPr>
      <xdr:spPr>
        <a:xfrm>
          <a:off x="3295650" y="16573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95250</xdr:rowOff>
    </xdr:from>
    <xdr:to>
      <xdr:col>5</xdr:col>
      <xdr:colOff>9525</xdr:colOff>
      <xdr:row>9</xdr:row>
      <xdr:rowOff>95250</xdr:rowOff>
    </xdr:to>
    <xdr:sp>
      <xdr:nvSpPr>
        <xdr:cNvPr id="5" name="Line 5"/>
        <xdr:cNvSpPr>
          <a:spLocks/>
        </xdr:cNvSpPr>
      </xdr:nvSpPr>
      <xdr:spPr>
        <a:xfrm>
          <a:off x="5686425" y="16668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19050</xdr:rowOff>
    </xdr:from>
    <xdr:to>
      <xdr:col>2</xdr:col>
      <xdr:colOff>933450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9050"/>
          <a:ext cx="11239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I24"/>
  <sheetViews>
    <sheetView tabSelected="1" workbookViewId="0" topLeftCell="A10">
      <selection activeCell="K22" sqref="K22"/>
    </sheetView>
  </sheetViews>
  <sheetFormatPr defaultColWidth="9.140625" defaultRowHeight="12.75"/>
  <sheetData>
    <row r="15" spans="1:9" ht="27.75">
      <c r="A15" s="110" t="s">
        <v>16</v>
      </c>
      <c r="B15" s="110"/>
      <c r="C15" s="110"/>
      <c r="D15" s="110"/>
      <c r="E15" s="110"/>
      <c r="F15" s="110"/>
      <c r="G15" s="110"/>
      <c r="H15" s="110"/>
      <c r="I15" s="110"/>
    </row>
    <row r="20" spans="1:9" ht="22.5">
      <c r="A20" s="109" t="s">
        <v>58</v>
      </c>
      <c r="B20" s="109"/>
      <c r="C20" s="109"/>
      <c r="D20" s="109"/>
      <c r="E20" s="109"/>
      <c r="F20" s="109"/>
      <c r="G20" s="109"/>
      <c r="H20" s="109"/>
      <c r="I20" s="109"/>
    </row>
    <row r="21" spans="1:9" ht="22.5">
      <c r="A21" s="109" t="s">
        <v>59</v>
      </c>
      <c r="B21" s="109"/>
      <c r="C21" s="109"/>
      <c r="D21" s="109"/>
      <c r="E21" s="109"/>
      <c r="F21" s="109"/>
      <c r="G21" s="109"/>
      <c r="H21" s="109"/>
      <c r="I21" s="109"/>
    </row>
    <row r="23" spans="1:9" ht="22.5">
      <c r="A23" s="109" t="s">
        <v>117</v>
      </c>
      <c r="B23" s="109"/>
      <c r="C23" s="109"/>
      <c r="D23" s="109"/>
      <c r="E23" s="109"/>
      <c r="F23" s="109"/>
      <c r="G23" s="109"/>
      <c r="H23" s="109"/>
      <c r="I23" s="109"/>
    </row>
    <row r="24" spans="1:9" ht="22.5">
      <c r="A24" s="108" t="s">
        <v>118</v>
      </c>
      <c r="B24" s="109"/>
      <c r="C24" s="109"/>
      <c r="D24" s="109"/>
      <c r="E24" s="109"/>
      <c r="F24" s="109"/>
      <c r="G24" s="109"/>
      <c r="H24" s="109"/>
      <c r="I24" s="109"/>
    </row>
  </sheetData>
  <mergeCells count="5">
    <mergeCell ref="A24:I24"/>
    <mergeCell ref="A15:I15"/>
    <mergeCell ref="A20:I20"/>
    <mergeCell ref="A21:I21"/>
    <mergeCell ref="A23:I23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22">
      <selection activeCell="B13" sqref="B13"/>
    </sheetView>
  </sheetViews>
  <sheetFormatPr defaultColWidth="9.140625" defaultRowHeight="12.75"/>
  <cols>
    <col min="1" max="1" width="30.7109375" style="4" customWidth="1"/>
    <col min="2" max="2" width="12.8515625" style="34" customWidth="1"/>
    <col min="3" max="3" width="1.8515625" style="37" customWidth="1"/>
    <col min="4" max="4" width="12.7109375" style="34" customWidth="1"/>
    <col min="5" max="5" width="1.8515625" style="37" customWidth="1"/>
    <col min="6" max="6" width="12.28125" style="34" customWidth="1"/>
    <col min="7" max="7" width="1.8515625" style="34" customWidth="1"/>
    <col min="8" max="8" width="13.57421875" style="1" customWidth="1"/>
    <col min="9" max="14" width="9.140625" style="1" customWidth="1"/>
  </cols>
  <sheetData>
    <row r="1" ht="14.25">
      <c r="A1" s="20" t="s">
        <v>16</v>
      </c>
    </row>
    <row r="2" ht="12.75">
      <c r="A2" s="28" t="s">
        <v>32</v>
      </c>
    </row>
    <row r="3" ht="12.75">
      <c r="A3" s="28" t="s">
        <v>33</v>
      </c>
    </row>
    <row r="4" ht="12.75">
      <c r="A4" s="8"/>
    </row>
    <row r="5" spans="1:8" ht="13.5" thickBot="1">
      <c r="A5" s="82"/>
      <c r="B5" s="80"/>
      <c r="C5" s="80"/>
      <c r="D5" s="80"/>
      <c r="E5" s="80"/>
      <c r="F5" s="80"/>
      <c r="G5" s="80"/>
      <c r="H5" s="81"/>
    </row>
    <row r="6" spans="1:8" ht="14.25">
      <c r="A6" s="111" t="s">
        <v>70</v>
      </c>
      <c r="B6" s="111"/>
      <c r="C6" s="111"/>
      <c r="D6" s="111"/>
      <c r="E6" s="111"/>
      <c r="F6" s="111"/>
      <c r="G6" s="111"/>
      <c r="H6" s="111"/>
    </row>
    <row r="7" spans="1:8" ht="12.75">
      <c r="A7" s="112" t="s">
        <v>119</v>
      </c>
      <c r="B7" s="112"/>
      <c r="C7" s="112"/>
      <c r="D7" s="112"/>
      <c r="E7" s="112"/>
      <c r="F7" s="112"/>
      <c r="G7" s="112"/>
      <c r="H7" s="112"/>
    </row>
    <row r="8" spans="1:8" ht="13.5" thickBot="1">
      <c r="A8" s="79" t="s">
        <v>71</v>
      </c>
      <c r="B8" s="80"/>
      <c r="C8" s="80"/>
      <c r="D8" s="80"/>
      <c r="E8" s="80"/>
      <c r="F8" s="80"/>
      <c r="G8" s="80"/>
      <c r="H8" s="81"/>
    </row>
    <row r="9" ht="12.75">
      <c r="A9" s="8"/>
    </row>
    <row r="10" spans="1:14" s="33" customFormat="1" ht="12.75">
      <c r="A10" s="22"/>
      <c r="B10" s="37"/>
      <c r="C10" s="36" t="s">
        <v>109</v>
      </c>
      <c r="D10" s="47"/>
      <c r="E10" s="37"/>
      <c r="F10" s="37"/>
      <c r="G10" s="36" t="s">
        <v>110</v>
      </c>
      <c r="H10" s="47"/>
      <c r="I10" s="23"/>
      <c r="J10" s="23"/>
      <c r="K10" s="23"/>
      <c r="L10" s="23"/>
      <c r="M10" s="23"/>
      <c r="N10" s="23"/>
    </row>
    <row r="11" spans="1:14" s="33" customFormat="1" ht="12.75">
      <c r="A11" s="22"/>
      <c r="B11" s="48" t="s">
        <v>120</v>
      </c>
      <c r="C11" s="38"/>
      <c r="D11" s="48" t="s">
        <v>121</v>
      </c>
      <c r="E11" s="37"/>
      <c r="F11" s="48" t="s">
        <v>120</v>
      </c>
      <c r="G11" s="38"/>
      <c r="H11" s="48" t="s">
        <v>121</v>
      </c>
      <c r="I11" s="23"/>
      <c r="J11" s="23"/>
      <c r="K11" s="23"/>
      <c r="L11" s="23"/>
      <c r="M11" s="23"/>
      <c r="N11" s="23"/>
    </row>
    <row r="12" spans="1:14" s="53" customFormat="1" ht="12.75">
      <c r="A12" s="29"/>
      <c r="B12" s="48" t="s">
        <v>12</v>
      </c>
      <c r="C12" s="48"/>
      <c r="D12" s="48" t="s">
        <v>12</v>
      </c>
      <c r="E12" s="48"/>
      <c r="F12" s="48" t="s">
        <v>12</v>
      </c>
      <c r="G12" s="48"/>
      <c r="H12" s="51" t="s">
        <v>12</v>
      </c>
      <c r="I12" s="52"/>
      <c r="J12" s="52"/>
      <c r="K12" s="52"/>
      <c r="L12" s="52"/>
      <c r="M12" s="52"/>
      <c r="N12" s="52"/>
    </row>
    <row r="13" spans="1:14" s="13" customFormat="1" ht="12.75">
      <c r="A13" s="11" t="s">
        <v>72</v>
      </c>
      <c r="B13" s="39"/>
      <c r="C13" s="49"/>
      <c r="D13" s="39"/>
      <c r="E13" s="49"/>
      <c r="F13" s="39"/>
      <c r="G13" s="39"/>
      <c r="H13" s="18"/>
      <c r="I13" s="12"/>
      <c r="J13" s="52"/>
      <c r="K13" s="52"/>
      <c r="L13" s="52"/>
      <c r="M13" s="52"/>
      <c r="N13" s="12"/>
    </row>
    <row r="14" spans="1:14" s="6" customFormat="1" ht="12.75">
      <c r="A14" s="25" t="s">
        <v>0</v>
      </c>
      <c r="B14" s="42">
        <f>142611+4881</f>
        <v>147492</v>
      </c>
      <c r="C14" s="42"/>
      <c r="D14" s="42">
        <v>100895</v>
      </c>
      <c r="E14" s="41"/>
      <c r="F14" s="42">
        <f>541846+4881</f>
        <v>546727</v>
      </c>
      <c r="G14" s="42"/>
      <c r="H14" s="42">
        <v>403715</v>
      </c>
      <c r="I14" s="30"/>
      <c r="J14" s="30"/>
      <c r="K14" s="30"/>
      <c r="L14" s="30"/>
      <c r="M14" s="30"/>
      <c r="N14" s="5"/>
    </row>
    <row r="15" spans="1:14" s="6" customFormat="1" ht="12.75">
      <c r="A15" s="29"/>
      <c r="B15" s="42"/>
      <c r="C15" s="42"/>
      <c r="D15" s="42"/>
      <c r="E15" s="41"/>
      <c r="F15" s="42"/>
      <c r="G15" s="42"/>
      <c r="H15" s="42"/>
      <c r="I15" s="30"/>
      <c r="J15" s="30"/>
      <c r="K15" s="30"/>
      <c r="L15" s="30"/>
      <c r="M15" s="30"/>
      <c r="N15" s="5"/>
    </row>
    <row r="16" spans="1:14" s="6" customFormat="1" ht="12.75">
      <c r="A16" s="25" t="s">
        <v>34</v>
      </c>
      <c r="B16" s="42">
        <f>-138982-4317</f>
        <v>-143299</v>
      </c>
      <c r="C16" s="42"/>
      <c r="D16" s="42">
        <v>-99537</v>
      </c>
      <c r="E16" s="41"/>
      <c r="F16" s="42">
        <f>-527308-4317</f>
        <v>-531625</v>
      </c>
      <c r="G16" s="42"/>
      <c r="H16" s="42">
        <v>-397647</v>
      </c>
      <c r="I16" s="30"/>
      <c r="J16" s="30"/>
      <c r="K16" s="30"/>
      <c r="L16" s="30"/>
      <c r="M16" s="30"/>
      <c r="N16" s="5"/>
    </row>
    <row r="17" spans="1:14" s="6" customFormat="1" ht="12.75">
      <c r="A17" s="25"/>
      <c r="B17" s="42"/>
      <c r="C17" s="42"/>
      <c r="D17" s="42"/>
      <c r="E17" s="41"/>
      <c r="F17" s="42"/>
      <c r="G17" s="42"/>
      <c r="H17" s="42"/>
      <c r="I17" s="30"/>
      <c r="J17" s="30"/>
      <c r="K17" s="30"/>
      <c r="L17" s="30"/>
      <c r="M17" s="30"/>
      <c r="N17" s="5"/>
    </row>
    <row r="18" spans="1:14" s="6" customFormat="1" ht="12.75">
      <c r="A18" s="25" t="s">
        <v>35</v>
      </c>
      <c r="B18" s="42">
        <v>-1174</v>
      </c>
      <c r="C18" s="42"/>
      <c r="D18" s="42">
        <v>-1129</v>
      </c>
      <c r="E18" s="41"/>
      <c r="F18" s="42">
        <v>-4866</v>
      </c>
      <c r="G18" s="42"/>
      <c r="H18" s="42">
        <v>-4105</v>
      </c>
      <c r="I18" s="30"/>
      <c r="J18" s="30"/>
      <c r="K18" s="30"/>
      <c r="L18" s="30"/>
      <c r="M18" s="30"/>
      <c r="N18" s="5"/>
    </row>
    <row r="19" spans="1:14" s="6" customFormat="1" ht="12.75">
      <c r="A19" s="25"/>
      <c r="B19" s="42"/>
      <c r="C19" s="42"/>
      <c r="D19" s="42"/>
      <c r="E19" s="41"/>
      <c r="F19" s="42"/>
      <c r="G19" s="42"/>
      <c r="H19" s="42"/>
      <c r="I19" s="30"/>
      <c r="J19" s="30"/>
      <c r="K19" s="30"/>
      <c r="L19" s="30"/>
      <c r="M19" s="30"/>
      <c r="N19" s="5"/>
    </row>
    <row r="20" spans="1:14" s="6" customFormat="1" ht="12.75">
      <c r="A20" s="25" t="s">
        <v>48</v>
      </c>
      <c r="B20" s="42">
        <v>121</v>
      </c>
      <c r="C20" s="42"/>
      <c r="D20" s="42">
        <v>-80</v>
      </c>
      <c r="E20" s="41"/>
      <c r="F20" s="42">
        <v>939</v>
      </c>
      <c r="G20" s="42"/>
      <c r="H20" s="42">
        <v>477</v>
      </c>
      <c r="I20" s="30"/>
      <c r="J20" s="30"/>
      <c r="K20" s="30"/>
      <c r="L20" s="30"/>
      <c r="M20" s="30"/>
      <c r="N20" s="5"/>
    </row>
    <row r="21" spans="1:14" s="3" customFormat="1" ht="12.75">
      <c r="A21" s="7"/>
      <c r="B21" s="54"/>
      <c r="C21" s="43"/>
      <c r="D21" s="15"/>
      <c r="E21" s="40"/>
      <c r="F21" s="54"/>
      <c r="G21" s="43"/>
      <c r="H21" s="15"/>
      <c r="I21" s="2"/>
      <c r="J21" s="27"/>
      <c r="K21" s="27"/>
      <c r="L21" s="27"/>
      <c r="M21" s="27"/>
      <c r="N21" s="2"/>
    </row>
    <row r="22" spans="1:14" s="3" customFormat="1" ht="12.75">
      <c r="A22" s="11" t="s">
        <v>53</v>
      </c>
      <c r="B22" s="40">
        <f>SUM(B14:B20)</f>
        <v>3140</v>
      </c>
      <c r="C22" s="43"/>
      <c r="D22" s="40">
        <f>SUM(D14:D20)</f>
        <v>149</v>
      </c>
      <c r="E22" s="40"/>
      <c r="F22" s="40">
        <f>SUM(F14:F20)</f>
        <v>11175</v>
      </c>
      <c r="G22" s="43"/>
      <c r="H22" s="40">
        <f>SUM(H14:H20)</f>
        <v>2440</v>
      </c>
      <c r="I22" s="2"/>
      <c r="J22" s="27"/>
      <c r="K22" s="27"/>
      <c r="L22" s="27"/>
      <c r="M22" s="27"/>
      <c r="N22" s="2"/>
    </row>
    <row r="23" spans="1:14" s="3" customFormat="1" ht="12.75">
      <c r="A23" s="7"/>
      <c r="B23" s="43"/>
      <c r="C23" s="43"/>
      <c r="D23" s="14"/>
      <c r="E23" s="40"/>
      <c r="F23" s="43"/>
      <c r="G23" s="43"/>
      <c r="H23" s="14"/>
      <c r="I23" s="2"/>
      <c r="J23" s="27"/>
      <c r="K23" s="27"/>
      <c r="L23" s="27"/>
      <c r="M23" s="27"/>
      <c r="N23" s="2"/>
    </row>
    <row r="24" spans="1:14" s="3" customFormat="1" ht="12" customHeight="1">
      <c r="A24" s="7" t="s">
        <v>17</v>
      </c>
      <c r="B24" s="43">
        <v>-1585</v>
      </c>
      <c r="C24" s="43"/>
      <c r="D24" s="43">
        <v>-1194</v>
      </c>
      <c r="E24" s="40"/>
      <c r="F24" s="43">
        <v>-5812</v>
      </c>
      <c r="G24" s="43"/>
      <c r="H24" s="43">
        <v>-4445</v>
      </c>
      <c r="I24" s="2"/>
      <c r="J24" s="27"/>
      <c r="K24" s="27"/>
      <c r="L24" s="30"/>
      <c r="M24" s="27"/>
      <c r="N24" s="2"/>
    </row>
    <row r="25" spans="1:14" s="3" customFormat="1" ht="12" customHeight="1">
      <c r="A25" s="7"/>
      <c r="B25" s="43"/>
      <c r="C25" s="43"/>
      <c r="D25" s="43"/>
      <c r="E25" s="40"/>
      <c r="F25" s="43"/>
      <c r="G25" s="43"/>
      <c r="H25" s="43"/>
      <c r="I25" s="2"/>
      <c r="J25" s="27"/>
      <c r="K25" s="27"/>
      <c r="L25" s="27"/>
      <c r="M25" s="27"/>
      <c r="N25" s="2"/>
    </row>
    <row r="26" spans="1:14" s="3" customFormat="1" ht="12.75">
      <c r="A26" s="7" t="s">
        <v>18</v>
      </c>
      <c r="B26" s="43">
        <v>163</v>
      </c>
      <c r="C26" s="43"/>
      <c r="D26" s="43">
        <v>498</v>
      </c>
      <c r="E26" s="40"/>
      <c r="F26" s="43">
        <v>814</v>
      </c>
      <c r="G26" s="43"/>
      <c r="H26" s="43">
        <v>784</v>
      </c>
      <c r="I26" s="2"/>
      <c r="J26" s="27"/>
      <c r="K26" s="27"/>
      <c r="L26" s="30"/>
      <c r="M26" s="27"/>
      <c r="N26" s="2"/>
    </row>
    <row r="27" spans="1:14" s="3" customFormat="1" ht="12.75">
      <c r="A27" s="7"/>
      <c r="B27" s="43"/>
      <c r="C27" s="43"/>
      <c r="D27" s="43"/>
      <c r="E27" s="40"/>
      <c r="F27" s="43"/>
      <c r="G27" s="43"/>
      <c r="H27" s="43"/>
      <c r="I27" s="2"/>
      <c r="J27" s="27"/>
      <c r="K27" s="27"/>
      <c r="L27" s="27"/>
      <c r="M27" s="27"/>
      <c r="N27" s="2"/>
    </row>
    <row r="28" spans="1:14" s="31" customFormat="1" ht="12.75">
      <c r="A28" s="25" t="s">
        <v>19</v>
      </c>
      <c r="B28" s="54">
        <v>-672</v>
      </c>
      <c r="C28" s="40"/>
      <c r="D28" s="54">
        <v>3</v>
      </c>
      <c r="E28" s="40"/>
      <c r="F28" s="54">
        <v>-679</v>
      </c>
      <c r="G28" s="40"/>
      <c r="H28" s="54">
        <v>7</v>
      </c>
      <c r="I28" s="27"/>
      <c r="J28" s="27"/>
      <c r="K28" s="27"/>
      <c r="L28" s="30"/>
      <c r="M28" s="27"/>
      <c r="N28" s="27"/>
    </row>
    <row r="29" spans="1:14" s="3" customFormat="1" ht="12.75">
      <c r="A29" s="7"/>
      <c r="B29" s="43"/>
      <c r="C29" s="43"/>
      <c r="D29" s="14"/>
      <c r="E29" s="40"/>
      <c r="F29" s="43"/>
      <c r="G29" s="43"/>
      <c r="H29" s="14"/>
      <c r="I29" s="2"/>
      <c r="J29" s="27"/>
      <c r="K29" s="27"/>
      <c r="L29" s="27"/>
      <c r="M29" s="27"/>
      <c r="N29" s="2"/>
    </row>
    <row r="30" spans="1:14" s="3" customFormat="1" ht="12.75">
      <c r="A30" s="11" t="s">
        <v>52</v>
      </c>
      <c r="B30" s="43">
        <f>SUM(B22:B28)</f>
        <v>1046</v>
      </c>
      <c r="C30" s="43"/>
      <c r="D30" s="17">
        <f>SUM(D22:D28)</f>
        <v>-544</v>
      </c>
      <c r="E30" s="40"/>
      <c r="F30" s="43">
        <f>SUM(F22:F28)</f>
        <v>5498</v>
      </c>
      <c r="G30" s="43"/>
      <c r="H30" s="17">
        <f>SUM(H22:H28)</f>
        <v>-1214</v>
      </c>
      <c r="I30" s="2"/>
      <c r="J30" s="17"/>
      <c r="K30" s="27"/>
      <c r="L30" s="17"/>
      <c r="M30" s="27"/>
      <c r="N30" s="2"/>
    </row>
    <row r="31" spans="1:14" s="3" customFormat="1" ht="12.75">
      <c r="A31" s="7"/>
      <c r="B31" s="43"/>
      <c r="C31" s="43"/>
      <c r="D31" s="14"/>
      <c r="E31" s="40"/>
      <c r="F31" s="43"/>
      <c r="G31" s="43"/>
      <c r="H31" s="14"/>
      <c r="I31" s="2"/>
      <c r="J31" s="27"/>
      <c r="K31" s="27"/>
      <c r="L31" s="27"/>
      <c r="M31" s="27"/>
      <c r="N31" s="2"/>
    </row>
    <row r="32" spans="1:14" s="31" customFormat="1" ht="12.75">
      <c r="A32" s="25" t="s">
        <v>1</v>
      </c>
      <c r="B32" s="54">
        <v>-438</v>
      </c>
      <c r="C32" s="40"/>
      <c r="D32" s="54">
        <v>260</v>
      </c>
      <c r="E32" s="40"/>
      <c r="F32" s="54">
        <v>-2534</v>
      </c>
      <c r="G32" s="40"/>
      <c r="H32" s="54">
        <v>-554</v>
      </c>
      <c r="I32" s="27"/>
      <c r="J32" s="27"/>
      <c r="K32" s="27"/>
      <c r="L32" s="30"/>
      <c r="M32" s="27"/>
      <c r="N32" s="27"/>
    </row>
    <row r="33" spans="1:14" s="3" customFormat="1" ht="12.75">
      <c r="A33" s="7"/>
      <c r="B33" s="43"/>
      <c r="C33" s="43"/>
      <c r="D33" s="14"/>
      <c r="E33" s="40"/>
      <c r="F33" s="43"/>
      <c r="G33" s="43"/>
      <c r="H33" s="14"/>
      <c r="I33" s="2"/>
      <c r="J33" s="27"/>
      <c r="K33" s="27"/>
      <c r="L33" s="27"/>
      <c r="M33" s="27"/>
      <c r="N33" s="2"/>
    </row>
    <row r="34" spans="1:14" s="3" customFormat="1" ht="12.75">
      <c r="A34" s="11" t="s">
        <v>51</v>
      </c>
      <c r="B34" s="54">
        <f>+B30+B32</f>
        <v>608</v>
      </c>
      <c r="C34" s="43"/>
      <c r="D34" s="15">
        <f>+D30+D32</f>
        <v>-284</v>
      </c>
      <c r="E34" s="40"/>
      <c r="F34" s="54">
        <f>+F30+F32</f>
        <v>2964</v>
      </c>
      <c r="G34" s="43"/>
      <c r="H34" s="15">
        <f>+H30+H32</f>
        <v>-1768</v>
      </c>
      <c r="I34" s="2"/>
      <c r="J34" s="17"/>
      <c r="K34" s="27"/>
      <c r="L34" s="17"/>
      <c r="M34" s="27"/>
      <c r="N34" s="2"/>
    </row>
    <row r="35" spans="1:14" s="3" customFormat="1" ht="12.75">
      <c r="A35" s="11"/>
      <c r="B35" s="43"/>
      <c r="C35" s="43"/>
      <c r="D35" s="17"/>
      <c r="E35" s="40"/>
      <c r="F35" s="43"/>
      <c r="G35" s="43"/>
      <c r="H35" s="17"/>
      <c r="I35" s="2"/>
      <c r="J35" s="27"/>
      <c r="K35" s="27"/>
      <c r="L35" s="27"/>
      <c r="M35" s="27"/>
      <c r="N35" s="2"/>
    </row>
    <row r="36" spans="1:14" s="3" customFormat="1" ht="12.75">
      <c r="A36" s="11"/>
      <c r="B36" s="43"/>
      <c r="C36" s="43"/>
      <c r="D36" s="17"/>
      <c r="E36" s="40"/>
      <c r="F36" s="43"/>
      <c r="G36" s="43"/>
      <c r="H36" s="17"/>
      <c r="I36" s="2"/>
      <c r="J36" s="27"/>
      <c r="K36" s="27"/>
      <c r="L36" s="27"/>
      <c r="M36" s="27"/>
      <c r="N36" s="2"/>
    </row>
    <row r="37" spans="1:14" ht="12.75">
      <c r="A37" s="11" t="s">
        <v>64</v>
      </c>
      <c r="B37" s="40"/>
      <c r="C37" s="40"/>
      <c r="D37" s="40"/>
      <c r="E37" s="40"/>
      <c r="F37" s="40"/>
      <c r="G37" s="40"/>
      <c r="H37" s="40"/>
      <c r="I37" s="40"/>
      <c r="J37" s="19"/>
      <c r="K37" s="70"/>
      <c r="L37" s="33"/>
      <c r="M37" s="33"/>
      <c r="N37"/>
    </row>
    <row r="38" spans="1:14" ht="12.75">
      <c r="A38" s="7" t="s">
        <v>65</v>
      </c>
      <c r="B38" s="40">
        <f>444+564</f>
        <v>1008</v>
      </c>
      <c r="C38" s="40"/>
      <c r="D38" s="40">
        <v>-116</v>
      </c>
      <c r="E38" s="40"/>
      <c r="F38" s="40">
        <f>3083+564</f>
        <v>3647</v>
      </c>
      <c r="G38" s="40"/>
      <c r="H38" s="40">
        <v>-1181</v>
      </c>
      <c r="I38" s="40"/>
      <c r="J38" s="19"/>
      <c r="K38" s="70"/>
      <c r="L38" s="70"/>
      <c r="M38" s="33"/>
      <c r="N38"/>
    </row>
    <row r="39" spans="1:14" ht="12.75">
      <c r="A39" s="7" t="s">
        <v>66</v>
      </c>
      <c r="B39" s="40">
        <v>-400</v>
      </c>
      <c r="C39" s="40"/>
      <c r="D39" s="40">
        <v>-168</v>
      </c>
      <c r="E39" s="40"/>
      <c r="F39" s="40">
        <v>-683</v>
      </c>
      <c r="G39" s="40"/>
      <c r="H39" s="40">
        <v>-587</v>
      </c>
      <c r="I39" s="40"/>
      <c r="J39" s="19"/>
      <c r="K39" s="70"/>
      <c r="L39" s="70"/>
      <c r="M39" s="33"/>
      <c r="N39"/>
    </row>
    <row r="40" spans="1:14" ht="12.75">
      <c r="A40" s="11"/>
      <c r="B40" s="67">
        <f>+B38+B39</f>
        <v>608</v>
      </c>
      <c r="C40" s="40"/>
      <c r="D40" s="67">
        <f>+D38+D39</f>
        <v>-284</v>
      </c>
      <c r="E40" s="40"/>
      <c r="F40" s="67">
        <f>+F38+F39</f>
        <v>2964</v>
      </c>
      <c r="G40" s="40"/>
      <c r="H40" s="67">
        <f>+H38+H39</f>
        <v>-1768</v>
      </c>
      <c r="I40" s="40"/>
      <c r="J40" s="40"/>
      <c r="K40" s="70"/>
      <c r="L40" s="70"/>
      <c r="M40" s="33"/>
      <c r="N40"/>
    </row>
    <row r="41" spans="1:14" s="3" customFormat="1" ht="12.75">
      <c r="A41" s="7"/>
      <c r="B41" s="43"/>
      <c r="C41" s="40"/>
      <c r="D41" s="14"/>
      <c r="E41" s="40"/>
      <c r="F41" s="43"/>
      <c r="G41" s="40"/>
      <c r="H41" s="14"/>
      <c r="I41" s="2"/>
      <c r="J41" s="27"/>
      <c r="K41" s="27"/>
      <c r="L41" s="27"/>
      <c r="M41" s="27"/>
      <c r="N41" s="2"/>
    </row>
    <row r="42" spans="1:14" s="31" customFormat="1" ht="12.75">
      <c r="A42" s="29" t="s">
        <v>142</v>
      </c>
      <c r="B42" s="40"/>
      <c r="C42" s="40"/>
      <c r="D42" s="17"/>
      <c r="E42" s="40"/>
      <c r="F42" s="40"/>
      <c r="G42" s="40"/>
      <c r="H42" s="17"/>
      <c r="I42" s="27"/>
      <c r="J42" s="27"/>
      <c r="K42" s="27"/>
      <c r="L42" s="27"/>
      <c r="M42" s="27"/>
      <c r="N42" s="27"/>
    </row>
    <row r="43" spans="1:14" s="31" customFormat="1" ht="13.5" thickBot="1">
      <c r="A43" s="25" t="s">
        <v>140</v>
      </c>
      <c r="B43" s="84">
        <v>2.25</v>
      </c>
      <c r="C43" s="44"/>
      <c r="D43" s="84">
        <v>-0.25</v>
      </c>
      <c r="E43" s="40"/>
      <c r="F43" s="84">
        <v>8.15</v>
      </c>
      <c r="G43" s="44"/>
      <c r="H43" s="84">
        <v>-2.64</v>
      </c>
      <c r="I43" s="27"/>
      <c r="J43" s="27"/>
      <c r="K43" s="27"/>
      <c r="L43" s="27"/>
      <c r="M43" s="27"/>
      <c r="N43" s="27"/>
    </row>
    <row r="44" spans="1:14" s="33" customFormat="1" ht="14.25" thickBot="1" thickTop="1">
      <c r="A44" s="32" t="s">
        <v>141</v>
      </c>
      <c r="B44" s="84">
        <v>2.25</v>
      </c>
      <c r="C44" s="45"/>
      <c r="D44" s="84">
        <v>-0.25</v>
      </c>
      <c r="E44" s="45"/>
      <c r="F44" s="84">
        <v>8.15</v>
      </c>
      <c r="G44" s="45"/>
      <c r="H44" s="84">
        <v>-2.64</v>
      </c>
      <c r="I44" s="23"/>
      <c r="J44" s="23"/>
      <c r="K44" s="23"/>
      <c r="L44" s="23"/>
      <c r="M44" s="23"/>
      <c r="N44" s="23"/>
    </row>
    <row r="45" spans="1:14" s="33" customFormat="1" ht="13.5" thickTop="1">
      <c r="A45" s="22"/>
      <c r="B45" s="45"/>
      <c r="C45" s="45"/>
      <c r="D45" s="45"/>
      <c r="E45" s="45"/>
      <c r="F45" s="45"/>
      <c r="G45" s="45"/>
      <c r="H45" s="45"/>
      <c r="I45" s="23"/>
      <c r="J45" s="23"/>
      <c r="K45" s="23"/>
      <c r="L45" s="23"/>
      <c r="M45" s="23"/>
      <c r="N45" s="23"/>
    </row>
    <row r="46" spans="2:8" ht="12.75">
      <c r="B46" s="46"/>
      <c r="C46" s="45"/>
      <c r="D46" s="46"/>
      <c r="E46" s="45"/>
      <c r="F46" s="46"/>
      <c r="G46" s="46"/>
      <c r="H46" s="16"/>
    </row>
    <row r="47" spans="2:8" ht="12.75">
      <c r="B47" s="46"/>
      <c r="C47" s="45"/>
      <c r="D47" s="46"/>
      <c r="E47" s="45"/>
      <c r="F47" s="46"/>
      <c r="G47" s="46"/>
      <c r="H47" s="16"/>
    </row>
    <row r="48" spans="2:8" ht="12.75">
      <c r="B48" s="46"/>
      <c r="C48" s="45"/>
      <c r="D48" s="46"/>
      <c r="E48" s="45"/>
      <c r="F48" s="46"/>
      <c r="G48" s="46"/>
      <c r="H48" s="16"/>
    </row>
    <row r="49" spans="2:8" ht="12.75">
      <c r="B49" s="46"/>
      <c r="C49" s="45"/>
      <c r="D49" s="46"/>
      <c r="E49" s="45"/>
      <c r="F49" s="46"/>
      <c r="G49" s="46"/>
      <c r="H49" s="16"/>
    </row>
    <row r="50" spans="2:14" ht="12.75">
      <c r="B50" s="73"/>
      <c r="C50" s="74"/>
      <c r="D50" s="75"/>
      <c r="E50" s="76"/>
      <c r="F50" s="75"/>
      <c r="G50" s="75"/>
      <c r="H50" s="75"/>
      <c r="I50"/>
      <c r="J50"/>
      <c r="K50"/>
      <c r="L50"/>
      <c r="M50"/>
      <c r="N50"/>
    </row>
    <row r="51" spans="2:14" ht="12.75">
      <c r="B51" s="73"/>
      <c r="C51" s="74"/>
      <c r="D51" s="75"/>
      <c r="E51" s="76"/>
      <c r="F51" s="75"/>
      <c r="G51" s="75"/>
      <c r="H51" s="75"/>
      <c r="I51"/>
      <c r="J51"/>
      <c r="K51"/>
      <c r="L51"/>
      <c r="M51"/>
      <c r="N51"/>
    </row>
    <row r="52" spans="2:14" ht="12.75">
      <c r="B52" s="73"/>
      <c r="C52" s="74"/>
      <c r="D52" s="75"/>
      <c r="E52" s="76"/>
      <c r="F52" s="75"/>
      <c r="G52" s="75"/>
      <c r="H52" s="75"/>
      <c r="I52"/>
      <c r="J52"/>
      <c r="K52"/>
      <c r="L52"/>
      <c r="M52"/>
      <c r="N52"/>
    </row>
    <row r="53" ht="12.75">
      <c r="A53" s="72" t="s">
        <v>67</v>
      </c>
    </row>
    <row r="54" ht="12.75">
      <c r="A54" s="72" t="s">
        <v>68</v>
      </c>
    </row>
    <row r="55" ht="12.75">
      <c r="A55" s="72" t="s">
        <v>69</v>
      </c>
    </row>
    <row r="57" spans="1:14" ht="12.75">
      <c r="A57" s="7"/>
      <c r="B57" s="40"/>
      <c r="C57" s="40"/>
      <c r="D57" s="40"/>
      <c r="E57" s="40"/>
      <c r="F57" s="40"/>
      <c r="G57" s="40"/>
      <c r="H57" s="40"/>
      <c r="I57" s="40"/>
      <c r="J57" s="19"/>
      <c r="K57" s="71"/>
      <c r="L57"/>
      <c r="M57"/>
      <c r="N57"/>
    </row>
    <row r="58" spans="1:14" ht="12.75">
      <c r="A58" s="7"/>
      <c r="B58" s="40"/>
      <c r="C58" s="40"/>
      <c r="D58" s="40"/>
      <c r="E58" s="40"/>
      <c r="F58" s="40"/>
      <c r="G58" s="40"/>
      <c r="H58" s="40"/>
      <c r="I58" s="40"/>
      <c r="J58" s="19"/>
      <c r="K58" s="71"/>
      <c r="L58"/>
      <c r="M58"/>
      <c r="N58"/>
    </row>
    <row r="59" spans="2:14" ht="12.75">
      <c r="B59" s="40"/>
      <c r="C59" s="40"/>
      <c r="D59" s="40"/>
      <c r="E59" s="40"/>
      <c r="F59" s="40"/>
      <c r="G59" s="40"/>
      <c r="H59" s="40"/>
      <c r="I59" s="40"/>
      <c r="J59" s="19"/>
      <c r="K59" s="71"/>
      <c r="L59"/>
      <c r="M59"/>
      <c r="N59"/>
    </row>
    <row r="60" spans="4:8" ht="12.75">
      <c r="D60" s="46"/>
      <c r="E60" s="45"/>
      <c r="F60" s="46"/>
      <c r="G60" s="46"/>
      <c r="H60" s="16"/>
    </row>
    <row r="61" spans="4:8" ht="12.75">
      <c r="D61" s="46"/>
      <c r="E61" s="45"/>
      <c r="F61" s="46"/>
      <c r="G61" s="46"/>
      <c r="H61" s="16"/>
    </row>
    <row r="62" spans="4:8" ht="12.75">
      <c r="D62" s="46"/>
      <c r="E62" s="45"/>
      <c r="F62" s="46"/>
      <c r="G62" s="46"/>
      <c r="H62" s="16"/>
    </row>
    <row r="63" spans="4:8" ht="12.75">
      <c r="D63" s="46"/>
      <c r="E63" s="45"/>
      <c r="F63" s="46"/>
      <c r="G63" s="46"/>
      <c r="H63" s="16"/>
    </row>
    <row r="64" spans="4:8" ht="12.75">
      <c r="D64" s="46"/>
      <c r="E64" s="45"/>
      <c r="F64" s="46"/>
      <c r="G64" s="46"/>
      <c r="H64" s="16"/>
    </row>
    <row r="65" spans="4:8" ht="12.75">
      <c r="D65" s="46"/>
      <c r="E65" s="45"/>
      <c r="F65" s="46"/>
      <c r="G65" s="46"/>
      <c r="H65" s="16"/>
    </row>
    <row r="66" spans="4:8" ht="12.75">
      <c r="D66" s="46"/>
      <c r="E66" s="45"/>
      <c r="F66" s="46"/>
      <c r="G66" s="46"/>
      <c r="H66" s="16"/>
    </row>
    <row r="67" spans="4:8" ht="12.75">
      <c r="D67" s="46"/>
      <c r="E67" s="45"/>
      <c r="F67" s="46"/>
      <c r="G67" s="46"/>
      <c r="H67" s="16"/>
    </row>
    <row r="68" spans="4:8" ht="12.75">
      <c r="D68" s="46"/>
      <c r="E68" s="45"/>
      <c r="F68" s="46"/>
      <c r="G68" s="46"/>
      <c r="H68" s="16"/>
    </row>
    <row r="69" spans="4:8" ht="12.75">
      <c r="D69" s="46"/>
      <c r="E69" s="45"/>
      <c r="F69" s="46"/>
      <c r="G69" s="46"/>
      <c r="H69" s="16"/>
    </row>
  </sheetData>
  <mergeCells count="2">
    <mergeCell ref="A6:H6"/>
    <mergeCell ref="A7:H7"/>
  </mergeCells>
  <printOptions/>
  <pageMargins left="0.78740157480315" right="0.590551181102362" top="0.590551181102362" bottom="0.393700787401575" header="0.511811023622047" footer="0.511811023622047"/>
  <pageSetup horizontalDpi="300" verticalDpi="300" orientation="portrait" paperSize="9" r:id="rId2"/>
  <headerFooter alignWithMargins="0">
    <oddFooter>&amp;R1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30">
      <selection activeCell="C53" sqref="C53"/>
    </sheetView>
  </sheetViews>
  <sheetFormatPr defaultColWidth="9.140625" defaultRowHeight="12.75"/>
  <cols>
    <col min="1" max="1" width="45.421875" style="1" customWidth="1"/>
    <col min="2" max="2" width="7.8515625" style="1" customWidth="1"/>
    <col min="3" max="3" width="15.7109375" style="1" customWidth="1"/>
    <col min="4" max="4" width="2.8515625" style="1" customWidth="1"/>
    <col min="5" max="5" width="15.7109375" style="1" customWidth="1"/>
    <col min="6" max="9" width="9.140625" style="1" customWidth="1"/>
  </cols>
  <sheetData>
    <row r="1" spans="1:2" ht="14.25">
      <c r="A1" s="20" t="s">
        <v>16</v>
      </c>
      <c r="B1" s="20"/>
    </row>
    <row r="2" spans="1:2" ht="14.25">
      <c r="A2" s="28" t="s">
        <v>32</v>
      </c>
      <c r="B2" s="20"/>
    </row>
    <row r="3" spans="1:2" ht="14.25">
      <c r="A3" s="28" t="s">
        <v>33</v>
      </c>
      <c r="B3" s="20"/>
    </row>
    <row r="4" spans="1:2" ht="14.25">
      <c r="A4" s="28"/>
      <c r="B4" s="20"/>
    </row>
    <row r="5" spans="1:5" ht="13.5" thickBot="1">
      <c r="A5" s="81"/>
      <c r="B5" s="81"/>
      <c r="C5" s="81"/>
      <c r="D5" s="81"/>
      <c r="E5" s="81"/>
    </row>
    <row r="6" spans="1:11" ht="14.25">
      <c r="A6" s="111" t="s">
        <v>73</v>
      </c>
      <c r="B6" s="111"/>
      <c r="C6" s="111"/>
      <c r="D6" s="111"/>
      <c r="E6" s="111"/>
      <c r="J6" s="1"/>
      <c r="K6" s="1"/>
    </row>
    <row r="7" spans="1:11" ht="12.75">
      <c r="A7" s="112" t="s">
        <v>123</v>
      </c>
      <c r="B7" s="112"/>
      <c r="C7" s="112"/>
      <c r="D7" s="112"/>
      <c r="E7" s="112"/>
      <c r="J7" s="1"/>
      <c r="K7" s="1"/>
    </row>
    <row r="8" spans="1:11" ht="13.5" thickBot="1">
      <c r="A8" s="79" t="s">
        <v>71</v>
      </c>
      <c r="B8" s="80"/>
      <c r="C8" s="80"/>
      <c r="D8" s="80"/>
      <c r="E8" s="80"/>
      <c r="J8" s="1"/>
      <c r="K8" s="1"/>
    </row>
    <row r="10" spans="3:5" ht="12.75">
      <c r="C10" s="103" t="s">
        <v>100</v>
      </c>
      <c r="D10" s="103"/>
      <c r="E10" s="103" t="s">
        <v>101</v>
      </c>
    </row>
    <row r="11" spans="1:9" s="58" customFormat="1" ht="12.75">
      <c r="A11" s="9"/>
      <c r="B11" s="50"/>
      <c r="C11" s="38" t="s">
        <v>36</v>
      </c>
      <c r="D11" s="38"/>
      <c r="E11" s="38" t="s">
        <v>36</v>
      </c>
      <c r="F11" s="50"/>
      <c r="G11" s="50"/>
      <c r="H11" s="50"/>
      <c r="I11" s="50"/>
    </row>
    <row r="12" spans="2:9" s="58" customFormat="1" ht="12.75">
      <c r="B12" s="50"/>
      <c r="C12" s="83" t="s">
        <v>122</v>
      </c>
      <c r="D12" s="38"/>
      <c r="E12" s="83" t="s">
        <v>74</v>
      </c>
      <c r="F12" s="50"/>
      <c r="G12" s="50"/>
      <c r="H12" s="50"/>
      <c r="I12" s="50"/>
    </row>
    <row r="13" spans="1:9" s="58" customFormat="1" ht="12.75">
      <c r="A13" s="50" t="s">
        <v>62</v>
      </c>
      <c r="B13" s="50"/>
      <c r="C13" s="48" t="s">
        <v>12</v>
      </c>
      <c r="D13" s="38"/>
      <c r="E13" s="48" t="s">
        <v>12</v>
      </c>
      <c r="F13" s="50"/>
      <c r="G13" s="50"/>
      <c r="H13" s="50"/>
      <c r="I13" s="50"/>
    </row>
    <row r="14" spans="2:9" s="58" customFormat="1" ht="12.75">
      <c r="B14" s="50"/>
      <c r="C14" s="48"/>
      <c r="D14" s="38"/>
      <c r="E14" s="48"/>
      <c r="F14" s="50"/>
      <c r="G14" s="50"/>
      <c r="H14" s="50"/>
      <c r="I14" s="50"/>
    </row>
    <row r="15" spans="1:9" s="58" customFormat="1" ht="12.75">
      <c r="A15" s="50" t="s">
        <v>61</v>
      </c>
      <c r="B15" s="50"/>
      <c r="C15" s="48"/>
      <c r="D15" s="38"/>
      <c r="E15" s="48"/>
      <c r="F15" s="50"/>
      <c r="G15" s="50"/>
      <c r="H15" s="50"/>
      <c r="I15" s="50"/>
    </row>
    <row r="16" spans="1:9" s="59" customFormat="1" ht="12.75">
      <c r="A16" s="37" t="s">
        <v>20</v>
      </c>
      <c r="B16" s="37"/>
      <c r="C16" s="45">
        <f>25889+7209+10680</f>
        <v>43778</v>
      </c>
      <c r="D16" s="45"/>
      <c r="E16" s="45">
        <v>59085</v>
      </c>
      <c r="F16" s="37"/>
      <c r="G16" s="37"/>
      <c r="H16" s="37"/>
      <c r="I16" s="37"/>
    </row>
    <row r="17" spans="1:9" s="59" customFormat="1" ht="12.75">
      <c r="A17" s="37" t="s">
        <v>57</v>
      </c>
      <c r="B17" s="37"/>
      <c r="C17" s="45">
        <v>5635</v>
      </c>
      <c r="D17" s="45"/>
      <c r="E17" s="45">
        <v>5635</v>
      </c>
      <c r="F17" s="37"/>
      <c r="G17" s="37"/>
      <c r="H17" s="37"/>
      <c r="I17" s="37"/>
    </row>
    <row r="18" spans="1:9" s="59" customFormat="1" ht="12.75">
      <c r="A18" s="37" t="s">
        <v>81</v>
      </c>
      <c r="B18" s="37"/>
      <c r="C18" s="45">
        <f>29180-7053-10088</f>
        <v>12039</v>
      </c>
      <c r="D18" s="45"/>
      <c r="E18" s="45">
        <v>0</v>
      </c>
      <c r="F18" s="37"/>
      <c r="G18" s="37"/>
      <c r="H18" s="37"/>
      <c r="I18" s="37"/>
    </row>
    <row r="19" spans="1:9" s="59" customFormat="1" ht="12.75">
      <c r="A19" s="37" t="s">
        <v>21</v>
      </c>
      <c r="B19" s="37"/>
      <c r="C19" s="45">
        <v>0</v>
      </c>
      <c r="D19" s="45"/>
      <c r="E19" s="45">
        <v>419</v>
      </c>
      <c r="F19" s="37"/>
      <c r="G19" s="37"/>
      <c r="H19" s="37"/>
      <c r="I19" s="37"/>
    </row>
    <row r="20" spans="1:9" s="59" customFormat="1" ht="12.75">
      <c r="A20" s="37" t="s">
        <v>23</v>
      </c>
      <c r="B20" s="37"/>
      <c r="C20" s="45">
        <v>1831</v>
      </c>
      <c r="D20" s="45"/>
      <c r="E20" s="45">
        <v>2510</v>
      </c>
      <c r="F20" s="37"/>
      <c r="G20" s="37"/>
      <c r="H20" s="37"/>
      <c r="I20" s="37"/>
    </row>
    <row r="21" spans="1:9" s="59" customFormat="1" ht="12.75">
      <c r="A21" s="37" t="s">
        <v>22</v>
      </c>
      <c r="B21" s="37"/>
      <c r="C21" s="45">
        <v>3139</v>
      </c>
      <c r="D21" s="45"/>
      <c r="E21" s="45">
        <v>3444</v>
      </c>
      <c r="F21" s="37"/>
      <c r="G21" s="37"/>
      <c r="H21" s="37"/>
      <c r="I21" s="37"/>
    </row>
    <row r="22" spans="1:9" s="59" customFormat="1" ht="12.75">
      <c r="A22" s="37"/>
      <c r="B22" s="37"/>
      <c r="C22" s="78">
        <f>SUM(C16:C21)</f>
        <v>66422</v>
      </c>
      <c r="D22" s="45"/>
      <c r="E22" s="78">
        <f>SUM(E16:E21)</f>
        <v>71093</v>
      </c>
      <c r="F22" s="37"/>
      <c r="G22" s="37"/>
      <c r="H22" s="37"/>
      <c r="I22" s="37"/>
    </row>
    <row r="23" spans="1:9" s="59" customFormat="1" ht="12.75">
      <c r="A23" s="37"/>
      <c r="B23" s="37"/>
      <c r="C23" s="45"/>
      <c r="D23" s="45"/>
      <c r="E23" s="45"/>
      <c r="F23" s="37"/>
      <c r="G23" s="37"/>
      <c r="H23" s="37"/>
      <c r="I23" s="37"/>
    </row>
    <row r="24" spans="1:9" s="59" customFormat="1" ht="12.75">
      <c r="A24" s="50" t="s">
        <v>24</v>
      </c>
      <c r="B24" s="60"/>
      <c r="C24" s="45"/>
      <c r="D24" s="45"/>
      <c r="E24" s="45"/>
      <c r="F24" s="37"/>
      <c r="G24" s="37"/>
      <c r="H24" s="37"/>
      <c r="I24" s="37"/>
    </row>
    <row r="25" spans="1:9" s="59" customFormat="1" ht="12.75">
      <c r="A25" s="37" t="s">
        <v>2</v>
      </c>
      <c r="B25" s="37"/>
      <c r="C25" s="45">
        <f>68977-4317</f>
        <v>64660</v>
      </c>
      <c r="D25" s="45"/>
      <c r="E25" s="45">
        <v>59356</v>
      </c>
      <c r="F25" s="37"/>
      <c r="G25" s="37"/>
      <c r="H25" s="37"/>
      <c r="I25" s="37"/>
    </row>
    <row r="26" spans="1:9" s="59" customFormat="1" ht="12.75">
      <c r="A26" s="37" t="s">
        <v>49</v>
      </c>
      <c r="B26" s="37"/>
      <c r="C26" s="45">
        <f>148904+7124+1053+4881-156-592</f>
        <v>161214</v>
      </c>
      <c r="D26" s="45"/>
      <c r="E26" s="45">
        <f>106377+7531</f>
        <v>113908</v>
      </c>
      <c r="F26" s="37"/>
      <c r="G26" s="37"/>
      <c r="H26" s="37"/>
      <c r="I26" s="37"/>
    </row>
    <row r="27" spans="1:9" s="59" customFormat="1" ht="12.75">
      <c r="A27" s="37" t="s">
        <v>15</v>
      </c>
      <c r="B27" s="37"/>
      <c r="C27" s="45">
        <f>516+17880</f>
        <v>18396</v>
      </c>
      <c r="D27" s="45"/>
      <c r="E27" s="45">
        <v>15501</v>
      </c>
      <c r="F27" s="37"/>
      <c r="G27" s="37"/>
      <c r="H27" s="37"/>
      <c r="I27" s="37"/>
    </row>
    <row r="28" spans="1:9" s="59" customFormat="1" ht="12.75">
      <c r="A28" s="37"/>
      <c r="B28" s="37"/>
      <c r="C28" s="45"/>
      <c r="D28" s="45"/>
      <c r="E28" s="45"/>
      <c r="F28" s="37"/>
      <c r="G28" s="37"/>
      <c r="H28" s="37"/>
      <c r="I28" s="37"/>
    </row>
    <row r="29" spans="1:9" s="59" customFormat="1" ht="12.75">
      <c r="A29" s="37"/>
      <c r="B29" s="37"/>
      <c r="C29" s="78">
        <f>SUM(C25:C27)</f>
        <v>244270</v>
      </c>
      <c r="D29" s="45"/>
      <c r="E29" s="78">
        <f>SUM(E25:E27)</f>
        <v>188765</v>
      </c>
      <c r="F29" s="37"/>
      <c r="G29" s="37"/>
      <c r="H29" s="37"/>
      <c r="I29" s="37"/>
    </row>
    <row r="30" spans="1:9" s="59" customFormat="1" ht="12.75">
      <c r="A30" s="37"/>
      <c r="B30" s="37"/>
      <c r="C30" s="45"/>
      <c r="D30" s="45"/>
      <c r="E30" s="45"/>
      <c r="F30" s="37"/>
      <c r="G30" s="37"/>
      <c r="H30" s="37"/>
      <c r="I30" s="37"/>
    </row>
    <row r="31" spans="1:9" s="59" customFormat="1" ht="12.75">
      <c r="A31" s="37"/>
      <c r="B31" s="37"/>
      <c r="C31" s="45"/>
      <c r="D31" s="45"/>
      <c r="E31" s="45"/>
      <c r="F31" s="37"/>
      <c r="G31" s="37"/>
      <c r="H31" s="37"/>
      <c r="I31" s="37"/>
    </row>
    <row r="32" spans="1:9" s="59" customFormat="1" ht="13.5" thickBot="1">
      <c r="A32" s="50" t="s">
        <v>75</v>
      </c>
      <c r="B32" s="37"/>
      <c r="C32" s="86">
        <f>+C22+C29</f>
        <v>310692</v>
      </c>
      <c r="D32" s="87"/>
      <c r="E32" s="86">
        <f>+E22+E29</f>
        <v>259858</v>
      </c>
      <c r="F32" s="37"/>
      <c r="G32" s="37"/>
      <c r="H32" s="37"/>
      <c r="I32" s="37"/>
    </row>
    <row r="33" spans="1:9" s="59" customFormat="1" ht="13.5" thickTop="1">
      <c r="A33" s="37"/>
      <c r="B33" s="37"/>
      <c r="C33" s="45"/>
      <c r="D33" s="45"/>
      <c r="E33" s="45"/>
      <c r="F33" s="37"/>
      <c r="G33" s="37"/>
      <c r="H33" s="37"/>
      <c r="I33" s="37"/>
    </row>
    <row r="34" spans="1:9" s="59" customFormat="1" ht="12.75">
      <c r="A34" s="50" t="s">
        <v>76</v>
      </c>
      <c r="B34" s="37"/>
      <c r="C34" s="45"/>
      <c r="D34" s="45"/>
      <c r="E34" s="45"/>
      <c r="F34" s="37"/>
      <c r="G34" s="37"/>
      <c r="H34" s="37"/>
      <c r="I34" s="37"/>
    </row>
    <row r="35" spans="1:9" s="59" customFormat="1" ht="12.75">
      <c r="A35" s="37"/>
      <c r="B35" s="37"/>
      <c r="C35" s="45"/>
      <c r="D35" s="45"/>
      <c r="E35" s="45"/>
      <c r="F35" s="37"/>
      <c r="G35" s="37"/>
      <c r="H35" s="37"/>
      <c r="I35" s="37"/>
    </row>
    <row r="36" spans="1:9" s="59" customFormat="1" ht="12.75">
      <c r="A36" s="50" t="s">
        <v>77</v>
      </c>
      <c r="B36" s="37"/>
      <c r="C36" s="45"/>
      <c r="D36" s="45"/>
      <c r="E36" s="45"/>
      <c r="F36" s="37"/>
      <c r="G36" s="37"/>
      <c r="H36" s="37"/>
      <c r="I36" s="37"/>
    </row>
    <row r="37" spans="1:9" s="59" customFormat="1" ht="12.75">
      <c r="A37" s="37" t="s">
        <v>3</v>
      </c>
      <c r="B37" s="37"/>
      <c r="C37" s="45">
        <v>44774</v>
      </c>
      <c r="D37" s="45"/>
      <c r="E37" s="45">
        <v>44774</v>
      </c>
      <c r="F37" s="37"/>
      <c r="G37" s="37"/>
      <c r="H37" s="37"/>
      <c r="I37" s="37"/>
    </row>
    <row r="38" spans="1:9" s="59" customFormat="1" ht="12.75">
      <c r="A38" s="37" t="s">
        <v>4</v>
      </c>
      <c r="B38" s="37"/>
      <c r="C38" s="61">
        <v>45873</v>
      </c>
      <c r="D38" s="45"/>
      <c r="E38" s="61">
        <f>+E39-E37</f>
        <v>42548</v>
      </c>
      <c r="F38" s="37"/>
      <c r="G38" s="37"/>
      <c r="H38" s="37"/>
      <c r="I38" s="37"/>
    </row>
    <row r="39" spans="1:9" s="59" customFormat="1" ht="12.75">
      <c r="A39" s="37"/>
      <c r="B39" s="37"/>
      <c r="C39" s="45">
        <f>+C37+C38</f>
        <v>90647</v>
      </c>
      <c r="D39" s="45"/>
      <c r="E39" s="45">
        <v>87322</v>
      </c>
      <c r="F39" s="37"/>
      <c r="G39" s="45"/>
      <c r="H39" s="45"/>
      <c r="I39" s="37"/>
    </row>
    <row r="40" spans="1:9" s="59" customFormat="1" ht="12.75">
      <c r="A40" s="50" t="s">
        <v>27</v>
      </c>
      <c r="B40" s="37"/>
      <c r="C40" s="45">
        <v>10414</v>
      </c>
      <c r="D40" s="45"/>
      <c r="E40" s="45">
        <v>10826</v>
      </c>
      <c r="F40" s="37"/>
      <c r="G40" s="37"/>
      <c r="H40" s="37"/>
      <c r="I40" s="37"/>
    </row>
    <row r="41" spans="1:9" s="59" customFormat="1" ht="12.75">
      <c r="A41" s="37"/>
      <c r="B41" s="37"/>
      <c r="C41" s="45"/>
      <c r="D41" s="45"/>
      <c r="E41" s="45"/>
      <c r="F41" s="37"/>
      <c r="G41" s="37"/>
      <c r="H41" s="37"/>
      <c r="I41" s="37"/>
    </row>
    <row r="42" spans="1:9" s="59" customFormat="1" ht="12.75">
      <c r="A42" s="50" t="s">
        <v>78</v>
      </c>
      <c r="B42" s="37"/>
      <c r="C42" s="78">
        <f>+C39+C40</f>
        <v>101061</v>
      </c>
      <c r="D42" s="45"/>
      <c r="E42" s="78">
        <f>+E39+E40</f>
        <v>98148</v>
      </c>
      <c r="F42" s="37"/>
      <c r="G42" s="37"/>
      <c r="H42" s="37"/>
      <c r="I42" s="37"/>
    </row>
    <row r="43" spans="1:9" s="59" customFormat="1" ht="12.75">
      <c r="A43" s="37"/>
      <c r="B43" s="37"/>
      <c r="C43" s="45"/>
      <c r="D43" s="45"/>
      <c r="E43" s="45"/>
      <c r="F43" s="37"/>
      <c r="G43" s="37"/>
      <c r="H43" s="37"/>
      <c r="I43" s="37"/>
    </row>
    <row r="44" spans="1:9" s="59" customFormat="1" ht="12.75">
      <c r="A44" s="50" t="s">
        <v>79</v>
      </c>
      <c r="B44" s="60"/>
      <c r="C44" s="45"/>
      <c r="D44" s="45"/>
      <c r="E44" s="45"/>
      <c r="F44" s="37"/>
      <c r="G44" s="37"/>
      <c r="H44" s="37"/>
      <c r="I44" s="37"/>
    </row>
    <row r="45" spans="1:9" s="59" customFormat="1" ht="12.75">
      <c r="A45" s="37" t="s">
        <v>14</v>
      </c>
      <c r="B45" s="37"/>
      <c r="C45" s="45">
        <v>5342</v>
      </c>
      <c r="D45" s="45"/>
      <c r="E45" s="45">
        <v>4987</v>
      </c>
      <c r="F45" s="37"/>
      <c r="G45" s="37"/>
      <c r="H45" s="37"/>
      <c r="I45" s="37"/>
    </row>
    <row r="46" spans="1:9" s="59" customFormat="1" ht="12.75">
      <c r="A46" s="37" t="s">
        <v>29</v>
      </c>
      <c r="B46" s="37"/>
      <c r="C46" s="45">
        <v>1216</v>
      </c>
      <c r="D46" s="45"/>
      <c r="E46" s="45">
        <v>3069</v>
      </c>
      <c r="F46" s="37"/>
      <c r="G46" s="37"/>
      <c r="H46" s="37"/>
      <c r="I46" s="37"/>
    </row>
    <row r="47" spans="1:9" s="59" customFormat="1" ht="12.75">
      <c r="A47" s="37" t="s">
        <v>28</v>
      </c>
      <c r="B47" s="37"/>
      <c r="C47" s="45">
        <v>1413</v>
      </c>
      <c r="D47" s="45"/>
      <c r="E47" s="45">
        <v>1170</v>
      </c>
      <c r="F47" s="37"/>
      <c r="G47" s="37"/>
      <c r="H47" s="37"/>
      <c r="I47" s="37"/>
    </row>
    <row r="48" spans="1:9" s="59" customFormat="1" ht="12.75">
      <c r="A48" s="37"/>
      <c r="B48" s="37"/>
      <c r="C48" s="78">
        <f>SUM(C45:C47)</f>
        <v>7971</v>
      </c>
      <c r="D48" s="45"/>
      <c r="E48" s="78">
        <f>SUM(E45:E47)</f>
        <v>9226</v>
      </c>
      <c r="F48" s="37"/>
      <c r="G48" s="37"/>
      <c r="H48" s="37"/>
      <c r="I48" s="37"/>
    </row>
    <row r="49" spans="1:9" s="59" customFormat="1" ht="12.75">
      <c r="A49" s="37"/>
      <c r="B49" s="37"/>
      <c r="C49" s="45"/>
      <c r="D49" s="45"/>
      <c r="E49" s="45"/>
      <c r="F49" s="37"/>
      <c r="G49" s="37"/>
      <c r="H49" s="37"/>
      <c r="I49" s="37"/>
    </row>
    <row r="50" spans="1:9" s="59" customFormat="1" ht="12.75">
      <c r="A50" s="50" t="s">
        <v>25</v>
      </c>
      <c r="B50" s="60"/>
      <c r="C50" s="45"/>
      <c r="D50" s="45"/>
      <c r="E50" s="45"/>
      <c r="F50" s="37"/>
      <c r="G50" s="37"/>
      <c r="H50" s="37"/>
      <c r="I50" s="37"/>
    </row>
    <row r="51" spans="1:9" s="59" customFormat="1" ht="12.75">
      <c r="A51" s="37" t="s">
        <v>26</v>
      </c>
      <c r="B51" s="37"/>
      <c r="C51" s="45">
        <f>54117+4143</f>
        <v>58260</v>
      </c>
      <c r="D51" s="45"/>
      <c r="E51" s="45">
        <f>41443+5116</f>
        <v>46559</v>
      </c>
      <c r="F51" s="37"/>
      <c r="G51" s="37"/>
      <c r="H51" s="37"/>
      <c r="I51" s="37"/>
    </row>
    <row r="52" spans="1:9" s="59" customFormat="1" ht="12.75">
      <c r="A52" s="37" t="s">
        <v>14</v>
      </c>
      <c r="B52" s="37"/>
      <c r="C52" s="45">
        <f>1465+141934</f>
        <v>143399</v>
      </c>
      <c r="D52" s="45"/>
      <c r="E52" s="45">
        <v>105920</v>
      </c>
      <c r="F52" s="37"/>
      <c r="G52" s="37"/>
      <c r="H52" s="37"/>
      <c r="I52" s="37"/>
    </row>
    <row r="53" spans="1:9" s="59" customFormat="1" ht="12.75">
      <c r="A53" s="37" t="s">
        <v>1</v>
      </c>
      <c r="B53" s="37"/>
      <c r="C53" s="45">
        <v>1</v>
      </c>
      <c r="D53" s="45"/>
      <c r="E53" s="45">
        <v>5</v>
      </c>
      <c r="F53" s="37"/>
      <c r="G53" s="37"/>
      <c r="H53" s="37"/>
      <c r="I53" s="37"/>
    </row>
    <row r="54" spans="1:9" s="59" customFormat="1" ht="12.75">
      <c r="A54" s="37"/>
      <c r="B54" s="37"/>
      <c r="C54" s="78">
        <f>SUM(C51:C53)</f>
        <v>201660</v>
      </c>
      <c r="D54" s="45"/>
      <c r="E54" s="78">
        <f>SUM(E51:E53)</f>
        <v>152484</v>
      </c>
      <c r="F54" s="37"/>
      <c r="G54" s="37"/>
      <c r="H54" s="37"/>
      <c r="I54" s="37"/>
    </row>
    <row r="55" spans="1:9" s="59" customFormat="1" ht="12.75">
      <c r="A55" s="37"/>
      <c r="B55" s="37"/>
      <c r="C55" s="45"/>
      <c r="D55" s="45"/>
      <c r="E55" s="45"/>
      <c r="F55" s="37"/>
      <c r="G55" s="37"/>
      <c r="H55" s="37"/>
      <c r="I55" s="37"/>
    </row>
    <row r="56" spans="1:9" s="59" customFormat="1" ht="12.75">
      <c r="A56" s="37"/>
      <c r="B56" s="37"/>
      <c r="C56" s="78">
        <f>+C54+C48</f>
        <v>209631</v>
      </c>
      <c r="D56" s="45"/>
      <c r="E56" s="78">
        <f>+E54+E48</f>
        <v>161710</v>
      </c>
      <c r="F56" s="37"/>
      <c r="G56" s="37"/>
      <c r="H56" s="37"/>
      <c r="I56" s="37"/>
    </row>
    <row r="57" spans="1:9" s="59" customFormat="1" ht="12.75">
      <c r="A57" s="37"/>
      <c r="B57" s="37"/>
      <c r="C57" s="45"/>
      <c r="D57" s="45"/>
      <c r="E57" s="45"/>
      <c r="F57" s="37"/>
      <c r="G57" s="37"/>
      <c r="H57" s="37"/>
      <c r="I57" s="37"/>
    </row>
    <row r="58" spans="1:9" s="59" customFormat="1" ht="12.75">
      <c r="A58" s="37"/>
      <c r="B58" s="37"/>
      <c r="C58" s="45"/>
      <c r="D58" s="45"/>
      <c r="E58" s="45"/>
      <c r="F58" s="37"/>
      <c r="G58" s="37"/>
      <c r="H58" s="37"/>
      <c r="I58" s="37"/>
    </row>
    <row r="59" spans="1:9" s="59" customFormat="1" ht="13.5" thickBot="1">
      <c r="A59" s="50" t="s">
        <v>80</v>
      </c>
      <c r="B59" s="37"/>
      <c r="C59" s="86">
        <f>+C56+C42</f>
        <v>310692</v>
      </c>
      <c r="D59" s="45"/>
      <c r="E59" s="86">
        <f>+E56+E42</f>
        <v>259858</v>
      </c>
      <c r="F59" s="37"/>
      <c r="G59" s="37"/>
      <c r="H59" s="37"/>
      <c r="I59" s="37"/>
    </row>
    <row r="60" spans="3:5" ht="13.5" thickTop="1">
      <c r="C60" s="68"/>
      <c r="E60" s="68"/>
    </row>
    <row r="61" ht="12.75">
      <c r="A61" s="37" t="s">
        <v>138</v>
      </c>
    </row>
    <row r="62" spans="1:9" s="59" customFormat="1" ht="12.75">
      <c r="A62" s="37" t="s">
        <v>139</v>
      </c>
      <c r="B62" s="37"/>
      <c r="C62" s="85">
        <f>+C39/C37</f>
        <v>2.024545495153437</v>
      </c>
      <c r="D62" s="1"/>
      <c r="E62" s="85">
        <f>+E39/E37</f>
        <v>1.95028364675928</v>
      </c>
      <c r="F62" s="37"/>
      <c r="G62" s="37"/>
      <c r="H62" s="37"/>
      <c r="I62" s="37"/>
    </row>
    <row r="63" spans="1:9" s="59" customFormat="1" ht="12.75">
      <c r="A63" s="4"/>
      <c r="B63" s="37"/>
      <c r="F63" s="37"/>
      <c r="G63" s="37"/>
      <c r="H63" s="37"/>
      <c r="I63" s="37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1:5" ht="12.75">
      <c r="A66" s="72" t="s">
        <v>95</v>
      </c>
      <c r="C66" s="16"/>
      <c r="D66" s="16"/>
      <c r="E66" s="16"/>
    </row>
    <row r="67" spans="1:5" ht="12.75">
      <c r="A67" s="72" t="s">
        <v>68</v>
      </c>
      <c r="C67" s="16"/>
      <c r="D67" s="16"/>
      <c r="E67" s="16"/>
    </row>
    <row r="68" spans="1:5" ht="12.75">
      <c r="A68" s="72" t="s">
        <v>69</v>
      </c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45"/>
      <c r="D70" s="45"/>
      <c r="E70" s="45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</sheetData>
  <mergeCells count="2">
    <mergeCell ref="A6:E6"/>
    <mergeCell ref="A7:E7"/>
  </mergeCells>
  <printOptions/>
  <pageMargins left="1" right="1" top="0.5" bottom="0" header="0.511811023622047" footer="0.511811023622047"/>
  <pageSetup horizontalDpi="300" verticalDpi="300" orientation="portrait" paperSize="9" scale="90" r:id="rId2"/>
  <headerFooter alignWithMargins="0">
    <oddFooter>&amp;R2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4">
      <selection activeCell="A44" sqref="A44"/>
    </sheetView>
  </sheetViews>
  <sheetFormatPr defaultColWidth="9.140625" defaultRowHeight="12.75"/>
  <cols>
    <col min="1" max="1" width="49.00390625" style="34" customWidth="1"/>
    <col min="2" max="4" width="11.8515625" style="34" customWidth="1"/>
    <col min="5" max="5" width="12.7109375" style="34" customWidth="1"/>
    <col min="6" max="6" width="13.28125" style="34" customWidth="1"/>
    <col min="7" max="7" width="11.140625" style="34" customWidth="1"/>
    <col min="8" max="8" width="9.00390625" style="1" bestFit="1" customWidth="1"/>
    <col min="9" max="9" width="10.57421875" style="1" customWidth="1"/>
    <col min="10" max="10" width="9.140625" style="1" customWidth="1"/>
  </cols>
  <sheetData>
    <row r="1" spans="1:4" ht="14.25">
      <c r="A1" s="20" t="s">
        <v>16</v>
      </c>
      <c r="B1" s="63"/>
      <c r="C1" s="63"/>
      <c r="D1" s="63"/>
    </row>
    <row r="2" spans="1:4" ht="14.25">
      <c r="A2" s="28" t="s">
        <v>32</v>
      </c>
      <c r="B2" s="63"/>
      <c r="C2" s="63"/>
      <c r="D2" s="63"/>
    </row>
    <row r="3" spans="1:4" ht="14.25">
      <c r="A3" s="28" t="s">
        <v>33</v>
      </c>
      <c r="B3" s="63"/>
      <c r="C3" s="63"/>
      <c r="D3" s="63"/>
    </row>
    <row r="4" spans="1:9" ht="15" thickBot="1">
      <c r="A4" s="98"/>
      <c r="B4" s="99"/>
      <c r="C4" s="99"/>
      <c r="D4" s="99"/>
      <c r="E4" s="80"/>
      <c r="F4" s="80"/>
      <c r="G4" s="80"/>
      <c r="H4" s="81"/>
      <c r="I4" s="81"/>
    </row>
    <row r="5" spans="1:9" ht="14.25">
      <c r="A5" s="111" t="s">
        <v>96</v>
      </c>
      <c r="B5" s="111"/>
      <c r="C5" s="111"/>
      <c r="D5" s="111"/>
      <c r="E5" s="111"/>
      <c r="F5" s="111"/>
      <c r="G5" s="111"/>
      <c r="H5" s="111"/>
      <c r="I5" s="23"/>
    </row>
    <row r="6" spans="1:9" ht="12.75">
      <c r="A6" s="77" t="str">
        <f>+'Income statement'!A7</f>
        <v>For the Fourth Quarter Ended 31 December 2006</v>
      </c>
      <c r="B6" s="37"/>
      <c r="C6" s="37"/>
      <c r="D6" s="37"/>
      <c r="F6" s="23"/>
      <c r="G6" s="23"/>
      <c r="H6" s="23"/>
      <c r="I6" s="23"/>
    </row>
    <row r="7" spans="1:9" ht="13.5" thickBot="1">
      <c r="A7" s="79" t="s">
        <v>71</v>
      </c>
      <c r="B7" s="80"/>
      <c r="C7" s="80"/>
      <c r="D7" s="80"/>
      <c r="E7" s="80"/>
      <c r="F7" s="81"/>
      <c r="G7" s="81"/>
      <c r="H7" s="81"/>
      <c r="I7" s="81"/>
    </row>
    <row r="8" spans="1:7" ht="12.75">
      <c r="A8" s="24"/>
      <c r="B8" s="37"/>
      <c r="C8" s="37"/>
      <c r="D8" s="37"/>
      <c r="E8" s="37"/>
      <c r="F8" s="23"/>
      <c r="G8" s="1"/>
    </row>
    <row r="9" spans="1:10" s="91" customFormat="1" ht="12.75">
      <c r="A9" s="34"/>
      <c r="B9" s="34"/>
      <c r="C9" s="34"/>
      <c r="D9" s="88" t="s">
        <v>88</v>
      </c>
      <c r="E9" s="47"/>
      <c r="F9" s="34"/>
      <c r="G9" s="34"/>
      <c r="H9" s="1"/>
      <c r="I9" s="1"/>
      <c r="J9" s="1"/>
    </row>
    <row r="10" spans="1:10" s="57" customFormat="1" ht="12.75">
      <c r="A10" s="50"/>
      <c r="D10" s="47" t="s">
        <v>87</v>
      </c>
      <c r="F10" s="47" t="s">
        <v>30</v>
      </c>
      <c r="G10" s="50"/>
      <c r="H10" s="26"/>
      <c r="I10" s="26"/>
      <c r="J10" s="26"/>
    </row>
    <row r="11" spans="1:10" s="57" customFormat="1" ht="12.75">
      <c r="A11" s="50"/>
      <c r="B11" s="36" t="s">
        <v>13</v>
      </c>
      <c r="C11" s="36" t="s">
        <v>13</v>
      </c>
      <c r="D11" s="36" t="s">
        <v>10</v>
      </c>
      <c r="E11" s="36" t="s">
        <v>89</v>
      </c>
      <c r="F11" s="36" t="s">
        <v>37</v>
      </c>
      <c r="G11" s="36"/>
      <c r="H11" s="89" t="s">
        <v>84</v>
      </c>
      <c r="I11" s="36" t="s">
        <v>11</v>
      </c>
      <c r="J11" s="26"/>
    </row>
    <row r="12" spans="1:10" s="57" customFormat="1" ht="12.75">
      <c r="A12" s="50"/>
      <c r="B12" s="36" t="s">
        <v>10</v>
      </c>
      <c r="C12" s="36" t="s">
        <v>82</v>
      </c>
      <c r="D12" s="36" t="s">
        <v>83</v>
      </c>
      <c r="E12" s="36" t="s">
        <v>90</v>
      </c>
      <c r="F12" s="36" t="s">
        <v>31</v>
      </c>
      <c r="G12" s="36" t="s">
        <v>11</v>
      </c>
      <c r="H12" s="89" t="s">
        <v>85</v>
      </c>
      <c r="I12" s="89" t="s">
        <v>86</v>
      </c>
      <c r="J12" s="26"/>
    </row>
    <row r="13" spans="1:10" s="92" customFormat="1" ht="12.75">
      <c r="A13" s="50"/>
      <c r="B13" s="90" t="s">
        <v>12</v>
      </c>
      <c r="C13" s="90" t="s">
        <v>12</v>
      </c>
      <c r="D13" s="90" t="s">
        <v>12</v>
      </c>
      <c r="E13" s="90" t="s">
        <v>12</v>
      </c>
      <c r="F13" s="90" t="s">
        <v>12</v>
      </c>
      <c r="G13" s="90" t="s">
        <v>12</v>
      </c>
      <c r="H13" s="90" t="s">
        <v>12</v>
      </c>
      <c r="I13" s="90" t="s">
        <v>12</v>
      </c>
      <c r="J13" s="23"/>
    </row>
    <row r="14" spans="1:10" s="33" customFormat="1" ht="12.75">
      <c r="A14" s="37"/>
      <c r="B14" s="37"/>
      <c r="C14" s="37"/>
      <c r="D14" s="37"/>
      <c r="E14" s="37"/>
      <c r="F14" s="37"/>
      <c r="G14" s="37"/>
      <c r="H14" s="23"/>
      <c r="I14" s="23"/>
      <c r="J14" s="23"/>
    </row>
    <row r="15" spans="1:10" s="33" customFormat="1" ht="12.75">
      <c r="A15" s="37" t="s">
        <v>134</v>
      </c>
      <c r="B15" s="64">
        <v>44774</v>
      </c>
      <c r="C15" s="64">
        <v>16972</v>
      </c>
      <c r="D15" s="64">
        <v>13075</v>
      </c>
      <c r="E15" s="64">
        <v>7946</v>
      </c>
      <c r="F15" s="64">
        <v>4555</v>
      </c>
      <c r="G15" s="45">
        <f>SUM(B15:F15)</f>
        <v>87322</v>
      </c>
      <c r="H15" s="27">
        <f>+'Balance sheets'!E40</f>
        <v>10826</v>
      </c>
      <c r="I15" s="93">
        <f>+G15+H15</f>
        <v>98148</v>
      </c>
      <c r="J15" s="23"/>
    </row>
    <row r="16" spans="1:10" s="33" customFormat="1" ht="12.75">
      <c r="A16" s="37"/>
      <c r="B16" s="37"/>
      <c r="C16" s="37"/>
      <c r="D16" s="37"/>
      <c r="E16" s="45"/>
      <c r="F16" s="45"/>
      <c r="G16" s="45"/>
      <c r="H16" s="23"/>
      <c r="I16" s="23"/>
      <c r="J16" s="23"/>
    </row>
    <row r="17" spans="1:7" ht="12.75">
      <c r="A17" s="34" t="s">
        <v>91</v>
      </c>
      <c r="B17" s="46"/>
      <c r="C17" s="46"/>
      <c r="D17" s="46"/>
      <c r="E17" s="46"/>
      <c r="F17" s="46"/>
      <c r="G17" s="46"/>
    </row>
    <row r="18" spans="1:9" ht="12.75">
      <c r="A18" s="94" t="s">
        <v>92</v>
      </c>
      <c r="B18" s="61">
        <v>0</v>
      </c>
      <c r="C18" s="61">
        <v>0</v>
      </c>
      <c r="D18" s="61">
        <v>0</v>
      </c>
      <c r="E18" s="61">
        <v>-7946</v>
      </c>
      <c r="F18" s="61">
        <v>7946</v>
      </c>
      <c r="G18" s="61">
        <f>SUM(B18:F18)</f>
        <v>0</v>
      </c>
      <c r="H18" s="61">
        <v>0</v>
      </c>
      <c r="I18" s="96">
        <f>+G18+H18</f>
        <v>0</v>
      </c>
    </row>
    <row r="19" spans="1:10" ht="12.75">
      <c r="A19" s="37" t="s">
        <v>93</v>
      </c>
      <c r="B19" s="95">
        <f>+B15+B18</f>
        <v>44774</v>
      </c>
      <c r="C19" s="95">
        <f aca="true" t="shared" si="0" ref="C19:I19">+C15+C18</f>
        <v>16972</v>
      </c>
      <c r="D19" s="95">
        <f t="shared" si="0"/>
        <v>13075</v>
      </c>
      <c r="E19" s="95">
        <f t="shared" si="0"/>
        <v>0</v>
      </c>
      <c r="F19" s="95">
        <f t="shared" si="0"/>
        <v>12501</v>
      </c>
      <c r="G19" s="95">
        <f t="shared" si="0"/>
        <v>87322</v>
      </c>
      <c r="H19" s="95">
        <f t="shared" si="0"/>
        <v>10826</v>
      </c>
      <c r="I19" s="95">
        <f t="shared" si="0"/>
        <v>98148</v>
      </c>
      <c r="J19" s="95"/>
    </row>
    <row r="20" spans="1:7" ht="12.75">
      <c r="A20" s="37"/>
      <c r="E20" s="46"/>
      <c r="F20" s="46"/>
      <c r="G20" s="46"/>
    </row>
    <row r="21" spans="1:10" s="33" customFormat="1" ht="12.75">
      <c r="A21" s="37" t="s">
        <v>136</v>
      </c>
      <c r="B21" s="45">
        <v>0</v>
      </c>
      <c r="C21" s="45">
        <v>0</v>
      </c>
      <c r="D21" s="45">
        <v>0</v>
      </c>
      <c r="E21" s="45">
        <v>0</v>
      </c>
      <c r="F21" s="45">
        <f>+'Income statement'!F38</f>
        <v>3647</v>
      </c>
      <c r="G21" s="45">
        <f>SUM(B21:F21)</f>
        <v>3647</v>
      </c>
      <c r="H21" s="19">
        <f>'Income statement'!F39</f>
        <v>-683</v>
      </c>
      <c r="I21" s="19">
        <f>+G21+H21</f>
        <v>2964</v>
      </c>
      <c r="J21" s="23"/>
    </row>
    <row r="22" spans="1:10" s="33" customFormat="1" ht="12.75">
      <c r="A22" s="37" t="s">
        <v>105</v>
      </c>
      <c r="B22" s="45">
        <v>0</v>
      </c>
      <c r="C22" s="45">
        <v>0</v>
      </c>
      <c r="D22" s="45">
        <v>0</v>
      </c>
      <c r="E22" s="45">
        <v>0</v>
      </c>
      <c r="F22" s="45">
        <v>-322</v>
      </c>
      <c r="G22" s="45">
        <f>SUM(B22:F22)</f>
        <v>-322</v>
      </c>
      <c r="H22" s="19">
        <v>0</v>
      </c>
      <c r="I22" s="19">
        <f>+G22+H22</f>
        <v>-322</v>
      </c>
      <c r="J22" s="23"/>
    </row>
    <row r="23" spans="1:10" ht="12.75">
      <c r="A23" s="37" t="s">
        <v>137</v>
      </c>
      <c r="B23" s="107" t="s">
        <v>130</v>
      </c>
      <c r="C23" s="107" t="s">
        <v>130</v>
      </c>
      <c r="D23" s="107" t="s">
        <v>130</v>
      </c>
      <c r="E23" s="107" t="s">
        <v>130</v>
      </c>
      <c r="F23" s="46">
        <f>SUM(B23:E23)</f>
        <v>0</v>
      </c>
      <c r="G23" s="45">
        <f>SUM(B23:F23)</f>
        <v>0</v>
      </c>
      <c r="H23" s="46">
        <v>221</v>
      </c>
      <c r="I23" s="19">
        <f>+G23+H23</f>
        <v>221</v>
      </c>
      <c r="J23"/>
    </row>
    <row r="24" spans="1:10" ht="12.75">
      <c r="A24" s="37" t="s">
        <v>106</v>
      </c>
      <c r="B24" s="46">
        <v>0</v>
      </c>
      <c r="C24" s="46">
        <v>0</v>
      </c>
      <c r="D24" s="46">
        <v>0</v>
      </c>
      <c r="E24" s="46">
        <v>0</v>
      </c>
      <c r="F24" s="46">
        <f>SUM(B24:E24)</f>
        <v>0</v>
      </c>
      <c r="G24" s="45">
        <f>SUM(B24:F24)</f>
        <v>0</v>
      </c>
      <c r="H24" s="46">
        <v>50</v>
      </c>
      <c r="I24" s="19">
        <f>+G24+H24</f>
        <v>50</v>
      </c>
      <c r="J24"/>
    </row>
    <row r="25" spans="1:10" s="33" customFormat="1" ht="12.75">
      <c r="A25" s="37"/>
      <c r="B25" s="35"/>
      <c r="C25" s="35"/>
      <c r="D25" s="35"/>
      <c r="E25" s="62"/>
      <c r="F25" s="62"/>
      <c r="G25" s="62"/>
      <c r="H25" s="21"/>
      <c r="I25" s="21"/>
      <c r="J25" s="23"/>
    </row>
    <row r="26" spans="1:12" s="33" customFormat="1" ht="13.5" thickBot="1">
      <c r="A26" s="37" t="s">
        <v>132</v>
      </c>
      <c r="B26" s="56">
        <f>SUM(B19:B25)</f>
        <v>44774</v>
      </c>
      <c r="C26" s="56">
        <f aca="true" t="shared" si="1" ref="C26:I26">SUM(C19:C25)</f>
        <v>16972</v>
      </c>
      <c r="D26" s="56">
        <f t="shared" si="1"/>
        <v>13075</v>
      </c>
      <c r="E26" s="56">
        <f t="shared" si="1"/>
        <v>0</v>
      </c>
      <c r="F26" s="56">
        <f t="shared" si="1"/>
        <v>15826</v>
      </c>
      <c r="G26" s="97">
        <f t="shared" si="1"/>
        <v>90647</v>
      </c>
      <c r="H26" s="56">
        <f t="shared" si="1"/>
        <v>10414</v>
      </c>
      <c r="I26" s="97">
        <f t="shared" si="1"/>
        <v>101061</v>
      </c>
      <c r="J26" s="23"/>
      <c r="K26" s="45"/>
      <c r="L26" s="70"/>
    </row>
    <row r="27" spans="1:10" s="33" customFormat="1" ht="13.5" thickTop="1">
      <c r="A27" s="37"/>
      <c r="B27" s="45"/>
      <c r="C27" s="45"/>
      <c r="D27" s="45"/>
      <c r="E27" s="45"/>
      <c r="F27" s="45"/>
      <c r="G27" s="45"/>
      <c r="H27" s="23"/>
      <c r="I27" s="23"/>
      <c r="J27" s="23"/>
    </row>
    <row r="28" spans="1:10" s="33" customFormat="1" ht="12.75">
      <c r="A28" s="37"/>
      <c r="B28" s="37"/>
      <c r="C28" s="37"/>
      <c r="D28" s="37"/>
      <c r="E28" s="45"/>
      <c r="F28" s="45"/>
      <c r="G28" s="45"/>
      <c r="H28" s="23"/>
      <c r="I28" s="23"/>
      <c r="J28" s="23"/>
    </row>
    <row r="29" spans="1:10" s="33" customFormat="1" ht="12.75">
      <c r="A29" s="37" t="s">
        <v>55</v>
      </c>
      <c r="B29" s="64">
        <v>44774</v>
      </c>
      <c r="C29" s="64">
        <v>16972</v>
      </c>
      <c r="D29" s="64">
        <v>13073</v>
      </c>
      <c r="E29" s="45">
        <v>8442</v>
      </c>
      <c r="F29" s="45">
        <v>7348</v>
      </c>
      <c r="G29" s="45">
        <f>SUM(B29:F29)</f>
        <v>90609</v>
      </c>
      <c r="H29" s="27">
        <v>13148</v>
      </c>
      <c r="I29" s="19">
        <f>+G29+H29</f>
        <v>103757</v>
      </c>
      <c r="J29" s="23"/>
    </row>
    <row r="30" spans="1:10" s="33" customFormat="1" ht="12.75">
      <c r="A30" s="37"/>
      <c r="B30" s="64"/>
      <c r="C30" s="64"/>
      <c r="D30" s="64"/>
      <c r="E30" s="45"/>
      <c r="F30" s="45"/>
      <c r="G30" s="45"/>
      <c r="H30" s="23"/>
      <c r="I30" s="23"/>
      <c r="J30" s="23"/>
    </row>
    <row r="31" spans="1:10" s="33" customFormat="1" ht="12.75">
      <c r="A31" s="37" t="s">
        <v>94</v>
      </c>
      <c r="B31" s="45">
        <v>0</v>
      </c>
      <c r="C31" s="45">
        <v>0</v>
      </c>
      <c r="D31" s="45">
        <v>0</v>
      </c>
      <c r="E31" s="45">
        <f>-373-123</f>
        <v>-496</v>
      </c>
      <c r="F31" s="45">
        <v>0</v>
      </c>
      <c r="G31" s="45">
        <f aca="true" t="shared" si="2" ref="G31:G37">SUM(B31:F31)</f>
        <v>-496</v>
      </c>
      <c r="H31" s="19">
        <v>0</v>
      </c>
      <c r="I31" s="19">
        <f aca="true" t="shared" si="3" ref="I31:I38">+G31+H31</f>
        <v>-496</v>
      </c>
      <c r="J31" s="23"/>
    </row>
    <row r="32" spans="1:10" s="33" customFormat="1" ht="12.75">
      <c r="A32" s="37" t="s">
        <v>102</v>
      </c>
      <c r="B32" s="45">
        <v>0</v>
      </c>
      <c r="C32" s="45">
        <v>0</v>
      </c>
      <c r="D32" s="45">
        <v>2</v>
      </c>
      <c r="E32" s="45">
        <v>0</v>
      </c>
      <c r="F32" s="45">
        <v>0</v>
      </c>
      <c r="G32" s="45">
        <f t="shared" si="2"/>
        <v>2</v>
      </c>
      <c r="H32" s="19">
        <v>0</v>
      </c>
      <c r="I32" s="19">
        <f t="shared" si="3"/>
        <v>2</v>
      </c>
      <c r="J32" s="23"/>
    </row>
    <row r="33" spans="1:10" s="33" customFormat="1" ht="12.75">
      <c r="A33" s="37" t="s">
        <v>103</v>
      </c>
      <c r="B33" s="45">
        <v>0</v>
      </c>
      <c r="C33" s="45">
        <v>0</v>
      </c>
      <c r="D33" s="45">
        <v>0</v>
      </c>
      <c r="E33" s="45">
        <v>0</v>
      </c>
      <c r="F33" s="45">
        <v>0</v>
      </c>
      <c r="G33" s="45">
        <f t="shared" si="2"/>
        <v>0</v>
      </c>
      <c r="H33" s="19">
        <v>-2</v>
      </c>
      <c r="I33" s="19">
        <f t="shared" si="3"/>
        <v>-2</v>
      </c>
      <c r="J33" s="23"/>
    </row>
    <row r="34" spans="1:10" s="33" customFormat="1" ht="12.75">
      <c r="A34" s="37" t="s">
        <v>135</v>
      </c>
      <c r="B34" s="45">
        <v>0</v>
      </c>
      <c r="C34" s="45">
        <v>0</v>
      </c>
      <c r="D34" s="45">
        <v>0</v>
      </c>
      <c r="E34" s="45">
        <v>0</v>
      </c>
      <c r="F34" s="45">
        <f>+'Income statement'!H38</f>
        <v>-1181</v>
      </c>
      <c r="G34" s="45">
        <f t="shared" si="2"/>
        <v>-1181</v>
      </c>
      <c r="H34" s="19">
        <f>+'Income statement'!H39</f>
        <v>-587</v>
      </c>
      <c r="I34" s="19">
        <f t="shared" si="3"/>
        <v>-1768</v>
      </c>
      <c r="J34" s="23"/>
    </row>
    <row r="35" spans="1:10" s="33" customFormat="1" ht="12.75">
      <c r="A35" s="37" t="s">
        <v>105</v>
      </c>
      <c r="B35" s="45">
        <v>0</v>
      </c>
      <c r="C35" s="45">
        <v>0</v>
      </c>
      <c r="D35" s="45">
        <v>0</v>
      </c>
      <c r="E35" s="45">
        <v>0</v>
      </c>
      <c r="F35" s="45">
        <v>-1612</v>
      </c>
      <c r="G35" s="45">
        <f t="shared" si="2"/>
        <v>-1612</v>
      </c>
      <c r="H35" s="19">
        <v>0</v>
      </c>
      <c r="I35" s="19">
        <f t="shared" si="3"/>
        <v>-1612</v>
      </c>
      <c r="J35" s="23"/>
    </row>
    <row r="36" spans="1:10" s="33" customFormat="1" ht="12.75">
      <c r="A36" s="37" t="s">
        <v>137</v>
      </c>
      <c r="B36" s="45">
        <v>0</v>
      </c>
      <c r="C36" s="45">
        <v>0</v>
      </c>
      <c r="D36" s="45">
        <v>0</v>
      </c>
      <c r="E36" s="45">
        <v>0</v>
      </c>
      <c r="F36" s="45">
        <v>0</v>
      </c>
      <c r="G36" s="45">
        <f t="shared" si="2"/>
        <v>0</v>
      </c>
      <c r="H36" s="19">
        <v>60</v>
      </c>
      <c r="I36" s="19">
        <f t="shared" si="3"/>
        <v>60</v>
      </c>
      <c r="J36" s="23"/>
    </row>
    <row r="37" spans="1:10" s="33" customFormat="1" ht="12.75">
      <c r="A37" s="37" t="s">
        <v>106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f t="shared" si="2"/>
        <v>0</v>
      </c>
      <c r="H37" s="45">
        <v>142</v>
      </c>
      <c r="I37" s="19">
        <f t="shared" si="3"/>
        <v>142</v>
      </c>
      <c r="J37" s="23"/>
    </row>
    <row r="38" spans="1:10" s="33" customFormat="1" ht="12.75">
      <c r="A38" s="37" t="s">
        <v>128</v>
      </c>
      <c r="B38" s="45"/>
      <c r="C38" s="45"/>
      <c r="D38" s="45"/>
      <c r="E38" s="45"/>
      <c r="F38" s="45"/>
      <c r="G38" s="45"/>
      <c r="H38" s="45">
        <v>-1935</v>
      </c>
      <c r="I38" s="19">
        <f t="shared" si="3"/>
        <v>-1935</v>
      </c>
      <c r="J38" s="23"/>
    </row>
    <row r="39" spans="2:10" s="33" customFormat="1" ht="12.75">
      <c r="B39" s="35"/>
      <c r="C39" s="35"/>
      <c r="D39" s="35"/>
      <c r="E39" s="62"/>
      <c r="F39" s="62"/>
      <c r="G39" s="62"/>
      <c r="H39" s="21"/>
      <c r="I39" s="21"/>
      <c r="J39" s="23"/>
    </row>
    <row r="40" spans="1:12" s="33" customFormat="1" ht="13.5" thickBot="1">
      <c r="A40" s="37" t="s">
        <v>133</v>
      </c>
      <c r="B40" s="56">
        <f aca="true" t="shared" si="4" ref="B40:G40">SUM(B29:B37)</f>
        <v>44774</v>
      </c>
      <c r="C40" s="56">
        <f t="shared" si="4"/>
        <v>16972</v>
      </c>
      <c r="D40" s="56">
        <f t="shared" si="4"/>
        <v>13075</v>
      </c>
      <c r="E40" s="56">
        <f t="shared" si="4"/>
        <v>7946</v>
      </c>
      <c r="F40" s="56">
        <f t="shared" si="4"/>
        <v>4555</v>
      </c>
      <c r="G40" s="97">
        <f t="shared" si="4"/>
        <v>87322</v>
      </c>
      <c r="H40" s="56">
        <f>SUM(H29:H38)</f>
        <v>10826</v>
      </c>
      <c r="I40" s="97">
        <f>SUM(I29:I38)</f>
        <v>98148</v>
      </c>
      <c r="J40" s="23"/>
      <c r="L40" s="70"/>
    </row>
    <row r="41" spans="1:12" s="33" customFormat="1" ht="13.5" thickTop="1">
      <c r="A41" s="37"/>
      <c r="B41" s="45"/>
      <c r="C41" s="45"/>
      <c r="D41" s="45"/>
      <c r="E41" s="45"/>
      <c r="F41" s="45"/>
      <c r="G41" s="87"/>
      <c r="H41" s="45"/>
      <c r="I41" s="87"/>
      <c r="J41" s="23"/>
      <c r="L41" s="70"/>
    </row>
    <row r="42" spans="1:10" s="33" customFormat="1" ht="12.75">
      <c r="A42" s="37"/>
      <c r="B42" s="37"/>
      <c r="C42" s="37"/>
      <c r="D42" s="37"/>
      <c r="E42" s="45"/>
      <c r="F42" s="45"/>
      <c r="G42" s="45"/>
      <c r="H42" s="23"/>
      <c r="I42" s="23"/>
      <c r="J42" s="23"/>
    </row>
    <row r="43" spans="1:10" s="33" customFormat="1" ht="12.75">
      <c r="A43" s="72" t="s">
        <v>97</v>
      </c>
      <c r="B43" s="37"/>
      <c r="C43" s="37"/>
      <c r="D43" s="37"/>
      <c r="E43" s="45"/>
      <c r="F43" s="45"/>
      <c r="G43" s="104"/>
      <c r="H43" s="105"/>
      <c r="I43" s="23"/>
      <c r="J43" s="23"/>
    </row>
    <row r="44" spans="1:10" s="33" customFormat="1" ht="12.75">
      <c r="A44" s="72" t="s">
        <v>68</v>
      </c>
      <c r="B44" s="37"/>
      <c r="C44" s="37"/>
      <c r="D44" s="37"/>
      <c r="E44" s="45"/>
      <c r="F44" s="45"/>
      <c r="G44" s="104"/>
      <c r="H44" s="106"/>
      <c r="I44" s="23"/>
      <c r="J44" s="23"/>
    </row>
    <row r="45" spans="1:10" s="33" customFormat="1" ht="12.75">
      <c r="A45" s="72" t="s">
        <v>69</v>
      </c>
      <c r="B45" s="37"/>
      <c r="C45" s="37"/>
      <c r="D45" s="37"/>
      <c r="E45" s="45"/>
      <c r="F45" s="45"/>
      <c r="G45" s="45"/>
      <c r="H45" s="23"/>
      <c r="I45" s="23"/>
      <c r="J45" s="23"/>
    </row>
    <row r="46" spans="1:10" s="33" customFormat="1" ht="12.75">
      <c r="A46" s="37"/>
      <c r="B46" s="37"/>
      <c r="C46" s="37"/>
      <c r="D46" s="37"/>
      <c r="E46" s="45"/>
      <c r="F46" s="45"/>
      <c r="G46" s="45"/>
      <c r="H46" s="23"/>
      <c r="I46" s="23"/>
      <c r="J46" s="23"/>
    </row>
    <row r="47" spans="1:10" s="33" customFormat="1" ht="12.75">
      <c r="A47" s="37"/>
      <c r="B47" s="37"/>
      <c r="C47" s="37"/>
      <c r="D47" s="37"/>
      <c r="E47" s="45"/>
      <c r="F47" s="45"/>
      <c r="G47" s="45"/>
      <c r="H47" s="23"/>
      <c r="I47" s="23"/>
      <c r="J47" s="23"/>
    </row>
    <row r="48" spans="1:10" s="33" customFormat="1" ht="12.75">
      <c r="A48" s="37"/>
      <c r="B48" s="37"/>
      <c r="C48" s="37"/>
      <c r="D48" s="37"/>
      <c r="E48" s="45"/>
      <c r="F48" s="45"/>
      <c r="G48" s="45"/>
      <c r="H48" s="23"/>
      <c r="I48" s="23"/>
      <c r="J48" s="23"/>
    </row>
    <row r="49" spans="5:7" ht="12.75">
      <c r="E49" s="46"/>
      <c r="F49" s="46"/>
      <c r="G49" s="46"/>
    </row>
    <row r="50" spans="5:7" ht="12.75">
      <c r="E50" s="46"/>
      <c r="F50" s="46"/>
      <c r="G50" s="46"/>
    </row>
    <row r="51" spans="5:7" ht="12.75">
      <c r="E51" s="46"/>
      <c r="F51" s="46"/>
      <c r="G51" s="46"/>
    </row>
    <row r="52" spans="5:7" ht="12.75">
      <c r="E52" s="46"/>
      <c r="F52" s="46"/>
      <c r="G52" s="46"/>
    </row>
    <row r="53" spans="5:7" ht="12.75">
      <c r="E53" s="46"/>
      <c r="F53" s="46"/>
      <c r="G53" s="46"/>
    </row>
    <row r="54" spans="5:7" ht="12.75">
      <c r="E54" s="46"/>
      <c r="F54" s="46"/>
      <c r="G54" s="46"/>
    </row>
    <row r="55" spans="5:7" ht="12.75">
      <c r="E55" s="46"/>
      <c r="F55" s="46"/>
      <c r="G55" s="46"/>
    </row>
    <row r="56" spans="5:7" ht="12.75">
      <c r="E56" s="46"/>
      <c r="F56" s="46"/>
      <c r="G56" s="46"/>
    </row>
    <row r="57" spans="5:7" ht="12.75">
      <c r="E57" s="46"/>
      <c r="F57" s="46"/>
      <c r="G57" s="46"/>
    </row>
    <row r="58" spans="5:7" ht="12.75">
      <c r="E58" s="46"/>
      <c r="F58" s="46"/>
      <c r="G58" s="46"/>
    </row>
    <row r="59" spans="5:7" ht="12.75">
      <c r="E59" s="46"/>
      <c r="F59" s="46"/>
      <c r="G59" s="46"/>
    </row>
    <row r="60" spans="5:7" ht="12.75">
      <c r="E60" s="46"/>
      <c r="F60" s="46"/>
      <c r="G60" s="46"/>
    </row>
  </sheetData>
  <mergeCells count="1">
    <mergeCell ref="A5:H5"/>
  </mergeCells>
  <printOptions/>
  <pageMargins left="0.7480314960629921" right="0.3937007874015748" top="0.5118110236220472" bottom="0" header="0.5118110236220472" footer="0.5118110236220472"/>
  <pageSetup horizontalDpi="300" verticalDpi="300" orientation="landscape" paperSize="9" scale="95" r:id="rId2"/>
  <headerFooter alignWithMargins="0">
    <oddFooter>&amp;R3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34">
      <selection activeCell="B64" sqref="B64"/>
    </sheetView>
  </sheetViews>
  <sheetFormatPr defaultColWidth="9.140625" defaultRowHeight="12.75"/>
  <cols>
    <col min="1" max="1" width="50.421875" style="1" customWidth="1"/>
    <col min="2" max="2" width="16.7109375" style="46" customWidth="1"/>
    <col min="3" max="3" width="16.7109375" style="19" customWidth="1"/>
    <col min="4" max="4" width="9.140625" style="1" customWidth="1"/>
  </cols>
  <sheetData>
    <row r="1" ht="14.25">
      <c r="A1" s="20" t="str">
        <f>+'Income statement'!A1</f>
        <v>CHUAN HUAT RESOURCES BERHAD</v>
      </c>
    </row>
    <row r="2" ht="12.75">
      <c r="A2" s="28" t="str">
        <f>+'Income statement'!A2</f>
        <v>Company No. 290729-W</v>
      </c>
    </row>
    <row r="3" ht="12.75">
      <c r="A3" s="28" t="str">
        <f>+'Income statement'!A3</f>
        <v>(Incorporated in Malaysia)</v>
      </c>
    </row>
    <row r="4" ht="12.75">
      <c r="A4" s="28"/>
    </row>
    <row r="5" spans="1:3" ht="13.5" thickBot="1">
      <c r="A5" s="81"/>
      <c r="B5" s="100"/>
      <c r="C5" s="102"/>
    </row>
    <row r="6" spans="1:4" s="10" customFormat="1" ht="14.25">
      <c r="A6" s="111" t="s">
        <v>5</v>
      </c>
      <c r="B6" s="111"/>
      <c r="C6" s="111"/>
      <c r="D6" s="9"/>
    </row>
    <row r="7" spans="1:4" s="10" customFormat="1" ht="12.75">
      <c r="A7" s="113" t="str">
        <f>+'Income statement'!A7</f>
        <v>For the Fourth Quarter Ended 31 December 2006</v>
      </c>
      <c r="B7" s="113"/>
      <c r="C7" s="113"/>
      <c r="D7" s="9"/>
    </row>
    <row r="8" spans="1:4" s="10" customFormat="1" ht="13.5" thickBot="1">
      <c r="A8" s="79" t="s">
        <v>71</v>
      </c>
      <c r="B8" s="100"/>
      <c r="C8" s="101"/>
      <c r="D8" s="9"/>
    </row>
    <row r="9" spans="1:4" s="10" customFormat="1" ht="12.75">
      <c r="A9" s="1"/>
      <c r="B9" s="46"/>
      <c r="C9" s="66"/>
      <c r="D9" s="9"/>
    </row>
    <row r="10" spans="1:4" s="10" customFormat="1" ht="12.75">
      <c r="A10" s="1"/>
      <c r="B10" s="83" t="s">
        <v>124</v>
      </c>
      <c r="C10" s="83" t="s">
        <v>124</v>
      </c>
      <c r="D10" s="9"/>
    </row>
    <row r="11" spans="1:3" ht="12.75">
      <c r="A11" s="9"/>
      <c r="B11" s="69" t="s">
        <v>125</v>
      </c>
      <c r="C11" s="69" t="s">
        <v>126</v>
      </c>
    </row>
    <row r="12" spans="1:3" ht="12.75">
      <c r="A12" s="26"/>
      <c r="B12" s="65" t="s">
        <v>12</v>
      </c>
      <c r="C12" s="65" t="s">
        <v>12</v>
      </c>
    </row>
    <row r="13" spans="1:3" ht="12.75">
      <c r="A13" s="26" t="s">
        <v>38</v>
      </c>
      <c r="B13" s="65"/>
      <c r="C13" s="17"/>
    </row>
    <row r="14" spans="1:3" ht="12.75">
      <c r="A14" s="23" t="s">
        <v>6</v>
      </c>
      <c r="B14" s="40">
        <f>+'Income statement'!F30</f>
        <v>5498</v>
      </c>
      <c r="C14" s="40">
        <f>+'Income statement'!H30</f>
        <v>-1214</v>
      </c>
    </row>
    <row r="15" spans="1:3" ht="12.75">
      <c r="A15" s="26" t="s">
        <v>7</v>
      </c>
      <c r="B15" s="40"/>
      <c r="C15" s="40"/>
    </row>
    <row r="16" spans="1:3" ht="12.75">
      <c r="A16" s="23" t="s">
        <v>35</v>
      </c>
      <c r="B16" s="40">
        <f>-'Income statement'!F18</f>
        <v>4866</v>
      </c>
      <c r="C16" s="40">
        <f>-'Income statement'!H18</f>
        <v>4105</v>
      </c>
    </row>
    <row r="17" spans="1:3" ht="12.75">
      <c r="A17" s="23" t="s">
        <v>17</v>
      </c>
      <c r="B17" s="40">
        <f>-'Income statement'!F24</f>
        <v>5812</v>
      </c>
      <c r="C17" s="40">
        <f>-'Income statement'!H24</f>
        <v>4445</v>
      </c>
    </row>
    <row r="18" spans="1:3" ht="12.75">
      <c r="A18" s="23" t="s">
        <v>18</v>
      </c>
      <c r="B18" s="40">
        <f>-'Income statement'!F26</f>
        <v>-814</v>
      </c>
      <c r="C18" s="40">
        <f>-'Income statement'!H26</f>
        <v>-784</v>
      </c>
    </row>
    <row r="19" spans="1:3" ht="12.75">
      <c r="A19" s="23" t="s">
        <v>8</v>
      </c>
      <c r="B19" s="54">
        <v>3542</v>
      </c>
      <c r="C19" s="54">
        <v>817</v>
      </c>
    </row>
    <row r="20" spans="1:6" ht="12.75">
      <c r="A20" s="23" t="s">
        <v>9</v>
      </c>
      <c r="B20" s="40">
        <f>SUM(B14:B19)</f>
        <v>18904</v>
      </c>
      <c r="C20" s="40">
        <f>SUM(C14:C19)</f>
        <v>7369</v>
      </c>
      <c r="F20" s="71"/>
    </row>
    <row r="21" spans="1:3" ht="12.75">
      <c r="A21" s="23"/>
      <c r="B21" s="40"/>
      <c r="C21" s="40"/>
    </row>
    <row r="22" spans="1:3" ht="12.75">
      <c r="A22" s="23" t="s">
        <v>39</v>
      </c>
      <c r="B22" s="40"/>
      <c r="C22" s="40"/>
    </row>
    <row r="23" spans="1:3" ht="12.75">
      <c r="A23" s="23" t="s">
        <v>40</v>
      </c>
      <c r="B23" s="40">
        <v>-54406</v>
      </c>
      <c r="C23" s="40">
        <f>-14027+3353</f>
        <v>-10674</v>
      </c>
    </row>
    <row r="24" spans="1:3" ht="12.75">
      <c r="A24" s="23" t="s">
        <v>47</v>
      </c>
      <c r="B24" s="54">
        <v>11920</v>
      </c>
      <c r="C24" s="54">
        <v>9018</v>
      </c>
    </row>
    <row r="25" spans="1:3" ht="12.75">
      <c r="A25" s="23" t="s">
        <v>111</v>
      </c>
      <c r="B25" s="40">
        <f>SUM(B20:B24)</f>
        <v>-23582</v>
      </c>
      <c r="C25" s="40">
        <f>SUM(C20:C24)</f>
        <v>5713</v>
      </c>
    </row>
    <row r="26" spans="1:3" ht="12.75">
      <c r="A26" s="23"/>
      <c r="B26" s="40"/>
      <c r="C26" s="40"/>
    </row>
    <row r="27" spans="1:3" ht="12.75">
      <c r="A27" s="23" t="s">
        <v>41</v>
      </c>
      <c r="B27" s="40">
        <f>-B18</f>
        <v>814</v>
      </c>
      <c r="C27" s="40">
        <v>784</v>
      </c>
    </row>
    <row r="28" spans="1:3" ht="12.75">
      <c r="A28" s="23" t="s">
        <v>42</v>
      </c>
      <c r="B28" s="40">
        <f>-B17</f>
        <v>-5812</v>
      </c>
      <c r="C28" s="40">
        <v>-4445</v>
      </c>
    </row>
    <row r="29" spans="1:3" ht="12.75">
      <c r="A29" s="23" t="s">
        <v>63</v>
      </c>
      <c r="B29" s="54">
        <v>-2225</v>
      </c>
      <c r="C29" s="54">
        <v>-1336</v>
      </c>
    </row>
    <row r="30" spans="1:3" ht="12.75">
      <c r="A30" s="23" t="s">
        <v>112</v>
      </c>
      <c r="B30" s="54">
        <f>SUM(B25:B29)</f>
        <v>-30805</v>
      </c>
      <c r="C30" s="54">
        <f>SUM(C25:C29)</f>
        <v>716</v>
      </c>
    </row>
    <row r="31" spans="1:3" ht="12.75">
      <c r="A31" s="23"/>
      <c r="B31" s="40"/>
      <c r="C31" s="40"/>
    </row>
    <row r="32" spans="1:3" ht="12.75">
      <c r="A32" s="26" t="s">
        <v>43</v>
      </c>
      <c r="B32" s="40"/>
      <c r="C32" s="40"/>
    </row>
    <row r="33" spans="1:3" ht="12.75">
      <c r="A33" s="23" t="s">
        <v>45</v>
      </c>
      <c r="B33" s="40">
        <v>-2211</v>
      </c>
      <c r="C33" s="40">
        <v>-5225</v>
      </c>
    </row>
    <row r="34" spans="1:3" ht="12.75">
      <c r="A34" s="23" t="s">
        <v>128</v>
      </c>
      <c r="B34" s="40">
        <v>0</v>
      </c>
      <c r="C34" s="40">
        <v>-2187</v>
      </c>
    </row>
    <row r="35" spans="1:3" ht="12.75">
      <c r="A35" s="23" t="s">
        <v>44</v>
      </c>
      <c r="B35" s="40">
        <v>182</v>
      </c>
      <c r="C35" s="40">
        <v>581</v>
      </c>
    </row>
    <row r="36" spans="1:3" ht="12.75">
      <c r="A36" s="23" t="s">
        <v>127</v>
      </c>
      <c r="B36" s="40">
        <v>0</v>
      </c>
      <c r="C36" s="40">
        <v>413</v>
      </c>
    </row>
    <row r="37" spans="1:3" ht="12.75">
      <c r="A37" s="23" t="s">
        <v>104</v>
      </c>
      <c r="B37" s="40">
        <v>56</v>
      </c>
      <c r="C37" s="40">
        <v>0</v>
      </c>
    </row>
    <row r="38" spans="1:3" ht="12.75">
      <c r="A38" s="37" t="s">
        <v>131</v>
      </c>
      <c r="B38" s="40">
        <v>21</v>
      </c>
      <c r="C38" s="40">
        <v>330</v>
      </c>
    </row>
    <row r="39" spans="1:3" ht="12.75">
      <c r="A39" s="23" t="s">
        <v>54</v>
      </c>
      <c r="B39" s="40">
        <v>389</v>
      </c>
      <c r="C39" s="40">
        <v>389</v>
      </c>
    </row>
    <row r="40" spans="1:3" ht="12.75">
      <c r="A40" s="23" t="s">
        <v>113</v>
      </c>
      <c r="B40" s="67">
        <f>SUM(B33:B39)</f>
        <v>-1563</v>
      </c>
      <c r="C40" s="67">
        <f>SUM(C33:C39)</f>
        <v>-5699</v>
      </c>
    </row>
    <row r="41" spans="1:3" ht="12.75">
      <c r="A41" s="23"/>
      <c r="B41" s="40"/>
      <c r="C41" s="40"/>
    </row>
    <row r="42" spans="1:3" ht="12.75">
      <c r="A42" s="26" t="s">
        <v>46</v>
      </c>
      <c r="B42" s="40"/>
      <c r="C42" s="40"/>
    </row>
    <row r="43" spans="1:3" ht="12.75">
      <c r="A43" s="23" t="s">
        <v>107</v>
      </c>
      <c r="B43" s="40">
        <v>3984</v>
      </c>
      <c r="C43" s="40">
        <v>2089</v>
      </c>
    </row>
    <row r="44" spans="1:3" ht="12.75">
      <c r="A44" s="23" t="s">
        <v>108</v>
      </c>
      <c r="B44" s="40">
        <v>-1778</v>
      </c>
      <c r="C44" s="40">
        <v>-1370</v>
      </c>
    </row>
    <row r="45" spans="1:3" ht="12.75">
      <c r="A45" s="23" t="s">
        <v>116</v>
      </c>
      <c r="B45" s="40">
        <v>-2470</v>
      </c>
      <c r="C45" s="40">
        <v>-2548</v>
      </c>
    </row>
    <row r="46" spans="1:3" ht="12.75">
      <c r="A46" s="23" t="s">
        <v>115</v>
      </c>
      <c r="B46" s="40">
        <v>34698</v>
      </c>
      <c r="C46" s="40">
        <v>8673</v>
      </c>
    </row>
    <row r="47" spans="1:3" ht="12.75">
      <c r="A47" s="23" t="s">
        <v>60</v>
      </c>
      <c r="B47" s="40">
        <v>221</v>
      </c>
      <c r="C47" s="40">
        <v>60</v>
      </c>
    </row>
    <row r="48" spans="1:3" ht="12.75">
      <c r="A48" s="23" t="s">
        <v>105</v>
      </c>
      <c r="B48" s="40">
        <v>-322</v>
      </c>
      <c r="C48" s="40">
        <v>-1612</v>
      </c>
    </row>
    <row r="49" spans="1:3" ht="12.75">
      <c r="A49" s="23" t="s">
        <v>129</v>
      </c>
      <c r="B49" s="40">
        <v>0</v>
      </c>
      <c r="C49" s="40">
        <v>-369</v>
      </c>
    </row>
    <row r="50" spans="1:3" ht="12.75">
      <c r="A50" s="23" t="s">
        <v>114</v>
      </c>
      <c r="B50" s="67">
        <f>SUM(B43:B49)</f>
        <v>34333</v>
      </c>
      <c r="C50" s="67">
        <f>SUM(C43:C49)</f>
        <v>4923</v>
      </c>
    </row>
    <row r="51" spans="1:3" ht="12.75">
      <c r="A51" s="23"/>
      <c r="B51" s="40"/>
      <c r="C51" s="40"/>
    </row>
    <row r="52" spans="1:3" ht="12.75">
      <c r="A52" s="23" t="s">
        <v>50</v>
      </c>
      <c r="B52" s="40">
        <f>+B50+B40+B30</f>
        <v>1965</v>
      </c>
      <c r="C52" s="40">
        <f>+C50+C40+C30</f>
        <v>-60</v>
      </c>
    </row>
    <row r="53" spans="1:3" ht="12.75">
      <c r="A53" s="23" t="s">
        <v>56</v>
      </c>
      <c r="B53" s="54">
        <v>14597</v>
      </c>
      <c r="C53" s="54">
        <v>14657</v>
      </c>
    </row>
    <row r="54" spans="1:3" ht="13.5" thickBot="1">
      <c r="A54" s="23" t="s">
        <v>99</v>
      </c>
      <c r="B54" s="55">
        <f>+B52+B53</f>
        <v>16562</v>
      </c>
      <c r="C54" s="55">
        <f>+C52+C53</f>
        <v>14597</v>
      </c>
    </row>
    <row r="55" spans="1:2" ht="13.5" thickTop="1">
      <c r="A55" s="23"/>
      <c r="B55" s="40"/>
    </row>
    <row r="56" spans="1:2" ht="12.75">
      <c r="A56" s="23"/>
      <c r="B56" s="40"/>
    </row>
    <row r="57" spans="1:2" ht="12.75">
      <c r="A57" s="72" t="s">
        <v>98</v>
      </c>
      <c r="B57" s="43"/>
    </row>
    <row r="58" spans="1:2" ht="12.75">
      <c r="A58" s="72" t="s">
        <v>68</v>
      </c>
      <c r="B58" s="43"/>
    </row>
    <row r="59" spans="1:2" ht="12.75">
      <c r="A59" s="72" t="s">
        <v>69</v>
      </c>
      <c r="B59" s="43"/>
    </row>
    <row r="60" ht="12.75">
      <c r="B60" s="43"/>
    </row>
    <row r="61" ht="12.75">
      <c r="B61" s="43"/>
    </row>
    <row r="62" ht="12.75">
      <c r="B62" s="43"/>
    </row>
    <row r="63" ht="12.75">
      <c r="B63" s="43"/>
    </row>
    <row r="64" ht="12.75">
      <c r="B64" s="43"/>
    </row>
    <row r="65" ht="12.75">
      <c r="B65" s="43"/>
    </row>
  </sheetData>
  <mergeCells count="2">
    <mergeCell ref="A7:C7"/>
    <mergeCell ref="A6:C6"/>
  </mergeCells>
  <printOptions/>
  <pageMargins left="0.75" right="0.75" top="0.75" bottom="0.5" header="0.511811023622047" footer="0.511811023622047"/>
  <pageSetup horizontalDpi="300" verticalDpi="300" orientation="portrait" paperSize="9" r:id="rId2"/>
  <headerFooter alignWithMargins="0">
    <oddFooter>&amp;R4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ZimonL</cp:lastModifiedBy>
  <cp:lastPrinted>2007-02-27T10:38:39Z</cp:lastPrinted>
  <dcterms:created xsi:type="dcterms:W3CDTF">2002-09-20T03:27:40Z</dcterms:created>
  <dcterms:modified xsi:type="dcterms:W3CDTF">2007-02-27T10:38:42Z</dcterms:modified>
  <cp:category/>
  <cp:version/>
  <cp:contentType/>
  <cp:contentStatus/>
</cp:coreProperties>
</file>