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3"/>
  </bookViews>
  <sheets>
    <sheet name="PL" sheetId="1" r:id="rId1"/>
    <sheet name="BS" sheetId="2" r:id="rId2"/>
    <sheet name="Equity" sheetId="3" r:id="rId3"/>
    <sheet name="Cashflow" sheetId="4" r:id="rId4"/>
  </sheets>
  <externalReferences>
    <externalReference r:id="rId7"/>
    <externalReference r:id="rId8"/>
    <externalReference r:id="rId9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<sst xmlns="http://schemas.openxmlformats.org/spreadsheetml/2006/main" count="152" uniqueCount="116">
  <si>
    <t>B. I. G. INDUSTRIES BERHAD (195285-D)</t>
  </si>
  <si>
    <t>(Incorporated in Malaysia)</t>
  </si>
  <si>
    <t>For the three months ended 31 March 2003</t>
  </si>
  <si>
    <t>3 months ended 31 March</t>
  </si>
  <si>
    <t>2003</t>
  </si>
  <si>
    <t>2002</t>
  </si>
  <si>
    <t>RM'000</t>
  </si>
  <si>
    <t>Revenue</t>
  </si>
  <si>
    <t>Cost of Sales</t>
  </si>
  <si>
    <t>Gross Profit</t>
  </si>
  <si>
    <t>Administrative expenses</t>
  </si>
  <si>
    <t>Depreciation</t>
  </si>
  <si>
    <t>Other operating income</t>
  </si>
  <si>
    <t>Operating Profit</t>
  </si>
  <si>
    <t>Finance costs</t>
  </si>
  <si>
    <t>Share of results of associated company</t>
  </si>
  <si>
    <t>Profit before tax</t>
  </si>
  <si>
    <t>Tax expense</t>
  </si>
  <si>
    <t>Profit after taxation</t>
  </si>
  <si>
    <t>Minority interests</t>
  </si>
  <si>
    <t>Net profit for the period</t>
  </si>
  <si>
    <t>Basic earnings per ordinary share(sen)</t>
  </si>
  <si>
    <t>Diluted earnings per ordinary share(sen)</t>
  </si>
  <si>
    <t>31 March 2003</t>
  </si>
  <si>
    <t>31 December 2002</t>
  </si>
  <si>
    <t>As at Preceding   Financial Year End</t>
  </si>
  <si>
    <t>RM' 000</t>
  </si>
  <si>
    <t>Non-current assets</t>
  </si>
  <si>
    <t>Property,plant and equipment</t>
  </si>
  <si>
    <t>Quarry development expenditure</t>
  </si>
  <si>
    <t>Investment in subsidiary companies</t>
  </si>
  <si>
    <t>Investment in associated company</t>
  </si>
  <si>
    <t>Other investments</t>
  </si>
  <si>
    <t>Current assets</t>
  </si>
  <si>
    <t>Inventories</t>
  </si>
  <si>
    <t>Trade receivables</t>
  </si>
  <si>
    <t>Other receivables, deposits and Prepayments</t>
  </si>
  <si>
    <t>Amount due from related companies</t>
  </si>
  <si>
    <t>Fixed deposits with licensed banks</t>
  </si>
  <si>
    <t>Cash and bank balances</t>
  </si>
  <si>
    <t>Current liabilities</t>
  </si>
  <si>
    <t>Bank overdrafts</t>
  </si>
  <si>
    <t>Short term borrowings</t>
  </si>
  <si>
    <t>Trade payables</t>
  </si>
  <si>
    <t>Other payables and accruals</t>
  </si>
  <si>
    <t>Lease payables</t>
  </si>
  <si>
    <t>Land premium payable</t>
  </si>
  <si>
    <t>Tax payable</t>
  </si>
  <si>
    <t>Net current liabilities</t>
  </si>
  <si>
    <t>Financed by :</t>
  </si>
  <si>
    <t>Share capital</t>
  </si>
  <si>
    <t>Reserves</t>
  </si>
  <si>
    <t>Shareholders' equity</t>
  </si>
  <si>
    <t>Long term and deferred liabilities</t>
  </si>
  <si>
    <t>Term loans</t>
  </si>
  <si>
    <t>Deferred taxation</t>
  </si>
  <si>
    <t>Net tangible assets per share (sen)</t>
  </si>
  <si>
    <t>Non-distributable</t>
  </si>
  <si>
    <t>Distributable</t>
  </si>
  <si>
    <t>Reserve</t>
  </si>
  <si>
    <t>Share</t>
  </si>
  <si>
    <t>arising on</t>
  </si>
  <si>
    <t>Capital</t>
  </si>
  <si>
    <t>Premium</t>
  </si>
  <si>
    <t>consolidation</t>
  </si>
  <si>
    <t>Total</t>
  </si>
  <si>
    <t>At 1 January 2003</t>
  </si>
  <si>
    <t>Net profit for the 3 months</t>
  </si>
  <si>
    <t>At 31 March 2003</t>
  </si>
  <si>
    <t>At 1 January 2002</t>
  </si>
  <si>
    <t xml:space="preserve">Gain not recognised in the </t>
  </si>
  <si>
    <t xml:space="preserve">  income statement</t>
  </si>
  <si>
    <t>Net profit for the 12 months</t>
  </si>
  <si>
    <t>At 31 December 2002</t>
  </si>
  <si>
    <t>Cash flows from operating activities</t>
  </si>
  <si>
    <t>Operating profit before taxation</t>
  </si>
  <si>
    <t>Adjustments for :</t>
  </si>
  <si>
    <t>Amortisation of quarry development expenses</t>
  </si>
  <si>
    <t>Bad debts written off</t>
  </si>
  <si>
    <t>Depreciation of property, plant and equipment</t>
  </si>
  <si>
    <t>Dividend income</t>
  </si>
  <si>
    <t>Gain on disposal of property, plant and equipment</t>
  </si>
  <si>
    <t>Interest expense</t>
  </si>
  <si>
    <t>Prior year adjustment</t>
  </si>
  <si>
    <t>Provision for diminution in value</t>
  </si>
  <si>
    <t>Operating profit/(loss) before working capital changes</t>
  </si>
  <si>
    <t>Changes in working capital:</t>
  </si>
  <si>
    <t>Receivables</t>
  </si>
  <si>
    <t>Payables</t>
  </si>
  <si>
    <t>Cash generated from/(used in) operations</t>
  </si>
  <si>
    <t>Interest paid</t>
  </si>
  <si>
    <t>Interest received</t>
  </si>
  <si>
    <t>Taxation paid net of refund</t>
  </si>
  <si>
    <t>Net cash generated from/(used in) operating activities</t>
  </si>
  <si>
    <t>Cash flows from investing activities</t>
  </si>
  <si>
    <t>Addition of other investment</t>
  </si>
  <si>
    <t>Purchase of property, plant and equipment</t>
  </si>
  <si>
    <t>Addition to quarry development expenditure</t>
  </si>
  <si>
    <t>Proceeds from disposal of property, plant and equipment</t>
  </si>
  <si>
    <t>Net cash generated from/(used in) investing activities</t>
  </si>
  <si>
    <t>Cash flows from financing activities</t>
  </si>
  <si>
    <t>Proceeds from hire purchase creditors</t>
  </si>
  <si>
    <t>Payment of hire purchase Instalment</t>
  </si>
  <si>
    <t>Proceeds from revolving credits, bills payable and term loans</t>
  </si>
  <si>
    <t>Repayment of revolving credits, bills payable and term loans</t>
  </si>
  <si>
    <t>Net cash generated from/(used in) financing activities</t>
  </si>
  <si>
    <t>Net increase/(decrease) in cash and cash equivalents</t>
  </si>
  <si>
    <t>Cash and cash equivalents at beginning of year</t>
  </si>
  <si>
    <t>Cash and cash equivalents at end of period</t>
  </si>
  <si>
    <t>Cash and cash equivalents comprise:</t>
  </si>
  <si>
    <t>Decrease in fixed deposits pledged</t>
  </si>
  <si>
    <t>CONDENSED CONSOLIDATED CASH FLOW STATEMENT</t>
  </si>
  <si>
    <t>CONDENSED CONSOLIDATED STATEMENT OF CHANGES IN EQUITY</t>
  </si>
  <si>
    <t xml:space="preserve">CONDENSED CONSOLIDATED BALANCE SHEET </t>
  </si>
  <si>
    <t>CONDENSED CONSOLIDATED INCOME STATEMENTS</t>
  </si>
  <si>
    <t>N/A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</si>
</sst>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</numFmts>
  <fonts count="5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2" fontId="2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 quotePrefix="1">
      <alignment horizontal="centerContinuous"/>
    </xf>
    <xf numFmtId="172" fontId="2" fillId="0" borderId="0" xfId="15" applyNumberFormat="1" applyFont="1" applyAlignment="1">
      <alignment horizontal="centerContinuous"/>
    </xf>
    <xf numFmtId="172" fontId="2" fillId="0" borderId="0" xfId="15" applyNumberFormat="1" applyFont="1" applyAlignment="1" quotePrefix="1">
      <alignment horizontal="center"/>
    </xf>
    <xf numFmtId="172" fontId="2" fillId="0" borderId="0" xfId="15" applyNumberFormat="1" applyFont="1" applyAlignment="1">
      <alignment horizontal="center"/>
    </xf>
    <xf numFmtId="172" fontId="2" fillId="0" borderId="1" xfId="15" applyNumberFormat="1" applyFont="1" applyBorder="1" applyAlignment="1">
      <alignment horizontal="center"/>
    </xf>
    <xf numFmtId="172" fontId="2" fillId="0" borderId="0" xfId="15" applyNumberFormat="1" applyFont="1" applyBorder="1" applyAlignment="1">
      <alignment horizontal="center"/>
    </xf>
    <xf numFmtId="0" fontId="1" fillId="0" borderId="0" xfId="0" applyFont="1" applyAlignment="1">
      <alignment/>
    </xf>
    <xf numFmtId="172" fontId="2" fillId="0" borderId="2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43" fontId="2" fillId="0" borderId="4" xfId="15" applyFont="1" applyBorder="1" applyAlignment="1">
      <alignment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2" fontId="2" fillId="0" borderId="5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172" fontId="2" fillId="0" borderId="7" xfId="15" applyNumberFormat="1" applyFont="1" applyBorder="1" applyAlignment="1">
      <alignment/>
    </xf>
    <xf numFmtId="172" fontId="2" fillId="0" borderId="8" xfId="15" applyNumberFormat="1" applyFont="1" applyBorder="1" applyAlignment="1">
      <alignment/>
    </xf>
    <xf numFmtId="172" fontId="2" fillId="0" borderId="9" xfId="15" applyNumberFormat="1" applyFont="1" applyBorder="1" applyAlignment="1">
      <alignment/>
    </xf>
    <xf numFmtId="172" fontId="2" fillId="0" borderId="10" xfId="15" applyNumberFormat="1" applyFont="1" applyBorder="1" applyAlignment="1">
      <alignment/>
    </xf>
    <xf numFmtId="172" fontId="2" fillId="0" borderId="11" xfId="15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12" xfId="15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0" fontId="3" fillId="0" borderId="0" xfId="0" applyFont="1" applyAlignment="1">
      <alignment/>
    </xf>
    <xf numFmtId="43" fontId="3" fillId="0" borderId="0" xfId="15" applyNumberFormat="1" applyFont="1" applyAlignment="1">
      <alignment/>
    </xf>
    <xf numFmtId="172" fontId="1" fillId="0" borderId="0" xfId="15" applyNumberFormat="1" applyFont="1" applyAlignment="1">
      <alignment horizontal="left"/>
    </xf>
    <xf numFmtId="172" fontId="4" fillId="0" borderId="0" xfId="15" applyNumberFormat="1" applyFont="1" applyAlignment="1">
      <alignment horizontal="centerContinuous"/>
    </xf>
    <xf numFmtId="172" fontId="4" fillId="0" borderId="0" xfId="15" applyNumberFormat="1" applyFont="1" applyAlignment="1">
      <alignment horizontal="center"/>
    </xf>
    <xf numFmtId="172" fontId="4" fillId="0" borderId="0" xfId="15" applyNumberFormat="1" applyFont="1" applyAlignment="1">
      <alignment/>
    </xf>
    <xf numFmtId="172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2" fontId="3" fillId="0" borderId="3" xfId="15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2" fillId="0" borderId="4" xfId="15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2" fontId="2" fillId="0" borderId="1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nsl\sec%20(saikuan\WINDOWS\Temporary%20Internet%20Files\Content.IE5\B9XKUN0K\BIG%20Consol-03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nsl\sec%20(saikuan\My%20Documents\BIG%20CONSO\Year%202002\BIG%20Consol-03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IG%20Consol-03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Segmental (1)"/>
      <sheetName val="KLSEPL"/>
      <sheetName val="KLSEBS"/>
      <sheetName val="equity"/>
      <sheetName val="Cashflow"/>
      <sheetName val="bank"/>
    </sheetNames>
    <sheetDataSet>
      <sheetData sheetId="0">
        <row r="31">
          <cell r="HD31">
            <v>11472936</v>
          </cell>
        </row>
        <row r="61">
          <cell r="HD61">
            <v>7956719</v>
          </cell>
        </row>
        <row r="66">
          <cell r="HD66">
            <v>51712</v>
          </cell>
        </row>
        <row r="71">
          <cell r="HD71">
            <v>1357539</v>
          </cell>
        </row>
        <row r="74">
          <cell r="HD74">
            <v>520673</v>
          </cell>
        </row>
        <row r="75">
          <cell r="HD75">
            <v>1144181</v>
          </cell>
        </row>
        <row r="88">
          <cell r="HD88">
            <v>0</v>
          </cell>
        </row>
      </sheetData>
      <sheetData sheetId="2">
        <row r="9">
          <cell r="GR9">
            <v>3715009</v>
          </cell>
        </row>
        <row r="10">
          <cell r="GR10">
            <v>2152016</v>
          </cell>
        </row>
        <row r="11">
          <cell r="GR11">
            <v>20693342</v>
          </cell>
        </row>
        <row r="25">
          <cell r="GR25">
            <v>124209</v>
          </cell>
        </row>
        <row r="26">
          <cell r="GR26">
            <v>1222663</v>
          </cell>
        </row>
        <row r="31">
          <cell r="GR31">
            <v>3464160</v>
          </cell>
        </row>
        <row r="32">
          <cell r="GR32">
            <v>23323616</v>
          </cell>
        </row>
        <row r="33">
          <cell r="GR33">
            <v>8596746</v>
          </cell>
        </row>
        <row r="34">
          <cell r="GR34">
            <v>2586879</v>
          </cell>
        </row>
        <row r="35">
          <cell r="GR35">
            <v>295585</v>
          </cell>
        </row>
        <row r="36">
          <cell r="GR36">
            <v>482456</v>
          </cell>
        </row>
        <row r="46">
          <cell r="GR46">
            <v>301635</v>
          </cell>
        </row>
        <row r="47">
          <cell r="GR47">
            <v>1186</v>
          </cell>
        </row>
        <row r="48">
          <cell r="GR48">
            <v>24839</v>
          </cell>
        </row>
        <row r="53">
          <cell r="GR53">
            <v>-4334709</v>
          </cell>
        </row>
        <row r="54">
          <cell r="GR54">
            <v>-834366</v>
          </cell>
        </row>
        <row r="55">
          <cell r="GR55">
            <v>46984560</v>
          </cell>
        </row>
        <row r="57">
          <cell r="GR57">
            <v>-741900</v>
          </cell>
        </row>
        <row r="58">
          <cell r="GR58">
            <v>-313185</v>
          </cell>
        </row>
        <row r="59">
          <cell r="GR59">
            <v>1257788</v>
          </cell>
        </row>
        <row r="61">
          <cell r="GR61">
            <v>29353</v>
          </cell>
        </row>
        <row r="63">
          <cell r="GJ63">
            <v>0</v>
          </cell>
        </row>
        <row r="67">
          <cell r="GR67">
            <v>19218000</v>
          </cell>
        </row>
        <row r="68">
          <cell r="GR68">
            <v>1891113</v>
          </cell>
        </row>
        <row r="69">
          <cell r="GR69">
            <v>2495422</v>
          </cell>
        </row>
        <row r="70">
          <cell r="GR70">
            <v>16669303</v>
          </cell>
        </row>
      </sheetData>
      <sheetData sheetId="6">
        <row r="18">
          <cell r="E18">
            <v>-520.673</v>
          </cell>
        </row>
        <row r="20">
          <cell r="E20">
            <v>545.5359999999998</v>
          </cell>
        </row>
        <row r="21">
          <cell r="E21">
            <v>0</v>
          </cell>
        </row>
        <row r="24">
          <cell r="E24">
            <v>545.5359999999998</v>
          </cell>
        </row>
      </sheetData>
      <sheetData sheetId="7">
        <row r="10">
          <cell r="D10">
            <v>46984.56</v>
          </cell>
          <cell r="F10">
            <v>47886</v>
          </cell>
        </row>
        <row r="11">
          <cell r="D11">
            <v>1257.788</v>
          </cell>
          <cell r="F11">
            <v>1138</v>
          </cell>
        </row>
        <row r="18">
          <cell r="D18">
            <v>5867.025</v>
          </cell>
          <cell r="F18">
            <v>5146</v>
          </cell>
        </row>
        <row r="22">
          <cell r="D22">
            <v>124.209</v>
          </cell>
          <cell r="F22">
            <v>299</v>
          </cell>
        </row>
        <row r="23">
          <cell r="D23">
            <v>1222.663</v>
          </cell>
          <cell r="F23">
            <v>463</v>
          </cell>
        </row>
        <row r="27">
          <cell r="D27">
            <v>3464.16</v>
          </cell>
          <cell r="F27">
            <v>9654</v>
          </cell>
        </row>
        <row r="28">
          <cell r="D28">
            <v>23323.616</v>
          </cell>
          <cell r="F28">
            <v>16403</v>
          </cell>
        </row>
        <row r="29">
          <cell r="D29">
            <v>8596.746</v>
          </cell>
          <cell r="F29">
            <v>8287</v>
          </cell>
        </row>
        <row r="30">
          <cell r="D30">
            <v>2889.7</v>
          </cell>
          <cell r="F30">
            <v>2728</v>
          </cell>
        </row>
        <row r="31">
          <cell r="D31">
            <v>482.456</v>
          </cell>
          <cell r="F31">
            <v>590</v>
          </cell>
        </row>
        <row r="32">
          <cell r="D32">
            <v>295.585</v>
          </cell>
          <cell r="F32">
            <v>686</v>
          </cell>
        </row>
        <row r="33">
          <cell r="D33">
            <v>24.839</v>
          </cell>
          <cell r="F33">
            <v>1</v>
          </cell>
        </row>
        <row r="46">
          <cell r="D46">
            <v>834.366</v>
          </cell>
          <cell r="F46">
            <v>870</v>
          </cell>
        </row>
        <row r="47">
          <cell r="D47">
            <v>313.185</v>
          </cell>
          <cell r="F47">
            <v>313</v>
          </cell>
        </row>
        <row r="48">
          <cell r="D48">
            <v>4334.709</v>
          </cell>
          <cell r="F48">
            <v>4485</v>
          </cell>
        </row>
        <row r="49">
          <cell r="D49">
            <v>741.9</v>
          </cell>
          <cell r="F49">
            <v>742</v>
          </cell>
        </row>
      </sheetData>
      <sheetData sheetId="9">
        <row r="13">
          <cell r="C13">
            <v>13.082</v>
          </cell>
        </row>
        <row r="15">
          <cell r="C15">
            <v>1131.099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Segmental Info"/>
      <sheetName val="KLSEPL"/>
      <sheetName val="KLSEBS"/>
      <sheetName val="bank"/>
    </sheetNames>
    <sheetDataSet>
      <sheetData sheetId="0">
        <row r="31">
          <cell r="BC31">
            <v>10950613</v>
          </cell>
        </row>
        <row r="61">
          <cell r="BC61">
            <v>7729388</v>
          </cell>
        </row>
        <row r="66">
          <cell r="BC66">
            <v>78577</v>
          </cell>
        </row>
        <row r="71">
          <cell r="BC71">
            <v>1311854</v>
          </cell>
        </row>
        <row r="74">
          <cell r="BC74">
            <v>493907</v>
          </cell>
        </row>
        <row r="75">
          <cell r="BC75">
            <v>1088950</v>
          </cell>
        </row>
        <row r="88">
          <cell r="BC88">
            <v>14414.68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Segmental (1)"/>
      <sheetName val="KLSEPL"/>
      <sheetName val="KLSEBS"/>
      <sheetName val="equity"/>
      <sheetName val="Cashflow"/>
      <sheetName val="bank"/>
    </sheetNames>
    <sheetDataSet>
      <sheetData sheetId="7">
        <row r="14">
          <cell r="D14">
            <v>408.263</v>
          </cell>
        </row>
        <row r="20">
          <cell r="D20">
            <v>8876.897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6">
      <selection activeCell="A26" sqref="A26"/>
    </sheetView>
  </sheetViews>
  <sheetFormatPr defaultColWidth="9.140625" defaultRowHeight="12.75"/>
  <cols>
    <col min="1" max="1" width="38.57421875" style="4" customWidth="1"/>
    <col min="2" max="2" width="15.57421875" style="5" customWidth="1"/>
    <col min="3" max="3" width="15.28125" style="5" customWidth="1"/>
    <col min="4" max="4" width="4.57421875" style="5" customWidth="1"/>
    <col min="5" max="5" width="16.7109375" style="5" customWidth="1"/>
    <col min="6" max="6" width="15.57421875" style="5" customWidth="1"/>
    <col min="7" max="16384" width="9.140625" style="4" customWidth="1"/>
  </cols>
  <sheetData>
    <row r="1" spans="1:6" s="2" customFormat="1" ht="16.5">
      <c r="A1" s="42" t="s">
        <v>0</v>
      </c>
      <c r="B1" s="42"/>
      <c r="C1" s="42"/>
      <c r="D1" s="42"/>
      <c r="E1" s="42"/>
      <c r="F1" s="42"/>
    </row>
    <row r="2" spans="1:6" s="2" customFormat="1" ht="16.5">
      <c r="A2" s="43" t="s">
        <v>1</v>
      </c>
      <c r="B2" s="43"/>
      <c r="C2" s="43"/>
      <c r="D2" s="43"/>
      <c r="E2" s="43"/>
      <c r="F2" s="43"/>
    </row>
    <row r="3" spans="1:6" s="2" customFormat="1" ht="16.5">
      <c r="A3" s="42" t="s">
        <v>114</v>
      </c>
      <c r="B3" s="42"/>
      <c r="C3" s="42"/>
      <c r="D3" s="42"/>
      <c r="E3" s="42"/>
      <c r="F3" s="42"/>
    </row>
    <row r="4" spans="1:6" ht="16.5">
      <c r="A4" s="2" t="s">
        <v>2</v>
      </c>
      <c r="B4" s="3"/>
      <c r="C4" s="3"/>
      <c r="D4" s="3"/>
      <c r="E4" s="3"/>
      <c r="F4" s="3"/>
    </row>
    <row r="5" ht="16.5">
      <c r="A5" s="2"/>
    </row>
    <row r="6" spans="2:6" ht="16.5">
      <c r="B6" s="6" t="s">
        <v>3</v>
      </c>
      <c r="C6" s="7"/>
      <c r="E6" s="6" t="s">
        <v>3</v>
      </c>
      <c r="F6" s="7"/>
    </row>
    <row r="7" spans="2:6" ht="16.5">
      <c r="B7" s="8" t="s">
        <v>4</v>
      </c>
      <c r="C7" s="8" t="s">
        <v>5</v>
      </c>
      <c r="D7" s="9"/>
      <c r="E7" s="8" t="s">
        <v>4</v>
      </c>
      <c r="F7" s="8" t="s">
        <v>5</v>
      </c>
    </row>
    <row r="8" spans="2:6" ht="17.25" thickBot="1">
      <c r="B8" s="10" t="s">
        <v>6</v>
      </c>
      <c r="C8" s="10" t="s">
        <v>6</v>
      </c>
      <c r="E8" s="10" t="s">
        <v>6</v>
      </c>
      <c r="F8" s="10" t="s">
        <v>6</v>
      </c>
    </row>
    <row r="9" spans="2:6" ht="16.5">
      <c r="B9" s="11"/>
      <c r="C9" s="11"/>
      <c r="E9" s="11"/>
      <c r="F9" s="11"/>
    </row>
    <row r="11" spans="1:6" ht="16.5">
      <c r="A11" s="12" t="s">
        <v>7</v>
      </c>
      <c r="B11" s="5">
        <f>+E11</f>
        <v>11472.936</v>
      </c>
      <c r="C11" s="5">
        <f>+F11</f>
        <v>10950.613</v>
      </c>
      <c r="E11" s="5">
        <f>+'[1]PL'!HD31/1000</f>
        <v>11472.936</v>
      </c>
      <c r="F11" s="5">
        <f>+'[2]PL'!$BC$31/1000</f>
        <v>10950.613</v>
      </c>
    </row>
    <row r="12" spans="1:6" ht="16.5">
      <c r="A12" s="4" t="s">
        <v>8</v>
      </c>
      <c r="B12" s="13">
        <f>+E12</f>
        <v>-7956.719</v>
      </c>
      <c r="C12" s="13">
        <f>+F12</f>
        <v>-7729.388</v>
      </c>
      <c r="E12" s="13">
        <f>-'[1]PL'!HD61/1000</f>
        <v>-7956.719</v>
      </c>
      <c r="F12" s="13">
        <f>-'[2]PL'!$BC$61/1000</f>
        <v>-7729.388</v>
      </c>
    </row>
    <row r="13" spans="1:6" ht="16.5">
      <c r="A13" s="12" t="s">
        <v>9</v>
      </c>
      <c r="B13" s="5">
        <f>+B11+B12</f>
        <v>3516.2169999999996</v>
      </c>
      <c r="C13" s="5">
        <f>+C11+C12</f>
        <v>3221.2249999999995</v>
      </c>
      <c r="E13" s="5">
        <f>+E11+E12</f>
        <v>3516.2169999999996</v>
      </c>
      <c r="F13" s="5">
        <f>+F11+F12</f>
        <v>3221.2249999999995</v>
      </c>
    </row>
    <row r="14" spans="1:6" ht="16.5">
      <c r="A14" s="4" t="s">
        <v>10</v>
      </c>
      <c r="B14" s="5">
        <f aca="true" t="shared" si="0" ref="B14:C16">+E14</f>
        <v>-1357.539</v>
      </c>
      <c r="C14" s="5">
        <f t="shared" si="0"/>
        <v>-1311.854</v>
      </c>
      <c r="E14" s="5">
        <f>-'[1]PL'!HD71/1000</f>
        <v>-1357.539</v>
      </c>
      <c r="F14" s="5">
        <f>-'[2]PL'!$BC$71/1000</f>
        <v>-1311.854</v>
      </c>
    </row>
    <row r="15" spans="1:6" ht="16.5">
      <c r="A15" s="4" t="s">
        <v>11</v>
      </c>
      <c r="B15" s="5">
        <f t="shared" si="0"/>
        <v>-1144.181</v>
      </c>
      <c r="C15" s="5">
        <f t="shared" si="0"/>
        <v>-1088.95</v>
      </c>
      <c r="E15" s="5">
        <f>-'[1]PL'!HD75/1000</f>
        <v>-1144.181</v>
      </c>
      <c r="F15" s="5">
        <f>-'[2]PL'!$BC$75/1000</f>
        <v>-1088.95</v>
      </c>
    </row>
    <row r="16" spans="1:6" ht="16.5">
      <c r="A16" s="4" t="s">
        <v>12</v>
      </c>
      <c r="B16" s="13">
        <f t="shared" si="0"/>
        <v>51.712</v>
      </c>
      <c r="C16" s="13">
        <f t="shared" si="0"/>
        <v>78.577</v>
      </c>
      <c r="E16" s="13">
        <f>+'[1]PL'!HD66/1000</f>
        <v>51.712</v>
      </c>
      <c r="F16" s="13">
        <f>+'[2]PL'!$BC$66/1000</f>
        <v>78.577</v>
      </c>
    </row>
    <row r="17" spans="1:6" ht="16.5">
      <c r="A17" s="12" t="s">
        <v>13</v>
      </c>
      <c r="B17" s="5">
        <f>SUM(B13:B16)</f>
        <v>1066.2089999999998</v>
      </c>
      <c r="C17" s="5">
        <f>SUM(C13:C16)</f>
        <v>898.9979999999994</v>
      </c>
      <c r="E17" s="5">
        <f>SUM(E13:E16)</f>
        <v>1066.2089999999998</v>
      </c>
      <c r="F17" s="5">
        <f>SUM(F13:F16)</f>
        <v>898.9979999999994</v>
      </c>
    </row>
    <row r="18" spans="1:6" ht="16.5">
      <c r="A18" s="4" t="s">
        <v>14</v>
      </c>
      <c r="B18" s="14">
        <f>+E18</f>
        <v>-520.673</v>
      </c>
      <c r="C18" s="14">
        <f>+F18</f>
        <v>-493.907</v>
      </c>
      <c r="D18" s="14"/>
      <c r="E18" s="14">
        <f>-'[1]PL'!HD74/1000</f>
        <v>-520.673</v>
      </c>
      <c r="F18" s="14">
        <f>-'[2]PL'!$BC$74/1000</f>
        <v>-493.907</v>
      </c>
    </row>
    <row r="19" spans="1:6" ht="16.5">
      <c r="A19" s="4" t="s">
        <v>15</v>
      </c>
      <c r="B19" s="13">
        <f>+E19</f>
        <v>0</v>
      </c>
      <c r="C19" s="13">
        <f>F19</f>
        <v>0</v>
      </c>
      <c r="E19" s="13"/>
      <c r="F19" s="13">
        <v>0</v>
      </c>
    </row>
    <row r="20" spans="1:6" ht="16.5">
      <c r="A20" s="12" t="s">
        <v>16</v>
      </c>
      <c r="B20" s="5">
        <f>+B17+B18+B19</f>
        <v>545.5359999999998</v>
      </c>
      <c r="C20" s="5">
        <f>+C17+C18+C19</f>
        <v>405.0909999999994</v>
      </c>
      <c r="E20" s="5">
        <f>+E17+E18+E19</f>
        <v>545.5359999999998</v>
      </c>
      <c r="F20" s="5">
        <f>+F17+F18+F19</f>
        <v>405.0909999999994</v>
      </c>
    </row>
    <row r="21" spans="1:6" ht="16.5">
      <c r="A21" s="4" t="s">
        <v>17</v>
      </c>
      <c r="B21" s="13">
        <f>+E21</f>
        <v>0</v>
      </c>
      <c r="C21" s="13">
        <f>+F21</f>
        <v>-14.41468</v>
      </c>
      <c r="E21" s="13">
        <f>-'[1]PL'!HD88/1000</f>
        <v>0</v>
      </c>
      <c r="F21" s="13">
        <f>-'[2]PL'!$BC$88/1000</f>
        <v>-14.41468</v>
      </c>
    </row>
    <row r="22" spans="1:6" ht="16.5">
      <c r="A22" s="12" t="s">
        <v>18</v>
      </c>
      <c r="B22" s="5">
        <f>+B20+B21</f>
        <v>545.5359999999998</v>
      </c>
      <c r="C22" s="5">
        <f>+C20+C21</f>
        <v>390.6763199999994</v>
      </c>
      <c r="E22" s="5">
        <f>+E20+E21</f>
        <v>545.5359999999998</v>
      </c>
      <c r="F22" s="5">
        <f>+F20+F21</f>
        <v>390.6763199999994</v>
      </c>
    </row>
    <row r="23" spans="1:6" ht="16.5">
      <c r="A23" s="4" t="s">
        <v>19</v>
      </c>
      <c r="F23" s="5">
        <v>0</v>
      </c>
    </row>
    <row r="24" spans="1:6" ht="17.25" thickBot="1">
      <c r="A24" s="12" t="s">
        <v>20</v>
      </c>
      <c r="B24" s="15">
        <f>+B22+B23</f>
        <v>545.5359999999998</v>
      </c>
      <c r="C24" s="15">
        <f>+C22+C23</f>
        <v>390.6763199999994</v>
      </c>
      <c r="E24" s="15">
        <f>+E22+E23</f>
        <v>545.5359999999998</v>
      </c>
      <c r="F24" s="15">
        <f>+F22+F23</f>
        <v>390.6763199999994</v>
      </c>
    </row>
    <row r="25" ht="17.25" thickTop="1"/>
    <row r="26" spans="5:6" ht="16.5">
      <c r="E26" s="14"/>
      <c r="F26" s="14"/>
    </row>
    <row r="27" spans="1:6" ht="17.25" thickBot="1">
      <c r="A27" s="4" t="s">
        <v>21</v>
      </c>
      <c r="B27" s="16">
        <f>+B24/19218*100</f>
        <v>2.8386720782599637</v>
      </c>
      <c r="C27" s="16">
        <f>+C24/19218*100</f>
        <v>2.032866687480484</v>
      </c>
      <c r="E27" s="16">
        <f>+E24/19218*100</f>
        <v>2.8386720782599637</v>
      </c>
      <c r="F27" s="16">
        <f>+F24/19218*100</f>
        <v>2.032866687480484</v>
      </c>
    </row>
    <row r="28" ht="17.25" thickTop="1"/>
    <row r="30" spans="1:6" ht="17.25" thickBot="1">
      <c r="A30" s="4" t="s">
        <v>22</v>
      </c>
      <c r="B30" s="41" t="s">
        <v>115</v>
      </c>
      <c r="C30" s="41" t="s">
        <v>115</v>
      </c>
      <c r="E30" s="41" t="s">
        <v>115</v>
      </c>
      <c r="F30" s="41" t="s">
        <v>115</v>
      </c>
    </row>
    <row r="31" ht="17.25" thickTop="1"/>
  </sheetData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="75" zoomScaleNormal="75" workbookViewId="0" topLeftCell="A1">
      <selection activeCell="B7" sqref="B7"/>
    </sheetView>
  </sheetViews>
  <sheetFormatPr defaultColWidth="9.140625" defaultRowHeight="12.75"/>
  <cols>
    <col min="1" max="1" width="3.8515625" style="4" customWidth="1"/>
    <col min="2" max="2" width="44.140625" style="4" customWidth="1"/>
    <col min="3" max="3" width="4.8515625" style="4" customWidth="1"/>
    <col min="4" max="4" width="19.57421875" style="4" customWidth="1"/>
    <col min="5" max="5" width="4.57421875" style="4" customWidth="1"/>
    <col min="6" max="6" width="19.8515625" style="4" customWidth="1"/>
    <col min="7" max="7" width="2.7109375" style="4" customWidth="1"/>
    <col min="8" max="8" width="7.57421875" style="4" hidden="1" customWidth="1"/>
    <col min="9" max="16384" width="9.140625" style="4" customWidth="1"/>
  </cols>
  <sheetData>
    <row r="1" spans="1:8" s="2" customFormat="1" ht="16.5">
      <c r="A1" s="42" t="s">
        <v>0</v>
      </c>
      <c r="B1" s="42"/>
      <c r="C1" s="42"/>
      <c r="D1" s="42"/>
      <c r="E1" s="42"/>
      <c r="F1" s="42"/>
      <c r="G1" s="42"/>
      <c r="H1" s="42"/>
    </row>
    <row r="2" spans="1:8" s="2" customFormat="1" ht="16.5">
      <c r="A2" s="43" t="s">
        <v>1</v>
      </c>
      <c r="B2" s="43"/>
      <c r="C2" s="43"/>
      <c r="D2" s="43"/>
      <c r="E2" s="43"/>
      <c r="F2" s="43"/>
      <c r="G2" s="43"/>
      <c r="H2" s="43"/>
    </row>
    <row r="3" spans="1:8" s="2" customFormat="1" ht="16.5">
      <c r="A3" s="42" t="s">
        <v>113</v>
      </c>
      <c r="B3" s="42"/>
      <c r="C3" s="42"/>
      <c r="D3" s="42"/>
      <c r="E3" s="42"/>
      <c r="F3" s="42"/>
      <c r="G3" s="42"/>
      <c r="H3" s="42"/>
    </row>
    <row r="4" ht="16.5">
      <c r="A4" s="2" t="s">
        <v>2</v>
      </c>
    </row>
    <row r="5" ht="16.5">
      <c r="A5" s="2"/>
    </row>
    <row r="6" spans="4:8" ht="23.25" customHeight="1">
      <c r="D6" s="17" t="s">
        <v>23</v>
      </c>
      <c r="E6" s="18"/>
      <c r="F6" s="17" t="s">
        <v>24</v>
      </c>
      <c r="H6" s="18" t="s">
        <v>25</v>
      </c>
    </row>
    <row r="7" spans="4:8" ht="16.5">
      <c r="D7" s="19" t="s">
        <v>26</v>
      </c>
      <c r="E7" s="19"/>
      <c r="F7" s="19" t="s">
        <v>26</v>
      </c>
      <c r="H7" s="19" t="s">
        <v>26</v>
      </c>
    </row>
    <row r="8" spans="4:8" ht="16.5">
      <c r="D8" s="19"/>
      <c r="E8" s="19"/>
      <c r="F8" s="19"/>
      <c r="H8" s="19"/>
    </row>
    <row r="9" ht="16.5">
      <c r="B9" s="12" t="s">
        <v>27</v>
      </c>
    </row>
    <row r="10" spans="2:8" ht="16.5">
      <c r="B10" s="4" t="s">
        <v>28</v>
      </c>
      <c r="D10" s="5">
        <f>+'[1]BS'!GR55/1000</f>
        <v>46984.56</v>
      </c>
      <c r="E10" s="5"/>
      <c r="F10" s="5">
        <v>47886</v>
      </c>
      <c r="H10" s="5">
        <v>52023</v>
      </c>
    </row>
    <row r="11" spans="2:8" ht="16.5">
      <c r="B11" s="4" t="s">
        <v>29</v>
      </c>
      <c r="D11" s="5">
        <f>+'[1]BS'!GR59/1000</f>
        <v>1257.788</v>
      </c>
      <c r="E11" s="5"/>
      <c r="F11" s="5">
        <v>1138</v>
      </c>
      <c r="H11" s="5"/>
    </row>
    <row r="12" spans="2:8" ht="16.5">
      <c r="B12" s="4" t="s">
        <v>30</v>
      </c>
      <c r="D12" s="5">
        <f>+'[1]BS'!GJ63/1000</f>
        <v>0</v>
      </c>
      <c r="E12" s="5"/>
      <c r="F12" s="5">
        <v>0</v>
      </c>
      <c r="H12" s="5">
        <v>0</v>
      </c>
    </row>
    <row r="13" spans="2:8" ht="16.5">
      <c r="B13" s="4" t="s">
        <v>31</v>
      </c>
      <c r="D13" s="5">
        <f>+'[1]BS'!GR61/1000</f>
        <v>29.353</v>
      </c>
      <c r="E13" s="5"/>
      <c r="F13" s="5">
        <v>29</v>
      </c>
      <c r="H13" s="5">
        <v>0</v>
      </c>
    </row>
    <row r="14" spans="2:8" ht="16.5">
      <c r="B14" s="4" t="s">
        <v>32</v>
      </c>
      <c r="D14" s="5">
        <f>+'[3]KLSEBS'!$D$14</f>
        <v>408.263</v>
      </c>
      <c r="E14" s="5"/>
      <c r="F14" s="5">
        <v>408</v>
      </c>
      <c r="H14" s="5">
        <v>1150</v>
      </c>
    </row>
    <row r="16" spans="4:6" ht="16.5">
      <c r="D16" s="5"/>
      <c r="E16" s="5"/>
      <c r="F16" s="5"/>
    </row>
    <row r="17" spans="2:6" ht="16.5">
      <c r="B17" s="12" t="s">
        <v>33</v>
      </c>
      <c r="D17" s="5"/>
      <c r="E17" s="14"/>
      <c r="F17" s="5"/>
    </row>
    <row r="18" spans="2:8" ht="16.5">
      <c r="B18" s="4" t="s">
        <v>34</v>
      </c>
      <c r="D18" s="20">
        <f>(+'[1]BS'!GR9+'[1]BS'!GR10)/1000</f>
        <v>5867.025</v>
      </c>
      <c r="E18" s="21"/>
      <c r="F18" s="20">
        <v>5146</v>
      </c>
      <c r="H18" s="20">
        <v>2931</v>
      </c>
    </row>
    <row r="19" spans="2:8" ht="16.5">
      <c r="B19" s="4" t="s">
        <v>35</v>
      </c>
      <c r="D19" s="21">
        <f>+'[1]BS'!GR11/1000</f>
        <v>20693.342</v>
      </c>
      <c r="E19" s="21"/>
      <c r="F19" s="21">
        <v>20597</v>
      </c>
      <c r="H19" s="21">
        <v>13758</v>
      </c>
    </row>
    <row r="20" spans="2:8" ht="16.5">
      <c r="B20" s="4" t="s">
        <v>36</v>
      </c>
      <c r="D20" s="21">
        <f>+'[3]KLSEBS'!$D$20</f>
        <v>8876.897</v>
      </c>
      <c r="E20" s="21"/>
      <c r="F20" s="21">
        <v>8410</v>
      </c>
      <c r="H20" s="21">
        <v>1793</v>
      </c>
    </row>
    <row r="21" spans="2:8" ht="16.5">
      <c r="B21" s="4" t="s">
        <v>37</v>
      </c>
      <c r="D21" s="21">
        <v>111</v>
      </c>
      <c r="E21" s="21"/>
      <c r="F21" s="21">
        <v>111</v>
      </c>
      <c r="H21" s="21">
        <v>200</v>
      </c>
    </row>
    <row r="22" spans="2:8" ht="16.5">
      <c r="B22" s="4" t="s">
        <v>38</v>
      </c>
      <c r="D22" s="21">
        <f>+'[1]BS'!GR25/1000</f>
        <v>124.209</v>
      </c>
      <c r="E22" s="21"/>
      <c r="F22" s="21">
        <v>299</v>
      </c>
      <c r="H22" s="21">
        <v>649</v>
      </c>
    </row>
    <row r="23" spans="2:8" ht="16.5">
      <c r="B23" s="4" t="s">
        <v>39</v>
      </c>
      <c r="D23" s="22">
        <f>+'[1]BS'!GR26/1000</f>
        <v>1222.663</v>
      </c>
      <c r="E23" s="21"/>
      <c r="F23" s="21">
        <v>463</v>
      </c>
      <c r="H23" s="21"/>
    </row>
    <row r="24" spans="4:8" ht="16.5">
      <c r="D24" s="23">
        <f>SUM(D18:D23)</f>
        <v>36895.136</v>
      </c>
      <c r="E24" s="21"/>
      <c r="F24" s="24">
        <f>SUM(F18:F23)</f>
        <v>35026</v>
      </c>
      <c r="H24" s="24">
        <f>SUM(H18:H23)</f>
        <v>19331</v>
      </c>
    </row>
    <row r="25" spans="4:6" ht="16.5">
      <c r="D25" s="5"/>
      <c r="E25" s="14"/>
      <c r="F25" s="5"/>
    </row>
    <row r="26" spans="2:6" ht="16.5">
      <c r="B26" s="12" t="s">
        <v>40</v>
      </c>
      <c r="D26" s="5"/>
      <c r="E26" s="14"/>
      <c r="F26" s="5"/>
    </row>
    <row r="27" spans="2:6" ht="16.5">
      <c r="B27" s="4" t="s">
        <v>41</v>
      </c>
      <c r="D27" s="20">
        <f>+'[1]BS'!GR31/1000</f>
        <v>3464.16</v>
      </c>
      <c r="E27" s="14"/>
      <c r="F27" s="20">
        <v>9654</v>
      </c>
    </row>
    <row r="28" spans="2:8" ht="16.5">
      <c r="B28" s="4" t="s">
        <v>42</v>
      </c>
      <c r="D28" s="21">
        <f>+'[1]BS'!GR32/1000</f>
        <v>23323.616</v>
      </c>
      <c r="E28" s="14"/>
      <c r="F28" s="21">
        <v>16403</v>
      </c>
      <c r="H28" s="20">
        <v>20606</v>
      </c>
    </row>
    <row r="29" spans="2:8" ht="16.5">
      <c r="B29" s="4" t="s">
        <v>43</v>
      </c>
      <c r="D29" s="21">
        <f>+'[1]BS'!GR33/1000</f>
        <v>8596.746</v>
      </c>
      <c r="E29" s="14"/>
      <c r="F29" s="21">
        <v>8287</v>
      </c>
      <c r="H29" s="21">
        <v>4493</v>
      </c>
    </row>
    <row r="30" spans="2:8" ht="16.5">
      <c r="B30" s="4" t="s">
        <v>44</v>
      </c>
      <c r="D30" s="21">
        <f>(+'[1]BS'!GR34+'[1]BS'!GR46+'[1]BS'!GR47)/1000</f>
        <v>2889.7</v>
      </c>
      <c r="E30" s="14"/>
      <c r="F30" s="21">
        <v>2728</v>
      </c>
      <c r="H30" s="21">
        <v>4898</v>
      </c>
    </row>
    <row r="31" spans="2:8" ht="16.5">
      <c r="B31" s="4" t="s">
        <v>45</v>
      </c>
      <c r="D31" s="21">
        <f>+'[1]BS'!GR36/1000</f>
        <v>482.456</v>
      </c>
      <c r="E31" s="14"/>
      <c r="F31" s="21">
        <v>590</v>
      </c>
      <c r="H31" s="21">
        <v>0</v>
      </c>
    </row>
    <row r="32" spans="2:8" ht="16.5">
      <c r="B32" s="4" t="s">
        <v>46</v>
      </c>
      <c r="D32" s="21">
        <f>+'[1]BS'!GR35/1000</f>
        <v>295.585</v>
      </c>
      <c r="E32" s="14"/>
      <c r="F32" s="21">
        <v>686</v>
      </c>
      <c r="H32" s="21"/>
    </row>
    <row r="33" spans="2:8" ht="16.5">
      <c r="B33" s="4" t="s">
        <v>47</v>
      </c>
      <c r="D33" s="25">
        <f>+'[1]BS'!GR48/1000</f>
        <v>24.839</v>
      </c>
      <c r="E33" s="14"/>
      <c r="F33" s="25">
        <v>1</v>
      </c>
      <c r="H33" s="21"/>
    </row>
    <row r="34" spans="4:8" ht="16.5">
      <c r="D34" s="26">
        <f>SUM(D27:D33)</f>
        <v>39077.10199999999</v>
      </c>
      <c r="E34" s="21"/>
      <c r="F34" s="25">
        <f>SUM(F27:F33)</f>
        <v>38349</v>
      </c>
      <c r="H34" s="24">
        <f>SUM(H28:H32)</f>
        <v>29997</v>
      </c>
    </row>
    <row r="35" spans="2:8" ht="16.5">
      <c r="B35" s="27"/>
      <c r="D35" s="5"/>
      <c r="E35" s="14"/>
      <c r="F35" s="5"/>
      <c r="H35" s="5"/>
    </row>
    <row r="36" spans="2:8" ht="16.5">
      <c r="B36" s="12" t="s">
        <v>48</v>
      </c>
      <c r="D36" s="5">
        <f>+D24-D34</f>
        <v>-2181.965999999993</v>
      </c>
      <c r="E36" s="14"/>
      <c r="F36" s="5">
        <f>+F24-F34</f>
        <v>-3323</v>
      </c>
      <c r="H36" s="5">
        <f>+H24-H34</f>
        <v>-10666</v>
      </c>
    </row>
    <row r="37" spans="4:8" ht="16.5">
      <c r="D37" s="5"/>
      <c r="E37" s="14"/>
      <c r="F37" s="5"/>
      <c r="H37" s="5"/>
    </row>
    <row r="38" spans="4:8" ht="17.25" thickBot="1">
      <c r="D38" s="28">
        <f>+D10+D11+D12+D13+D14+D36</f>
        <v>46497.99800000001</v>
      </c>
      <c r="E38" s="14"/>
      <c r="F38" s="28">
        <f>+F10+F11+F12+F13+F14+F36</f>
        <v>46138</v>
      </c>
      <c r="H38" s="28">
        <f>+H36+H14+H10+H13</f>
        <v>42507</v>
      </c>
    </row>
    <row r="39" spans="4:8" ht="16.5">
      <c r="D39" s="5"/>
      <c r="E39" s="14"/>
      <c r="F39" s="5"/>
      <c r="H39" s="5"/>
    </row>
    <row r="40" spans="2:8" ht="16.5">
      <c r="B40" s="4" t="s">
        <v>49</v>
      </c>
      <c r="D40" s="5"/>
      <c r="E40" s="14"/>
      <c r="F40" s="5"/>
      <c r="H40" s="5"/>
    </row>
    <row r="41" spans="2:8" ht="16.5">
      <c r="B41" s="4" t="s">
        <v>50</v>
      </c>
      <c r="D41" s="5">
        <f>+'[1]BS'!GR67/1000</f>
        <v>19218</v>
      </c>
      <c r="E41" s="14"/>
      <c r="F41" s="5">
        <v>19218</v>
      </c>
      <c r="H41" s="5"/>
    </row>
    <row r="42" spans="2:8" ht="16.5">
      <c r="B42" s="4" t="s">
        <v>51</v>
      </c>
      <c r="D42" s="13">
        <f>(+'[1]BS'!GR68+'[1]BS'!GR69+'[1]BS'!GR70)/1000</f>
        <v>21055.838</v>
      </c>
      <c r="E42" s="14"/>
      <c r="F42" s="13">
        <v>20510</v>
      </c>
      <c r="H42" s="5">
        <v>19218</v>
      </c>
    </row>
    <row r="43" spans="2:8" ht="25.5" customHeight="1">
      <c r="B43" s="12" t="s">
        <v>52</v>
      </c>
      <c r="D43" s="5">
        <f>+D42+D41</f>
        <v>40273.838</v>
      </c>
      <c r="E43" s="14"/>
      <c r="F43" s="5">
        <f>+F41+F42</f>
        <v>39728</v>
      </c>
      <c r="H43" s="5"/>
    </row>
    <row r="44" spans="4:8" ht="16.5">
      <c r="D44" s="5"/>
      <c r="E44" s="14"/>
      <c r="F44" s="5"/>
      <c r="H44" s="5"/>
    </row>
    <row r="45" spans="2:8" ht="16.5">
      <c r="B45" s="12" t="s">
        <v>53</v>
      </c>
      <c r="D45" s="5"/>
      <c r="E45" s="14"/>
      <c r="F45" s="5"/>
      <c r="H45" s="5"/>
    </row>
    <row r="46" spans="2:8" ht="16.5">
      <c r="B46" s="4" t="s">
        <v>45</v>
      </c>
      <c r="D46" s="5">
        <f>-'[1]BS'!GR54/1000</f>
        <v>834.366</v>
      </c>
      <c r="E46" s="14"/>
      <c r="F46" s="5">
        <v>870</v>
      </c>
      <c r="H46" s="5">
        <v>1891</v>
      </c>
    </row>
    <row r="47" spans="2:8" ht="16.5">
      <c r="B47" s="4" t="s">
        <v>46</v>
      </c>
      <c r="D47" s="5">
        <f>-'[1]BS'!GR58/1000</f>
        <v>313.185</v>
      </c>
      <c r="E47" s="14"/>
      <c r="F47" s="5">
        <v>313</v>
      </c>
      <c r="H47" s="5">
        <v>0</v>
      </c>
    </row>
    <row r="48" spans="2:8" ht="16.5">
      <c r="B48" s="4" t="s">
        <v>54</v>
      </c>
      <c r="D48" s="5">
        <f>-'[1]BS'!GR53/1000</f>
        <v>4334.709</v>
      </c>
      <c r="E48" s="14"/>
      <c r="F48" s="5">
        <v>4485</v>
      </c>
      <c r="H48" s="5">
        <v>2419</v>
      </c>
    </row>
    <row r="49" spans="2:8" ht="16.5">
      <c r="B49" s="4" t="s">
        <v>55</v>
      </c>
      <c r="D49" s="5">
        <f>-'[1]BS'!GR57/1000</f>
        <v>741.9</v>
      </c>
      <c r="E49" s="14"/>
      <c r="F49" s="5">
        <v>742</v>
      </c>
      <c r="H49" s="5">
        <v>0</v>
      </c>
    </row>
    <row r="50" spans="4:8" ht="16.5">
      <c r="D50" s="13"/>
      <c r="E50" s="14"/>
      <c r="F50" s="13"/>
      <c r="H50" s="13"/>
    </row>
    <row r="51" spans="4:8" ht="17.25" thickBot="1">
      <c r="D51" s="15">
        <f>SUM(D43:D50)</f>
        <v>46497.99800000001</v>
      </c>
      <c r="E51" s="14"/>
      <c r="F51" s="15">
        <f>+F43+F46+F47+F48+F49</f>
        <v>46138</v>
      </c>
      <c r="H51" s="5">
        <f>SUM(H42:H50)</f>
        <v>23528</v>
      </c>
    </row>
    <row r="52" spans="4:8" ht="17.25" thickTop="1">
      <c r="D52" s="5"/>
      <c r="E52" s="14"/>
      <c r="F52" s="5"/>
      <c r="H52" s="5"/>
    </row>
    <row r="53" spans="4:6" ht="16.5">
      <c r="D53" s="29">
        <f>+D38-D51</f>
        <v>0</v>
      </c>
      <c r="E53" s="30"/>
      <c r="F53" s="29">
        <f>+F38-F51</f>
        <v>0</v>
      </c>
    </row>
    <row r="54" spans="2:6" ht="16.5">
      <c r="B54" s="31" t="s">
        <v>56</v>
      </c>
      <c r="D54" s="32">
        <f>+((D43-D11)/D41)*100</f>
        <v>203.0182641273806</v>
      </c>
      <c r="E54" s="14"/>
      <c r="F54" s="32">
        <f>+((F43-F11)/F41)*100</f>
        <v>200.8013320845041</v>
      </c>
    </row>
    <row r="55" spans="4:6" ht="16.5">
      <c r="D55" s="5"/>
      <c r="E55" s="14"/>
      <c r="F55" s="5"/>
    </row>
    <row r="56" spans="4:6" ht="16.5">
      <c r="D56" s="5"/>
      <c r="E56" s="14"/>
      <c r="F56" s="5"/>
    </row>
    <row r="57" spans="4:6" ht="16.5">
      <c r="D57" s="5"/>
      <c r="E57" s="14"/>
      <c r="F57" s="5"/>
    </row>
    <row r="58" spans="4:6" ht="16.5">
      <c r="D58" s="5"/>
      <c r="E58" s="14"/>
      <c r="F58" s="5"/>
    </row>
    <row r="59" spans="4:6" ht="16.5">
      <c r="D59" s="5"/>
      <c r="E59" s="5"/>
      <c r="F59" s="5"/>
    </row>
    <row r="60" spans="4:6" ht="16.5">
      <c r="D60" s="5"/>
      <c r="E60" s="5"/>
      <c r="F60" s="5"/>
    </row>
    <row r="61" spans="4:6" ht="16.5">
      <c r="D61" s="5"/>
      <c r="E61" s="5"/>
      <c r="F61" s="5"/>
    </row>
    <row r="62" spans="4:6" ht="16.5">
      <c r="D62" s="29"/>
      <c r="E62" s="29"/>
      <c r="F62" s="29"/>
    </row>
  </sheetData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1" sqref="A11"/>
    </sheetView>
  </sheetViews>
  <sheetFormatPr defaultColWidth="9.140625" defaultRowHeight="12.75"/>
  <cols>
    <col min="1" max="1" width="29.7109375" style="31" customWidth="1"/>
    <col min="2" max="2" width="11.57421875" style="37" customWidth="1"/>
    <col min="3" max="3" width="12.00390625" style="37" customWidth="1"/>
    <col min="4" max="4" width="15.140625" style="37" customWidth="1"/>
    <col min="5" max="5" width="13.57421875" style="37" customWidth="1"/>
    <col min="6" max="6" width="12.8515625" style="37" customWidth="1"/>
    <col min="7" max="16384" width="9.140625" style="31" customWidth="1"/>
  </cols>
  <sheetData>
    <row r="1" spans="1:6" s="1" customFormat="1" ht="15">
      <c r="A1" s="42" t="s">
        <v>0</v>
      </c>
      <c r="B1" s="42"/>
      <c r="C1" s="42"/>
      <c r="D1" s="42"/>
      <c r="E1" s="42"/>
      <c r="F1" s="42"/>
    </row>
    <row r="2" spans="1:6" s="1" customFormat="1" ht="15">
      <c r="A2" s="42" t="s">
        <v>1</v>
      </c>
      <c r="B2" s="42"/>
      <c r="C2" s="42"/>
      <c r="D2" s="42"/>
      <c r="E2" s="42"/>
      <c r="F2" s="42"/>
    </row>
    <row r="3" spans="1:6" s="1" customFormat="1" ht="15">
      <c r="A3" s="42" t="s">
        <v>112</v>
      </c>
      <c r="B3" s="42"/>
      <c r="C3" s="42"/>
      <c r="D3" s="42"/>
      <c r="E3" s="42"/>
      <c r="F3" s="42"/>
    </row>
    <row r="4" spans="1:6" s="2" customFormat="1" ht="16.5">
      <c r="A4" s="2" t="s">
        <v>2</v>
      </c>
      <c r="B4" s="1"/>
      <c r="C4" s="1"/>
      <c r="D4" s="1"/>
      <c r="E4" s="1"/>
      <c r="F4" s="1"/>
    </row>
    <row r="5" spans="1:6" s="2" customFormat="1" ht="16.5">
      <c r="A5" s="1"/>
      <c r="B5" s="33"/>
      <c r="C5" s="33"/>
      <c r="D5" s="33"/>
      <c r="E5" s="33"/>
      <c r="F5" s="33"/>
    </row>
    <row r="6" spans="2:6" ht="15">
      <c r="B6" s="34" t="s">
        <v>57</v>
      </c>
      <c r="C6" s="34"/>
      <c r="D6" s="34"/>
      <c r="E6" s="35" t="s">
        <v>58</v>
      </c>
      <c r="F6" s="36"/>
    </row>
    <row r="7" spans="2:6" ht="15">
      <c r="B7" s="35"/>
      <c r="C7" s="35"/>
      <c r="D7" s="35" t="s">
        <v>59</v>
      </c>
      <c r="E7" s="35"/>
      <c r="F7" s="35"/>
    </row>
    <row r="8" spans="2:6" ht="15">
      <c r="B8" s="35" t="s">
        <v>60</v>
      </c>
      <c r="C8" s="35" t="s">
        <v>60</v>
      </c>
      <c r="D8" s="35" t="s">
        <v>61</v>
      </c>
      <c r="E8" s="35" t="s">
        <v>7</v>
      </c>
      <c r="F8" s="35"/>
    </row>
    <row r="9" spans="2:6" ht="15">
      <c r="B9" s="35" t="s">
        <v>62</v>
      </c>
      <c r="C9" s="35" t="s">
        <v>63</v>
      </c>
      <c r="D9" s="35" t="s">
        <v>64</v>
      </c>
      <c r="E9" s="35" t="s">
        <v>59</v>
      </c>
      <c r="F9" s="35" t="s">
        <v>65</v>
      </c>
    </row>
    <row r="10" spans="2:6" ht="15">
      <c r="B10" s="35" t="s">
        <v>6</v>
      </c>
      <c r="C10" s="35" t="s">
        <v>6</v>
      </c>
      <c r="D10" s="35" t="s">
        <v>6</v>
      </c>
      <c r="E10" s="35" t="s">
        <v>6</v>
      </c>
      <c r="F10" s="35" t="s">
        <v>6</v>
      </c>
    </row>
    <row r="13" spans="1:6" ht="15">
      <c r="A13" s="38" t="s">
        <v>66</v>
      </c>
      <c r="B13" s="37">
        <v>19218</v>
      </c>
      <c r="C13" s="37">
        <v>1891</v>
      </c>
      <c r="D13" s="37">
        <v>2495</v>
      </c>
      <c r="E13" s="37">
        <v>16124</v>
      </c>
      <c r="F13" s="37">
        <f>SUM(B13:E13)</f>
        <v>39728</v>
      </c>
    </row>
    <row r="14" spans="1:6" ht="13.5">
      <c r="A14" s="31" t="s">
        <v>67</v>
      </c>
      <c r="B14" s="37">
        <v>0</v>
      </c>
      <c r="C14" s="37">
        <v>0</v>
      </c>
      <c r="D14" s="37">
        <v>0</v>
      </c>
      <c r="E14" s="37">
        <f>+'[1]KLSEPL'!E24</f>
        <v>545.5359999999998</v>
      </c>
      <c r="F14" s="37">
        <f>SUM(B14:E14)</f>
        <v>545.5359999999998</v>
      </c>
    </row>
    <row r="16" spans="1:7" ht="15.75" thickBot="1">
      <c r="A16" s="38" t="s">
        <v>68</v>
      </c>
      <c r="B16" s="39">
        <f>SUM(B13:B15)</f>
        <v>19218</v>
      </c>
      <c r="C16" s="39">
        <f>SUM(C13:C15)</f>
        <v>1891</v>
      </c>
      <c r="D16" s="39">
        <f>SUM(D13:D15)</f>
        <v>2495</v>
      </c>
      <c r="E16" s="39">
        <f>SUM(E13:E15)</f>
        <v>16669.536</v>
      </c>
      <c r="F16" s="39">
        <f>SUM(F13:F15)</f>
        <v>40273.536</v>
      </c>
      <c r="G16" s="40"/>
    </row>
    <row r="17" ht="14.25" thickTop="1">
      <c r="G17" s="40"/>
    </row>
    <row r="19" spans="1:6" ht="15">
      <c r="A19" s="38" t="s">
        <v>69</v>
      </c>
      <c r="B19" s="37">
        <v>19218</v>
      </c>
      <c r="C19" s="37">
        <v>1891</v>
      </c>
      <c r="D19" s="37">
        <v>2495</v>
      </c>
      <c r="E19" s="37">
        <v>13565</v>
      </c>
      <c r="F19" s="37">
        <f>SUM(B19:E19)</f>
        <v>37169</v>
      </c>
    </row>
    <row r="20" ht="13.5">
      <c r="A20" s="31" t="s">
        <v>70</v>
      </c>
    </row>
    <row r="21" spans="1:6" ht="13.5">
      <c r="A21" s="31" t="s">
        <v>71</v>
      </c>
      <c r="B21" s="37">
        <v>0</v>
      </c>
      <c r="C21" s="37">
        <v>0</v>
      </c>
      <c r="D21" s="37">
        <v>0</v>
      </c>
      <c r="E21" s="37">
        <v>174</v>
      </c>
      <c r="F21" s="37">
        <f>SUM(B21:E21)</f>
        <v>174</v>
      </c>
    </row>
    <row r="22" spans="1:6" ht="13.5">
      <c r="A22" s="31" t="s">
        <v>72</v>
      </c>
      <c r="B22" s="37">
        <v>0</v>
      </c>
      <c r="C22" s="37">
        <v>0</v>
      </c>
      <c r="D22" s="37">
        <v>0</v>
      </c>
      <c r="E22" s="37">
        <v>2385</v>
      </c>
      <c r="F22" s="37">
        <f>SUM(B22:E22)</f>
        <v>2385</v>
      </c>
    </row>
    <row r="24" spans="1:6" ht="15.75" thickBot="1">
      <c r="A24" s="38" t="s">
        <v>73</v>
      </c>
      <c r="B24" s="39">
        <f>SUM(B19:B23)</f>
        <v>19218</v>
      </c>
      <c r="C24" s="39">
        <f>SUM(C19:C23)</f>
        <v>1891</v>
      </c>
      <c r="D24" s="39">
        <f>SUM(D19:D23)</f>
        <v>2495</v>
      </c>
      <c r="E24" s="39">
        <f>SUM(E19:E23)</f>
        <v>16124</v>
      </c>
      <c r="F24" s="39">
        <f>SUM(F19:F23)</f>
        <v>39728</v>
      </c>
    </row>
    <row r="25" ht="14.25" thickTop="1"/>
  </sheetData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44">
      <selection activeCell="A1" sqref="A1:C66"/>
    </sheetView>
  </sheetViews>
  <sheetFormatPr defaultColWidth="9.140625" defaultRowHeight="12.75"/>
  <cols>
    <col min="1" max="1" width="2.8515625" style="4" customWidth="1"/>
    <col min="2" max="2" width="59.57421875" style="4" customWidth="1"/>
    <col min="3" max="3" width="19.8515625" style="5" customWidth="1"/>
    <col min="4" max="16384" width="9.140625" style="4" customWidth="1"/>
  </cols>
  <sheetData>
    <row r="1" spans="1:8" s="2" customFormat="1" ht="16.5">
      <c r="A1" s="1" t="s">
        <v>0</v>
      </c>
      <c r="B1" s="1"/>
      <c r="C1" s="1"/>
      <c r="D1" s="1"/>
      <c r="E1" s="1"/>
      <c r="F1" s="1"/>
      <c r="G1" s="1"/>
      <c r="H1" s="1"/>
    </row>
    <row r="2" s="2" customFormat="1" ht="16.5">
      <c r="A2" s="2" t="s">
        <v>1</v>
      </c>
    </row>
    <row r="3" spans="1:8" s="2" customFormat="1" ht="16.5">
      <c r="A3" s="1" t="s">
        <v>111</v>
      </c>
      <c r="B3" s="1"/>
      <c r="C3" s="1"/>
      <c r="D3" s="1"/>
      <c r="E3" s="1"/>
      <c r="F3" s="1"/>
      <c r="G3" s="1"/>
      <c r="H3" s="1"/>
    </row>
    <row r="4" spans="1:3" s="2" customFormat="1" ht="16.5">
      <c r="A4" s="2" t="s">
        <v>2</v>
      </c>
      <c r="C4" s="3"/>
    </row>
    <row r="5" ht="11.25" customHeight="1">
      <c r="A5" s="2"/>
    </row>
    <row r="6" ht="16.5">
      <c r="C6" s="17" t="s">
        <v>23</v>
      </c>
    </row>
    <row r="7" ht="16.5">
      <c r="C7" s="9" t="s">
        <v>6</v>
      </c>
    </row>
    <row r="8" ht="16.5">
      <c r="A8" s="12" t="s">
        <v>74</v>
      </c>
    </row>
    <row r="9" ht="12" customHeight="1"/>
    <row r="10" spans="1:3" ht="16.5">
      <c r="A10" s="4" t="s">
        <v>75</v>
      </c>
      <c r="C10" s="5">
        <f>+'[1]KLSEPL'!E20</f>
        <v>545.5359999999998</v>
      </c>
    </row>
    <row r="11" ht="11.25" customHeight="1"/>
    <row r="12" ht="16.5">
      <c r="A12" s="4" t="s">
        <v>76</v>
      </c>
    </row>
    <row r="13" spans="2:3" ht="16.5">
      <c r="B13" s="4" t="s">
        <v>77</v>
      </c>
      <c r="C13" s="5">
        <v>13.082</v>
      </c>
    </row>
    <row r="14" ht="16.5" hidden="1">
      <c r="B14" s="4" t="s">
        <v>78</v>
      </c>
    </row>
    <row r="15" spans="2:3" ht="15.75" customHeight="1">
      <c r="B15" s="4" t="s">
        <v>79</v>
      </c>
      <c r="C15" s="5">
        <f>(+'[1]PL'!HD75-13082)/1000</f>
        <v>1131.099</v>
      </c>
    </row>
    <row r="16" ht="16.5" hidden="1">
      <c r="B16" s="4" t="s">
        <v>80</v>
      </c>
    </row>
    <row r="17" ht="16.5" hidden="1">
      <c r="B17" s="4" t="s">
        <v>81</v>
      </c>
    </row>
    <row r="18" spans="2:3" ht="15" customHeight="1">
      <c r="B18" s="4" t="s">
        <v>82</v>
      </c>
      <c r="C18" s="5">
        <f>-'[1]KLSEPL'!E18</f>
        <v>520.673</v>
      </c>
    </row>
    <row r="19" ht="16.5" hidden="1">
      <c r="B19" s="4" t="s">
        <v>83</v>
      </c>
    </row>
    <row r="20" ht="16.5" customHeight="1" hidden="1">
      <c r="B20" s="4" t="s">
        <v>84</v>
      </c>
    </row>
    <row r="21" ht="10.5" customHeight="1">
      <c r="C21" s="13"/>
    </row>
    <row r="22" spans="1:3" ht="16.5">
      <c r="A22" s="4" t="s">
        <v>85</v>
      </c>
      <c r="C22" s="5">
        <f>SUM(C10:C21)</f>
        <v>2210.3899999999994</v>
      </c>
    </row>
    <row r="23" ht="11.25" customHeight="1"/>
    <row r="24" ht="16.5">
      <c r="A24" s="4" t="s">
        <v>86</v>
      </c>
    </row>
    <row r="25" ht="12" customHeight="1"/>
    <row r="26" spans="2:3" ht="16.5">
      <c r="B26" s="4" t="s">
        <v>34</v>
      </c>
      <c r="C26" s="5">
        <f>-(+'[1]KLSEBS'!D18-'[1]KLSEBS'!F18)</f>
        <v>-721.0249999999996</v>
      </c>
    </row>
    <row r="27" spans="2:3" ht="16.5">
      <c r="B27" s="4" t="s">
        <v>87</v>
      </c>
      <c r="C27" s="5">
        <f>-(+'BS'!D19+'BS'!D20+'BS'!D21-'BS'!F19-'BS'!F20-'BS'!F21)</f>
        <v>-563.2390000000014</v>
      </c>
    </row>
    <row r="28" spans="2:3" ht="16.5">
      <c r="B28" s="4" t="s">
        <v>88</v>
      </c>
      <c r="C28" s="5">
        <f>('[1]KLSEBS'!D29+'[1]KLSEBS'!D30+'[1]KLSEBS'!D32-'[1]KLSEBS'!F29-'[1]KLSEBS'!F30-'[1]KLSEBS'!F32+'[1]KLSEBS'!D47-'[1]KLSEBS'!F47)</f>
        <v>81.21599999999904</v>
      </c>
    </row>
    <row r="29" ht="12" customHeight="1">
      <c r="C29" s="13"/>
    </row>
    <row r="30" spans="1:3" ht="16.5">
      <c r="A30" s="4" t="s">
        <v>89</v>
      </c>
      <c r="C30" s="5">
        <f>SUM(C22:C29)</f>
        <v>1007.3419999999974</v>
      </c>
    </row>
    <row r="31" ht="12.75" customHeight="1"/>
    <row r="32" spans="2:3" ht="16.5" customHeight="1">
      <c r="B32" s="4" t="s">
        <v>90</v>
      </c>
      <c r="C32" s="5">
        <f>-C18</f>
        <v>-520.673</v>
      </c>
    </row>
    <row r="33" ht="16.5" hidden="1">
      <c r="B33" s="4" t="s">
        <v>91</v>
      </c>
    </row>
    <row r="34" spans="2:3" ht="16.5" hidden="1">
      <c r="B34" s="4" t="s">
        <v>55</v>
      </c>
      <c r="C34" s="5">
        <f>(+'[1]KLSEBS'!D49-'[1]KLSEBS'!F49)</f>
        <v>-0.10000000000002274</v>
      </c>
    </row>
    <row r="35" spans="2:3" ht="16.5">
      <c r="B35" s="4" t="s">
        <v>92</v>
      </c>
      <c r="C35" s="5">
        <f>(+'[1]KLSEBS'!D33-'[1]KLSEBS'!F33)+'[1]KLSEPL'!E21</f>
        <v>23.839</v>
      </c>
    </row>
    <row r="36" ht="9.75" customHeight="1">
      <c r="C36" s="13"/>
    </row>
    <row r="37" spans="1:3" ht="16.5">
      <c r="A37" s="12" t="s">
        <v>93</v>
      </c>
      <c r="C37" s="44">
        <f>SUM(C32:C36)</f>
        <v>-496.934</v>
      </c>
    </row>
    <row r="38" ht="12.75" customHeight="1"/>
    <row r="39" ht="16.5">
      <c r="A39" s="12" t="s">
        <v>94</v>
      </c>
    </row>
    <row r="40" ht="12.75" customHeight="1"/>
    <row r="41" spans="1:3" ht="16.5">
      <c r="A41" s="4" t="s">
        <v>110</v>
      </c>
      <c r="C41" s="5">
        <f>-(+'[1]KLSEBS'!D22-'[1]KLSEBS'!F22)</f>
        <v>174.791</v>
      </c>
    </row>
    <row r="42" spans="1:3" ht="16.5" hidden="1">
      <c r="A42" s="4" t="s">
        <v>95</v>
      </c>
      <c r="C42" s="5">
        <f>+'BS'!D14-'BS'!F14</f>
        <v>0.2629999999999768</v>
      </c>
    </row>
    <row r="43" spans="1:3" ht="16.5">
      <c r="A43" s="4" t="s">
        <v>96</v>
      </c>
      <c r="C43" s="5">
        <f>-(+'[1]KLSEBS'!D10-'[1]KLSEBS'!F10+'[1]Cashflow'!C15+C17+C45)</f>
        <v>-229.6589999999976</v>
      </c>
    </row>
    <row r="44" spans="1:3" ht="15.75" customHeight="1">
      <c r="A44" s="4" t="s">
        <v>97</v>
      </c>
      <c r="C44" s="5">
        <f>-(+'[1]KLSEBS'!D11-'[1]KLSEBS'!F11+'[1]Cashflow'!C13)</f>
        <v>-132.87</v>
      </c>
    </row>
    <row r="45" ht="16.5" hidden="1">
      <c r="A45" s="4" t="s">
        <v>98</v>
      </c>
    </row>
    <row r="46" ht="10.5" customHeight="1"/>
    <row r="47" spans="1:3" ht="16.5">
      <c r="A47" s="12" t="s">
        <v>99</v>
      </c>
      <c r="C47" s="44">
        <f>SUM(C41:C46)</f>
        <v>-187.47499999999764</v>
      </c>
    </row>
    <row r="48" ht="12.75" customHeight="1"/>
    <row r="49" ht="16.5">
      <c r="A49" s="12" t="s">
        <v>100</v>
      </c>
    </row>
    <row r="50" ht="10.5" customHeight="1"/>
    <row r="51" ht="16.5" hidden="1">
      <c r="A51" s="4" t="s">
        <v>101</v>
      </c>
    </row>
    <row r="52" spans="1:3" ht="16.5">
      <c r="A52" s="4" t="s">
        <v>102</v>
      </c>
      <c r="C52" s="5">
        <f>(+'[1]KLSEBS'!D31+'[1]KLSEBS'!D46-'[1]KLSEBS'!F31-'[1]KLSEBS'!F46)</f>
        <v>-143.17799999999988</v>
      </c>
    </row>
    <row r="53" spans="1:4" ht="16.5">
      <c r="A53" s="4" t="s">
        <v>103</v>
      </c>
      <c r="C53" s="5">
        <f>(+'[1]KLSEBS'!D28-'[1]KLSEBS'!F28+'[1]KLSEBS'!D48-'[1]KLSEBS'!F48)</f>
        <v>6770.325000000001</v>
      </c>
      <c r="D53" s="27"/>
    </row>
    <row r="54" ht="16.5" hidden="1">
      <c r="A54" s="4" t="s">
        <v>104</v>
      </c>
    </row>
    <row r="55" ht="12" customHeight="1"/>
    <row r="56" spans="1:3" ht="16.5">
      <c r="A56" s="12" t="s">
        <v>105</v>
      </c>
      <c r="C56" s="44">
        <f>SUM(C51:C53)</f>
        <v>6627.147000000001</v>
      </c>
    </row>
    <row r="57" ht="12" customHeight="1"/>
    <row r="58" spans="1:3" ht="16.5">
      <c r="A58" s="12" t="s">
        <v>106</v>
      </c>
      <c r="C58" s="5">
        <f>+C30+C37+C47+C56</f>
        <v>6950.080000000001</v>
      </c>
    </row>
    <row r="59" spans="1:3" ht="16.5">
      <c r="A59" s="12" t="s">
        <v>107</v>
      </c>
      <c r="C59" s="5">
        <f>+'[1]KLSEBS'!F23-'[1]KLSEBS'!F27</f>
        <v>-9191</v>
      </c>
    </row>
    <row r="60" spans="1:3" ht="17.25" thickBot="1">
      <c r="A60" s="12" t="s">
        <v>108</v>
      </c>
      <c r="C60" s="15">
        <f>SUM(C58:C59)</f>
        <v>-2240.919999999999</v>
      </c>
    </row>
    <row r="61" ht="12" customHeight="1" thickTop="1"/>
    <row r="62" ht="16.5">
      <c r="A62" s="4" t="s">
        <v>109</v>
      </c>
    </row>
    <row r="63" spans="1:3" ht="16.5">
      <c r="A63" s="4" t="s">
        <v>41</v>
      </c>
      <c r="C63" s="5">
        <f>-'[1]KLSEBS'!D27</f>
        <v>-3464.16</v>
      </c>
    </row>
    <row r="64" spans="1:3" ht="16.5">
      <c r="A64" s="4" t="s">
        <v>39</v>
      </c>
      <c r="C64" s="5">
        <f>+'[1]KLSEBS'!D23</f>
        <v>1222.663</v>
      </c>
    </row>
    <row r="65" spans="3:4" ht="17.25" thickBot="1">
      <c r="C65" s="15">
        <f>+C63+C64</f>
        <v>-2241.497</v>
      </c>
      <c r="D65" s="27"/>
    </row>
    <row r="66" ht="17.25" thickTop="1"/>
  </sheetData>
  <printOptions/>
  <pageMargins left="0.7480314960629921" right="0.7480314960629921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B.I.G GAS INDUSTRIEL SDN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B.I.G GAS INDUSTRIEL SDN BHD.</dc:creator>
  <cp:keywords/>
  <dc:description/>
  <cp:lastModifiedBy>PRISTANA MNGT SERVICES S/B</cp:lastModifiedBy>
  <cp:lastPrinted>2003-05-30T07:56:35Z</cp:lastPrinted>
  <dcterms:created xsi:type="dcterms:W3CDTF">2003-05-20T04:35:25Z</dcterms:created>
  <dcterms:modified xsi:type="dcterms:W3CDTF">2003-05-30T07:56:36Z</dcterms:modified>
  <cp:category/>
  <cp:version/>
  <cp:contentType/>
  <cp:contentStatus/>
</cp:coreProperties>
</file>