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_xlnm.Print_Area" localSheetId="1">'BALANCE SHEET'!$A$1:$E$33,'BALANCE SHEET'!$A$34:$E$70</definedName>
    <definedName name="_xlnm.Print_Area" localSheetId="2">'CASH FLOW'!$A$1:$F$45</definedName>
    <definedName name="_xlnm.Print_Area" localSheetId="3">'EQUITY'!$A$1:$S$54</definedName>
    <definedName name="_xlnm.Print_Area" localSheetId="0">'INCOME'!$A$1:$M$49</definedName>
    <definedName name="Excel_BuiltIn_Print_Area_3">'CASH FLOW'!$A$1:$F$48</definedName>
    <definedName name="Excel_BuiltIn_Print_Area_4_1">'EQUITY'!$A$1:$S$50</definedName>
    <definedName name="Excel_BuiltIn_Print_Area_3_1">'CASH FLOW'!$A$1:$F$46</definedName>
    <definedName name="Excel_BuiltIn_Print_Area_4_1_1">'EQUITY'!$A$1:$S$52</definedName>
    <definedName name="Excel_BuiltIn_Print_Area_3_1_1_1">'CASH FLOW'!$A$1:$F$49</definedName>
    <definedName name="Excel_BuiltIn_Print_Area_3_1_1_1_1">'CASH FLOW'!$A$1:$F$50</definedName>
    <definedName name="Excel_BuiltIn_Print_Area_2_1">'BALANCE SHEET'!$A$1:$E$33,'BALANCE SHEET'!$A$34:$E$69</definedName>
    <definedName name="Excel_BuiltIn_Print_Area_2_1_1">'BALANCE SHEET'!$A$1:$E$32,'BALANCE SHEET'!$A$33:$E$68</definedName>
    <definedName name="Excel_BuiltIn_Print_Area_2_1_1_1">'BALANCE SHEET'!$A$1:$E$44,'BALANCE SHEET'!$A$45:$E$64</definedName>
    <definedName name="Excel_BuiltIn_Print_Area_2_1_1_1_1">'BALANCE SHEET'!$A$1:$E$48,'BALANCE SHEET'!$A$49:$E$69</definedName>
    <definedName name="Excel_BuiltIn_Print_Area_4_1_1_1">'EQUITY'!$A$1:$S$57</definedName>
    <definedName name="Excel_BuiltIn_Print_Area_4_1_1_1_1">'EQUITY'!$A$1:$S$55</definedName>
    <definedName name="Excel_BuiltIn_Print_Area_1_1">'INCOME'!$A$1:$M$48</definedName>
    <definedName name="Excel_BuiltIn_Print_Area_2_1_1_1_1_1">'BALANCE SHEET'!$A$1:$E$49,'BALANCE SHEET'!$A$50:$E$70</definedName>
    <definedName name="Excel_BuiltIn_Print_Area_3_1_1_1_1_1">'CASH FLOW'!$A$1:$F$47</definedName>
    <definedName name="Excel_BuiltIn_Print_Area_2_1_1_1_1_1_1">'BALANCE SHEET'!$A$1:$E$66</definedName>
    <definedName name="Excel_BuiltIn_Print_Area_2_1_1_1_1_1_1_1">'BALANCE SHEET'!$A$1:$E$70</definedName>
    <definedName name="Excel_BuiltIn_Print_Area_4_1_1_1_1_1">'EQUITY'!$A$1:$Q$55</definedName>
    <definedName name="Excel_BuiltIn_Print_Area_1_1_1">'INCOME'!$A$1:$M$47</definedName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<sst xmlns="http://schemas.openxmlformats.org/spreadsheetml/2006/main" count="206" uniqueCount="143">
  <si>
    <t>DELLOYD VENTURES BERHAD</t>
  </si>
  <si>
    <t>Interim financial report on consolidated results for the financial quarter ended 30 June 2007</t>
  </si>
  <si>
    <t>(The figures have not been audited)</t>
  </si>
  <si>
    <t>CONDENSED CONSOLIDATED INCOME STATEMENT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</si>
  <si>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</si>
  <si>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Cummulative Quarter</t>
    </r>
  </si>
  <si>
    <t>Current</t>
  </si>
  <si>
    <t>Comparative</t>
  </si>
  <si>
    <t>6 months</t>
  </si>
  <si>
    <t>Quarter Ended</t>
  </si>
  <si>
    <t>Cumulative Todate</t>
  </si>
  <si>
    <t xml:space="preserve"> </t>
  </si>
  <si>
    <t>30.06.2007</t>
  </si>
  <si>
    <t>30.06.2006</t>
  </si>
  <si>
    <t>RM'000</t>
  </si>
  <si>
    <t>Revenue</t>
  </si>
  <si>
    <t>Operating Expenses</t>
  </si>
  <si>
    <t>Other Operating Income</t>
  </si>
  <si>
    <t>Profit / (Loss)  from Operations</t>
  </si>
  <si>
    <t>Finance Costs</t>
  </si>
  <si>
    <t>Other investment income</t>
  </si>
  <si>
    <t>Share of Profit in an Associate</t>
  </si>
  <si>
    <t>Profit / (Loss)  Before Taxation</t>
  </si>
  <si>
    <t>Taxation</t>
  </si>
  <si>
    <t>Profit / (Loss)  After Taxation</t>
  </si>
  <si>
    <t>Attributable to:</t>
  </si>
  <si>
    <t>Equity Holders of the Parent</t>
  </si>
  <si>
    <t>Minority Interests</t>
  </si>
  <si>
    <t>Earnings Per Share</t>
  </si>
  <si>
    <t xml:space="preserve">        - Basic (sen)</t>
  </si>
  <si>
    <t xml:space="preserve">        - Diluted (sen)</t>
  </si>
  <si>
    <t>N/A</t>
  </si>
  <si>
    <t>(The Condensed Consolidated Income Statements should be read in conjunction with the Annual Financial Report for the year ended 31</t>
  </si>
  <si>
    <t>December 2006)</t>
  </si>
  <si>
    <t>CONDENSED CONSOLIDATED BALANCE SHEETS</t>
  </si>
  <si>
    <t>UNAUDITED</t>
  </si>
  <si>
    <t>AUDITED</t>
  </si>
  <si>
    <t>AS AT</t>
  </si>
  <si>
    <t>31.12.2006</t>
  </si>
  <si>
    <t>(Restated)</t>
  </si>
  <si>
    <t>ASSETS</t>
  </si>
  <si>
    <t>Non – current assets</t>
  </si>
  <si>
    <t>Property, Plant &amp; Equipment</t>
  </si>
  <si>
    <t>Investment Properties</t>
  </si>
  <si>
    <t>Investments in Associated Companies</t>
  </si>
  <si>
    <t>Other investments</t>
  </si>
  <si>
    <t>Prepaid lease rental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</si>
  <si>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</si>
  <si>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</si>
  <si>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</si>
  <si>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</si>
  <si>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</si>
  <si>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</si>
  <si>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</si>
  <si>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</si>
  <si>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</si>
  <si>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</si>
  <si>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</si>
  <si>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</si>
  <si>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</si>
  <si>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</si>
  <si>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</si>
  <si>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</si>
  <si>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>Treasury shares, at cost</t>
  </si>
  <si>
    <t xml:space="preserve">Total Equity </t>
  </si>
  <si>
    <t>Non – current liabilities</t>
  </si>
  <si>
    <t>Borrowings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</si>
  <si>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</si>
  <si>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</si>
  <si>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</si>
  <si>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</si>
  <si>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</si>
  <si>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</si>
  <si>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>Net assets per share attributable to ordinary equity holders</t>
  </si>
  <si>
    <t>of the parent (RM)</t>
  </si>
  <si>
    <t xml:space="preserve">(The Condensed Consolidated Balance Sheets should be read in conjunction with the Annual </t>
  </si>
  <si>
    <t>Financial Report for the year ended 31 December 2006)</t>
  </si>
  <si>
    <t>CONDENSED CONSOLIDATED CASH FLOW STATEMENT</t>
  </si>
  <si>
    <t>6 MONTHS</t>
  </si>
  <si>
    <t>ENDED 30.06.2007</t>
  </si>
  <si>
    <t>ENDED 30.06.2006</t>
  </si>
  <si>
    <t>CASH FLOWS FROM OPERATING ACTIVITIES</t>
  </si>
  <si>
    <t>Cash receipts from customers</t>
  </si>
  <si>
    <t>Cash paid to suppliers and employees</t>
  </si>
  <si>
    <t>Cash (used) / generated for / from operations</t>
  </si>
  <si>
    <t>Tax paid</t>
  </si>
  <si>
    <t>Interest paid</t>
  </si>
  <si>
    <t>Net cash for operating activities</t>
  </si>
  <si>
    <t>CASH FLOWS FROM INVESTING ACTIVITIES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</si>
  <si>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</si>
  <si>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</si>
  <si>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</si>
  <si>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</si>
  <si>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</si>
  <si>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(FOR) / FROM FINANCING ACTIVITIES</t>
  </si>
  <si>
    <t>Loan raised</t>
  </si>
  <si>
    <t>Net drawdown of hire purchase obligations</t>
  </si>
  <si>
    <t>Purchase of treasury shares</t>
  </si>
  <si>
    <t>Net cash inflow from financing activities</t>
  </si>
  <si>
    <t>Net change in cash and cash equivalents</t>
  </si>
  <si>
    <t>Cash and cash equivalents as at 1 January 2007 / 1 January 2006</t>
  </si>
  <si>
    <t>Cash and cash equivalents as at 30 June 2007 / 30 June 2006</t>
  </si>
  <si>
    <t xml:space="preserve">Note 1  :   For the purpose of the condensed consolidated cash flow </t>
  </si>
  <si>
    <r>
      <t xml:space="preserve">                 </t>
    </r>
    <r>
      <rPr>
        <sz val="12"/>
        <color indexed="8"/>
        <rFont val="Times New Roman"/>
        <family val="1"/>
      </rPr>
      <t>statement, cash and cash equivalents comprises the following :</t>
    </r>
  </si>
  <si>
    <t xml:space="preserve">                                                </t>
  </si>
  <si>
    <r>
      <t xml:space="preserve">                 </t>
    </r>
    <r>
      <rPr>
        <sz val="12"/>
        <color indexed="8"/>
        <rFont val="Times New Roman"/>
        <family val="1"/>
      </rPr>
      <t>Cash and bank balances</t>
    </r>
  </si>
  <si>
    <t>(The Condensed Consolidated Cash Flow Statement should be read in conjunction with the Annual Financial Report for the</t>
  </si>
  <si>
    <t>year ended 31 December 2006)</t>
  </si>
  <si>
    <t>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</si>
  <si>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</si>
  <si>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</si>
  <si>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</si>
  <si>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</si>
  <si>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</si>
  <si>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</si>
  <si>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</si>
  <si>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</si>
  <si>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</si>
  <si>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</si>
  <si>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 xml:space="preserve">Treasury </t>
  </si>
  <si>
    <t>Capital</t>
  </si>
  <si>
    <t>Premium</t>
  </si>
  <si>
    <t>Reserves</t>
  </si>
  <si>
    <t>Proposed</t>
  </si>
  <si>
    <t>Profits</t>
  </si>
  <si>
    <t>Shares</t>
  </si>
  <si>
    <t>6 months period ended 30 June 2007</t>
  </si>
  <si>
    <t>Balance as at 1 January 2007</t>
  </si>
  <si>
    <t>Treasury shares</t>
  </si>
  <si>
    <t>Currency translation difference</t>
  </si>
  <si>
    <t>Net profit for the period</t>
  </si>
  <si>
    <t>Balance as at 30 June 2007</t>
  </si>
  <si>
    <t>NB: For the financial year ended 31 December 2006, the Board has proposed a final dividend of 5% less tax at 27% per ordinary share.</t>
  </si>
  <si>
    <t>6 months period ended 30 June 2006</t>
  </si>
  <si>
    <t>Balance as at 1 January 2006</t>
  </si>
  <si>
    <t>Reclassification of opening balances</t>
  </si>
  <si>
    <t>Effects of adopting FRS 3</t>
  </si>
  <si>
    <t>Acquisition of subsidiary</t>
  </si>
  <si>
    <t>Balance as at 30 June 2006</t>
  </si>
  <si>
    <t xml:space="preserve">NB: For the financial year ended 31 December 2005, the Board has proposed a final dividend of 3% tax exempt and 7% less tax at 28% per </t>
  </si>
  <si>
    <t>ordinary share.</t>
  </si>
  <si>
    <t>(The Condensed Consolidated Statement of Changes in Equity should be read in conjunction with the Annual Financial Report for the year ended</t>
  </si>
  <si>
    <t>31 December 2006)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</si>
</sst>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  <numFmt numFmtId="168" formatCode="M/D/YYYY"/>
    <numFmt numFmtId="169" formatCode="#,##0"/>
    <numFmt numFmtId="170" formatCode="#,##0\ _$;\-#,##0\ _$"/>
  </numFmts>
  <fonts count="19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Lucida Sans Unicode"/>
      <family val="0"/>
    </font>
    <font>
      <b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Lucida Sans Unicode"/>
      <family val="0"/>
    </font>
    <font>
      <sz val="11"/>
      <name val="Times New Roman"/>
      <family val="1"/>
    </font>
    <font>
      <b/>
      <sz val="10"/>
      <name val="Arial"/>
      <family val="2"/>
    </font>
    <font>
      <i/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8" fontId="11" fillId="0" borderId="0" xfId="0" applyNumberFormat="1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13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0" xfId="0" applyFont="1" applyFill="1" applyAlignment="1">
      <alignment horizontal="left"/>
    </xf>
    <xf numFmtId="164" fontId="10" fillId="0" borderId="0" xfId="0" applyFont="1" applyFill="1" applyAlignment="1">
      <alignment horizontal="right"/>
    </xf>
    <xf numFmtId="164" fontId="14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70" fontId="5" fillId="0" borderId="0" xfId="0" applyNumberFormat="1" applyFont="1" applyFill="1" applyAlignment="1">
      <alignment horizontal="right"/>
    </xf>
    <xf numFmtId="164" fontId="5" fillId="0" borderId="1" xfId="0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70" fontId="5" fillId="0" borderId="4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164" fontId="15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18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16" fillId="0" borderId="0" xfId="0" applyNumberFormat="1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66" fontId="4" fillId="0" borderId="6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 topLeftCell="A28">
      <selection activeCell="A53" sqref="A53"/>
    </sheetView>
  </sheetViews>
  <sheetFormatPr defaultColWidth="11.421875" defaultRowHeight="12.75"/>
  <cols>
    <col min="1" max="1" width="40.421875" style="1" customWidth="1"/>
    <col min="2" max="2" width="12.7109375" style="2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10" width="1.7109375" style="1" customWidth="1"/>
    <col min="11" max="11" width="12.7109375" style="1" customWidth="1"/>
    <col min="12" max="13" width="1.7109375" style="1" customWidth="1"/>
    <col min="14" max="16384" width="11.421875" style="1" customWidth="1"/>
  </cols>
  <sheetData>
    <row r="1" spans="1:12" s="6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spans="1:13" s="8" customFormat="1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8" customFormat="1" ht="13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" customFormat="1" ht="13.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2" s="6" customFormat="1" ht="13.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6" customFormat="1" ht="13.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2" s="6" customFormat="1" ht="12.75">
      <c r="A7" s="11"/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</row>
    <row r="8" spans="1:12" s="6" customFormat="1" ht="13.5">
      <c r="A8" s="11"/>
      <c r="B8" s="13" t="s">
        <v>4</v>
      </c>
      <c r="C8" s="14"/>
      <c r="D8" s="14"/>
      <c r="E8" s="14"/>
      <c r="F8" s="14"/>
      <c r="G8" s="14"/>
      <c r="H8" s="13" t="s">
        <v>5</v>
      </c>
      <c r="I8" s="14"/>
      <c r="J8" s="14"/>
      <c r="K8" s="14"/>
      <c r="L8" s="14"/>
    </row>
    <row r="9" spans="1:12" s="6" customFormat="1" ht="12.75">
      <c r="A9" s="15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</row>
    <row r="10" spans="1:12" ht="12.75">
      <c r="A10" s="16"/>
      <c r="B10" s="12" t="s">
        <v>6</v>
      </c>
      <c r="C10" s="12"/>
      <c r="D10" s="12"/>
      <c r="E10" s="12" t="s">
        <v>7</v>
      </c>
      <c r="F10" s="12"/>
      <c r="G10" s="12"/>
      <c r="H10" s="12" t="s">
        <v>8</v>
      </c>
      <c r="I10" s="12"/>
      <c r="J10" s="12"/>
      <c r="K10" s="12" t="s">
        <v>8</v>
      </c>
      <c r="L10" s="12"/>
    </row>
    <row r="11" spans="1:12" ht="12.75">
      <c r="A11" s="16"/>
      <c r="B11" s="12" t="s">
        <v>9</v>
      </c>
      <c r="C11" s="12"/>
      <c r="D11" s="12"/>
      <c r="E11" s="12" t="s">
        <v>9</v>
      </c>
      <c r="F11" s="12"/>
      <c r="G11" s="12"/>
      <c r="H11" s="12" t="s">
        <v>10</v>
      </c>
      <c r="I11" s="12"/>
      <c r="J11" s="12"/>
      <c r="K11" s="12" t="s">
        <v>10</v>
      </c>
      <c r="L11" s="12"/>
    </row>
    <row r="12" spans="1:12" ht="12.75">
      <c r="A12" s="16"/>
      <c r="B12" s="12"/>
      <c r="C12" s="12"/>
      <c r="D12" s="12"/>
      <c r="E12" s="12"/>
      <c r="F12" s="12"/>
      <c r="G12" s="12"/>
      <c r="H12" s="12" t="s">
        <v>11</v>
      </c>
      <c r="I12" s="12"/>
      <c r="J12" s="16"/>
      <c r="K12" s="16"/>
      <c r="L12" s="12"/>
    </row>
    <row r="13" spans="1:12" ht="12.75">
      <c r="A13" s="16"/>
      <c r="B13" s="12" t="s">
        <v>12</v>
      </c>
      <c r="C13" s="12"/>
      <c r="D13" s="12"/>
      <c r="E13" s="12" t="s">
        <v>13</v>
      </c>
      <c r="F13" s="12"/>
      <c r="G13" s="12"/>
      <c r="H13" s="12" t="s">
        <v>12</v>
      </c>
      <c r="I13" s="12"/>
      <c r="J13" s="12"/>
      <c r="K13" s="12" t="s">
        <v>13</v>
      </c>
      <c r="L13" s="12"/>
    </row>
    <row r="14" spans="1:12" ht="12.75">
      <c r="A14" s="16"/>
      <c r="B14" s="17" t="s">
        <v>14</v>
      </c>
      <c r="C14" s="17"/>
      <c r="D14" s="17"/>
      <c r="E14" s="17" t="s">
        <v>14</v>
      </c>
      <c r="F14" s="17"/>
      <c r="G14" s="17"/>
      <c r="H14" s="17" t="s">
        <v>14</v>
      </c>
      <c r="I14" s="17"/>
      <c r="J14" s="17"/>
      <c r="K14" s="17" t="s">
        <v>14</v>
      </c>
      <c r="L14" s="17"/>
    </row>
    <row r="15" spans="1:12" ht="12.75">
      <c r="A15" s="16"/>
      <c r="B15" s="12"/>
      <c r="C15" s="12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6" t="s">
        <v>15</v>
      </c>
      <c r="B16" s="18">
        <f>92995-44290</f>
        <v>48705</v>
      </c>
      <c r="C16" s="18"/>
      <c r="D16" s="19"/>
      <c r="E16" s="19">
        <v>48937</v>
      </c>
      <c r="F16" s="19"/>
      <c r="G16" s="19"/>
      <c r="H16" s="18">
        <f>92995</f>
        <v>92995</v>
      </c>
      <c r="I16" s="19"/>
      <c r="J16" s="19"/>
      <c r="K16" s="19">
        <v>106145</v>
      </c>
      <c r="L16" s="19"/>
    </row>
    <row r="17" spans="1:12" ht="12.75">
      <c r="A17" s="1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6" t="s">
        <v>16</v>
      </c>
      <c r="B18" s="19">
        <f>-77203-16358+1770-1+43857</f>
        <v>-47935</v>
      </c>
      <c r="C18" s="19"/>
      <c r="D18" s="19"/>
      <c r="E18" s="19">
        <f>-46082</f>
        <v>-46082</v>
      </c>
      <c r="F18" s="19"/>
      <c r="G18" s="19"/>
      <c r="H18" s="19">
        <f>-77203-16358+1770-1</f>
        <v>-91792</v>
      </c>
      <c r="I18" s="19"/>
      <c r="J18" s="19"/>
      <c r="K18" s="19">
        <f>-97174</f>
        <v>-97174</v>
      </c>
      <c r="L18" s="19"/>
    </row>
    <row r="19" spans="1:12" ht="12.75">
      <c r="A19" s="1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6" t="s">
        <v>17</v>
      </c>
      <c r="B20" s="19">
        <f>777-146-223</f>
        <v>408</v>
      </c>
      <c r="C20" s="19"/>
      <c r="D20" s="19"/>
      <c r="E20" s="19">
        <v>489</v>
      </c>
      <c r="F20" s="19"/>
      <c r="G20" s="19"/>
      <c r="H20" s="19">
        <f>777-146</f>
        <v>631</v>
      </c>
      <c r="I20" s="19"/>
      <c r="J20" s="19"/>
      <c r="K20" s="19">
        <v>948</v>
      </c>
      <c r="L20" s="19"/>
    </row>
    <row r="21" spans="1:12" ht="12.75">
      <c r="A21" s="16"/>
      <c r="B21" s="20"/>
      <c r="C21" s="20"/>
      <c r="D21" s="19"/>
      <c r="E21" s="20"/>
      <c r="F21" s="20"/>
      <c r="G21" s="19"/>
      <c r="H21" s="20"/>
      <c r="I21" s="20"/>
      <c r="J21" s="19"/>
      <c r="K21" s="20"/>
      <c r="L21" s="20"/>
    </row>
    <row r="22" spans="1:12" ht="12.75">
      <c r="A22" s="1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6" t="s">
        <v>18</v>
      </c>
      <c r="B23" s="19">
        <f>SUM(B16:B21)</f>
        <v>1178</v>
      </c>
      <c r="C23" s="19"/>
      <c r="D23" s="19"/>
      <c r="E23" s="19">
        <f>SUM(E16:E21)</f>
        <v>3344</v>
      </c>
      <c r="F23" s="19"/>
      <c r="G23" s="19"/>
      <c r="H23" s="19">
        <f>SUM(H16:H21)</f>
        <v>1834</v>
      </c>
      <c r="I23" s="19"/>
      <c r="J23" s="19"/>
      <c r="K23" s="19">
        <f>SUM(K16:K21)</f>
        <v>9919</v>
      </c>
      <c r="L23" s="19"/>
    </row>
    <row r="24" spans="1:12" ht="12.75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6" t="s">
        <v>19</v>
      </c>
      <c r="B25" s="19">
        <f>-1770+877</f>
        <v>-893</v>
      </c>
      <c r="C25" s="19"/>
      <c r="D25" s="19"/>
      <c r="E25" s="19">
        <f>-9</f>
        <v>-9</v>
      </c>
      <c r="F25" s="19"/>
      <c r="G25" s="19"/>
      <c r="H25" s="19">
        <f>-1770</f>
        <v>-1770</v>
      </c>
      <c r="I25" s="19"/>
      <c r="J25" s="19"/>
      <c r="K25" s="19">
        <f>-13</f>
        <v>-13</v>
      </c>
      <c r="L25" s="19"/>
    </row>
    <row r="26" spans="1:12" ht="12.75">
      <c r="A26" s="16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6" t="s">
        <v>20</v>
      </c>
      <c r="B27" s="19">
        <f>146-64</f>
        <v>82</v>
      </c>
      <c r="C27" s="19"/>
      <c r="D27" s="19"/>
      <c r="E27" s="19">
        <v>63</v>
      </c>
      <c r="F27" s="19"/>
      <c r="G27" s="19"/>
      <c r="H27" s="19">
        <v>146</v>
      </c>
      <c r="I27" s="19"/>
      <c r="J27" s="19"/>
      <c r="K27" s="19">
        <v>125</v>
      </c>
      <c r="L27" s="19"/>
    </row>
    <row r="28" spans="1:12" ht="12.75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6" t="s">
        <v>21</v>
      </c>
      <c r="B29" s="20">
        <f>2162-427</f>
        <v>1735</v>
      </c>
      <c r="C29" s="20"/>
      <c r="D29" s="19"/>
      <c r="E29" s="20">
        <v>833</v>
      </c>
      <c r="F29" s="20"/>
      <c r="G29" s="19"/>
      <c r="H29" s="20">
        <v>2162</v>
      </c>
      <c r="I29" s="20"/>
      <c r="J29" s="19"/>
      <c r="K29" s="20">
        <v>1310</v>
      </c>
      <c r="L29" s="20"/>
    </row>
    <row r="30" spans="1:12" ht="12.75">
      <c r="A30" s="1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6" t="s">
        <v>22</v>
      </c>
      <c r="B31" s="19">
        <f>SUM(B23:B29)</f>
        <v>2102</v>
      </c>
      <c r="C31" s="19"/>
      <c r="D31" s="19"/>
      <c r="E31" s="19">
        <f>SUM(E23:E29)</f>
        <v>4231</v>
      </c>
      <c r="F31" s="19"/>
      <c r="G31" s="19"/>
      <c r="H31" s="19">
        <f>SUM(H23:H29)</f>
        <v>2372</v>
      </c>
      <c r="I31" s="19"/>
      <c r="J31" s="19"/>
      <c r="K31" s="19">
        <f>SUM(K23:K29)</f>
        <v>11341</v>
      </c>
      <c r="L31" s="19"/>
    </row>
    <row r="32" spans="1:12" ht="12.75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6" t="s">
        <v>23</v>
      </c>
      <c r="B33" s="19">
        <f>-2870+1637</f>
        <v>-1233</v>
      </c>
      <c r="C33" s="19"/>
      <c r="D33" s="19"/>
      <c r="E33" s="19">
        <f>-1310</f>
        <v>-1310</v>
      </c>
      <c r="F33" s="19"/>
      <c r="G33" s="19"/>
      <c r="H33" s="19">
        <f>-2870</f>
        <v>-2870</v>
      </c>
      <c r="I33" s="19"/>
      <c r="J33" s="19"/>
      <c r="K33" s="19">
        <f>-3326</f>
        <v>-3326</v>
      </c>
      <c r="L33" s="19"/>
    </row>
    <row r="34" spans="1:12" ht="12.75">
      <c r="A34" s="16"/>
      <c r="B34" s="20"/>
      <c r="C34" s="20"/>
      <c r="D34" s="19"/>
      <c r="E34" s="20"/>
      <c r="F34" s="20"/>
      <c r="G34" s="19"/>
      <c r="H34" s="20"/>
      <c r="I34" s="20"/>
      <c r="J34" s="19"/>
      <c r="K34" s="20"/>
      <c r="L34" s="20"/>
    </row>
    <row r="35" spans="1:12" ht="12.75">
      <c r="A35" s="16" t="s">
        <v>24</v>
      </c>
      <c r="B35" s="20">
        <f>SUM(B31:B33)</f>
        <v>869</v>
      </c>
      <c r="C35" s="20"/>
      <c r="D35" s="19"/>
      <c r="E35" s="20">
        <f>SUM(E31:E33)</f>
        <v>2921</v>
      </c>
      <c r="F35" s="20"/>
      <c r="G35" s="19"/>
      <c r="H35" s="20">
        <f>SUM(H31:H33)</f>
        <v>-498</v>
      </c>
      <c r="I35" s="20"/>
      <c r="J35" s="19"/>
      <c r="K35" s="20">
        <f>SUM(K31:K33)</f>
        <v>8015</v>
      </c>
      <c r="L35" s="20"/>
    </row>
    <row r="36" spans="1:12" ht="12.75">
      <c r="A36" s="1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6" t="s">
        <v>25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6" t="s">
        <v>26</v>
      </c>
      <c r="B38" s="19">
        <f>2007-241</f>
        <v>1766</v>
      </c>
      <c r="C38" s="19"/>
      <c r="D38" s="19"/>
      <c r="E38" s="19">
        <v>3246</v>
      </c>
      <c r="F38" s="19"/>
      <c r="G38" s="19"/>
      <c r="H38" s="19">
        <v>2007</v>
      </c>
      <c r="I38" s="19"/>
      <c r="J38" s="19"/>
      <c r="K38" s="19">
        <v>8477</v>
      </c>
      <c r="L38" s="19"/>
    </row>
    <row r="39" spans="1:12" ht="12.75">
      <c r="A39" s="16" t="s">
        <v>27</v>
      </c>
      <c r="B39" s="20">
        <f>-2505+1608</f>
        <v>-897</v>
      </c>
      <c r="C39" s="20"/>
      <c r="D39" s="19"/>
      <c r="E39" s="20">
        <f>-325</f>
        <v>-325</v>
      </c>
      <c r="F39" s="20"/>
      <c r="G39" s="19"/>
      <c r="H39" s="20">
        <f>-2505</f>
        <v>-2505</v>
      </c>
      <c r="I39" s="20"/>
      <c r="J39" s="19"/>
      <c r="K39" s="20">
        <f>-462</f>
        <v>-462</v>
      </c>
      <c r="L39" s="20"/>
    </row>
    <row r="40" spans="1:12" ht="12.75">
      <c r="A40" s="16"/>
      <c r="B40" s="20">
        <f>SUM(B38:B39)</f>
        <v>869</v>
      </c>
      <c r="C40" s="20"/>
      <c r="D40" s="19"/>
      <c r="E40" s="20">
        <f>SUM(E38:E39)</f>
        <v>2921</v>
      </c>
      <c r="F40" s="20"/>
      <c r="G40" s="19"/>
      <c r="H40" s="20">
        <f>SUM(H38:H39)</f>
        <v>-498</v>
      </c>
      <c r="I40" s="20"/>
      <c r="J40" s="19"/>
      <c r="K40" s="20">
        <f>SUM(K38:K39)</f>
        <v>8015</v>
      </c>
      <c r="L40" s="20"/>
    </row>
    <row r="41" spans="1:12" ht="12.75">
      <c r="A41" s="1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ht="12.75">
      <c r="A42" s="16" t="s">
        <v>28</v>
      </c>
      <c r="B42" s="19"/>
      <c r="C42" s="22"/>
      <c r="D42" s="23"/>
      <c r="E42" s="19"/>
      <c r="F42" s="19"/>
      <c r="G42" s="23"/>
      <c r="H42" s="23"/>
      <c r="I42" s="23"/>
      <c r="J42" s="23"/>
      <c r="K42" s="19"/>
      <c r="L42" s="23"/>
    </row>
    <row r="43" spans="1:12" ht="12.75">
      <c r="A43" s="16" t="s">
        <v>29</v>
      </c>
      <c r="B43" s="24">
        <f>B38/88863*100</f>
        <v>1.9873288095157715</v>
      </c>
      <c r="C43" s="22"/>
      <c r="D43" s="23"/>
      <c r="E43" s="24">
        <f>E38/88863*100</f>
        <v>3.6528138820431453</v>
      </c>
      <c r="F43" s="23"/>
      <c r="G43" s="23"/>
      <c r="H43" s="24">
        <f>H38/88863*100</f>
        <v>2.2585327976773235</v>
      </c>
      <c r="I43" s="23"/>
      <c r="J43" s="23"/>
      <c r="K43" s="24">
        <f>K38/88863*100</f>
        <v>9.539403351226044</v>
      </c>
      <c r="L43" s="19"/>
    </row>
    <row r="44" spans="1:12" ht="12.75">
      <c r="A44" s="16" t="s">
        <v>30</v>
      </c>
      <c r="B44" s="24" t="s">
        <v>31</v>
      </c>
      <c r="C44" s="19"/>
      <c r="D44" s="19"/>
      <c r="E44" s="24" t="s">
        <v>31</v>
      </c>
      <c r="F44" s="19"/>
      <c r="G44" s="19"/>
      <c r="H44" s="24" t="s">
        <v>31</v>
      </c>
      <c r="I44" s="19"/>
      <c r="J44" s="19"/>
      <c r="K44" s="24" t="s">
        <v>31</v>
      </c>
      <c r="L44" s="19"/>
    </row>
    <row r="45" spans="1:12" ht="12.75">
      <c r="A45" s="16"/>
      <c r="B45" s="22"/>
      <c r="C45" s="22"/>
      <c r="D45" s="23"/>
      <c r="E45" s="23"/>
      <c r="F45" s="23"/>
      <c r="G45" s="23"/>
      <c r="H45" s="22"/>
      <c r="I45" s="22"/>
      <c r="J45" s="22"/>
      <c r="K45" s="23"/>
      <c r="L45" s="23"/>
    </row>
    <row r="46" spans="1:12" ht="12.75">
      <c r="A46" s="16" t="s">
        <v>32</v>
      </c>
      <c r="B46" s="12"/>
      <c r="C46" s="12"/>
      <c r="D46" s="25"/>
      <c r="E46" s="25"/>
      <c r="F46" s="25"/>
      <c r="G46" s="25"/>
      <c r="H46" s="25"/>
      <c r="I46" s="12"/>
      <c r="J46" s="19"/>
      <c r="K46" s="23"/>
      <c r="L46" s="16"/>
    </row>
    <row r="47" spans="1:12" ht="12.75">
      <c r="A47" s="16" t="s">
        <v>33</v>
      </c>
      <c r="B47" s="12"/>
      <c r="C47" s="12"/>
      <c r="D47" s="25"/>
      <c r="E47" s="25"/>
      <c r="F47" s="25"/>
      <c r="G47" s="25"/>
      <c r="H47" s="25"/>
      <c r="I47" s="12"/>
      <c r="J47" s="12"/>
      <c r="K47" s="16"/>
      <c r="L47" s="16"/>
    </row>
    <row r="49" spans="2:11" ht="12.75">
      <c r="B49" s="26"/>
      <c r="E49" s="27"/>
      <c r="H49" s="27"/>
      <c r="K49" s="27"/>
    </row>
  </sheetData>
  <mergeCells count="4">
    <mergeCell ref="A2:M2"/>
    <mergeCell ref="A3:M3"/>
    <mergeCell ref="A4:M4"/>
    <mergeCell ref="A6:M6"/>
  </mergeCells>
  <printOptions/>
  <pageMargins left="0.3402777777777778" right="0.25" top="0.42986111111111114" bottom="0.64027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50">
      <selection activeCell="B76" sqref="B76"/>
    </sheetView>
  </sheetViews>
  <sheetFormatPr defaultColWidth="11.421875" defaultRowHeight="12.75"/>
  <cols>
    <col min="1" max="1" width="47.140625" style="1" customWidth="1"/>
    <col min="2" max="2" width="13.00390625" style="1" customWidth="1"/>
    <col min="3" max="3" width="6.57421875" style="1" customWidth="1"/>
    <col min="4" max="4" width="13.00390625" style="1" customWidth="1"/>
    <col min="5" max="5" width="3.57421875" style="1" customWidth="1"/>
    <col min="6" max="16384" width="11.421875" style="1" customWidth="1"/>
  </cols>
  <sheetData>
    <row r="1" spans="1:4" ht="16.5" customHeight="1">
      <c r="A1" s="28" t="s">
        <v>0</v>
      </c>
      <c r="B1" s="28"/>
      <c r="C1" s="28"/>
      <c r="D1" s="28"/>
    </row>
    <row r="2" spans="1:4" ht="16.5" customHeight="1">
      <c r="A2" s="28" t="s">
        <v>34</v>
      </c>
      <c r="B2" s="28"/>
      <c r="C2" s="28"/>
      <c r="D2" s="28"/>
    </row>
    <row r="3" spans="1:4" ht="16.5" customHeight="1">
      <c r="A3" s="3"/>
      <c r="B3" s="4"/>
      <c r="C3" s="4"/>
      <c r="D3" s="4"/>
    </row>
    <row r="4" spans="1:4" ht="16.5" customHeight="1">
      <c r="A4" s="16"/>
      <c r="B4" s="29" t="s">
        <v>35</v>
      </c>
      <c r="C4" s="30"/>
      <c r="D4" s="29" t="s">
        <v>36</v>
      </c>
    </row>
    <row r="5" spans="1:4" ht="16.5" customHeight="1">
      <c r="A5" s="16"/>
      <c r="B5" s="29" t="s">
        <v>37</v>
      </c>
      <c r="C5" s="30"/>
      <c r="D5" s="29" t="s">
        <v>37</v>
      </c>
    </row>
    <row r="6" spans="1:4" ht="16.5" customHeight="1">
      <c r="A6" s="16"/>
      <c r="B6" s="31" t="s">
        <v>12</v>
      </c>
      <c r="C6" s="30"/>
      <c r="D6" s="31" t="s">
        <v>38</v>
      </c>
    </row>
    <row r="7" spans="1:4" ht="16.5" customHeight="1">
      <c r="A7" s="16"/>
      <c r="B7" s="32" t="s">
        <v>14</v>
      </c>
      <c r="C7" s="32"/>
      <c r="D7" s="32" t="s">
        <v>14</v>
      </c>
    </row>
    <row r="8" spans="1:4" ht="16.5" customHeight="1">
      <c r="A8" s="16"/>
      <c r="B8" s="32"/>
      <c r="C8" s="32"/>
      <c r="D8" s="32" t="s">
        <v>39</v>
      </c>
    </row>
    <row r="9" spans="1:4" ht="16.5" customHeight="1">
      <c r="A9" s="33" t="s">
        <v>40</v>
      </c>
      <c r="B9" s="32"/>
      <c r="C9" s="32"/>
      <c r="D9" s="32"/>
    </row>
    <row r="10" spans="1:4" ht="9.75" customHeight="1">
      <c r="A10" s="16"/>
      <c r="B10" s="32"/>
      <c r="C10" s="32"/>
      <c r="D10" s="32"/>
    </row>
    <row r="11" spans="1:4" ht="16.5" customHeight="1">
      <c r="A11" s="33" t="s">
        <v>41</v>
      </c>
      <c r="B11" s="32"/>
      <c r="C11" s="32"/>
      <c r="D11" s="32"/>
    </row>
    <row r="12" spans="1:4" ht="9.75" customHeight="1">
      <c r="A12" s="16"/>
      <c r="B12" s="32"/>
      <c r="C12" s="32"/>
      <c r="D12" s="32"/>
    </row>
    <row r="13" spans="1:5" ht="16.5" customHeight="1">
      <c r="A13" s="34" t="s">
        <v>42</v>
      </c>
      <c r="B13" s="19">
        <v>217766</v>
      </c>
      <c r="C13" s="23"/>
      <c r="D13" s="19">
        <f>224685-4397-4611-695</f>
        <v>214982</v>
      </c>
      <c r="E13" s="2"/>
    </row>
    <row r="14" spans="1:7" ht="16.5" customHeight="1">
      <c r="A14" s="34" t="s">
        <v>43</v>
      </c>
      <c r="B14" s="19">
        <v>11388</v>
      </c>
      <c r="C14" s="23"/>
      <c r="D14" s="19">
        <f>6991+4397</f>
        <v>11388</v>
      </c>
      <c r="E14" s="2"/>
      <c r="G14" s="2"/>
    </row>
    <row r="15" spans="1:5" ht="16.5" customHeight="1">
      <c r="A15" s="34" t="s">
        <v>44</v>
      </c>
      <c r="B15" s="19">
        <v>14963</v>
      </c>
      <c r="C15" s="23"/>
      <c r="D15" s="19">
        <v>12801</v>
      </c>
      <c r="E15" s="2"/>
    </row>
    <row r="16" spans="1:5" ht="16.5" customHeight="1">
      <c r="A16" s="34" t="s">
        <v>45</v>
      </c>
      <c r="B16" s="19">
        <f>3181-144</f>
        <v>3037</v>
      </c>
      <c r="C16" s="23"/>
      <c r="D16" s="19">
        <v>1964</v>
      </c>
      <c r="E16" s="2"/>
    </row>
    <row r="17" spans="1:5" ht="16.5" customHeight="1">
      <c r="A17" s="34" t="s">
        <v>46</v>
      </c>
      <c r="B17" s="19">
        <v>4822</v>
      </c>
      <c r="C17" s="23"/>
      <c r="D17" s="19">
        <f>4611+695</f>
        <v>5306</v>
      </c>
      <c r="E17" s="2"/>
    </row>
    <row r="18" spans="1:5" ht="16.5" customHeight="1">
      <c r="A18" s="34" t="s">
        <v>47</v>
      </c>
      <c r="B18" s="21">
        <v>2019</v>
      </c>
      <c r="C18" s="23"/>
      <c r="D18" s="21">
        <v>2037</v>
      </c>
      <c r="E18" s="2"/>
    </row>
    <row r="19" spans="1:5" ht="16.5" customHeight="1">
      <c r="A19" s="34" t="s">
        <v>48</v>
      </c>
      <c r="B19" s="20">
        <v>11732</v>
      </c>
      <c r="C19" s="23"/>
      <c r="D19" s="20">
        <v>11725</v>
      </c>
      <c r="E19" s="2"/>
    </row>
    <row r="20" spans="1:5" ht="16.5" customHeight="1">
      <c r="A20" s="16"/>
      <c r="B20" s="19">
        <f>SUM(B13:B19)</f>
        <v>265727</v>
      </c>
      <c r="C20" s="23"/>
      <c r="D20" s="19">
        <f>SUM(D13:D19)</f>
        <v>260203</v>
      </c>
      <c r="E20" s="2"/>
    </row>
    <row r="21" spans="1:5" ht="12" customHeight="1">
      <c r="A21" s="16"/>
      <c r="B21" s="19"/>
      <c r="C21" s="23"/>
      <c r="D21" s="19"/>
      <c r="E21" s="2"/>
    </row>
    <row r="22" spans="1:5" ht="16.5" customHeight="1">
      <c r="A22" s="33" t="s">
        <v>49</v>
      </c>
      <c r="B22" s="19"/>
      <c r="C22" s="23"/>
      <c r="D22" s="19"/>
      <c r="E22" s="2"/>
    </row>
    <row r="23" spans="1:4" ht="16.5" customHeight="1">
      <c r="A23" s="34" t="s">
        <v>50</v>
      </c>
      <c r="B23" s="19">
        <v>36422</v>
      </c>
      <c r="C23" s="23"/>
      <c r="D23" s="19">
        <v>32216</v>
      </c>
    </row>
    <row r="24" spans="1:4" ht="16.5" customHeight="1">
      <c r="A24" s="34" t="s">
        <v>51</v>
      </c>
      <c r="B24" s="19">
        <v>37052</v>
      </c>
      <c r="C24" s="23"/>
      <c r="D24" s="19">
        <v>26763</v>
      </c>
    </row>
    <row r="25" spans="1:4" ht="16.5" customHeight="1">
      <c r="A25" s="34" t="s">
        <v>52</v>
      </c>
      <c r="B25" s="19">
        <v>18912</v>
      </c>
      <c r="C25" s="23"/>
      <c r="D25" s="19">
        <v>14439</v>
      </c>
    </row>
    <row r="26" spans="1:4" ht="16.5" customHeight="1">
      <c r="A26" s="34" t="s">
        <v>53</v>
      </c>
      <c r="B26" s="19">
        <v>310</v>
      </c>
      <c r="C26" s="23"/>
      <c r="D26" s="19">
        <f>1518</f>
        <v>1518</v>
      </c>
    </row>
    <row r="27" spans="1:4" ht="16.5" customHeight="1">
      <c r="A27" s="34" t="s">
        <v>54</v>
      </c>
      <c r="B27" s="19">
        <f>14273+144-1</f>
        <v>14416</v>
      </c>
      <c r="C27" s="23"/>
      <c r="D27" s="19">
        <v>20893</v>
      </c>
    </row>
    <row r="28" spans="1:4" ht="17.25" customHeight="1">
      <c r="A28" s="34" t="s">
        <v>55</v>
      </c>
      <c r="B28" s="20">
        <f>8162+19144+52</f>
        <v>27358</v>
      </c>
      <c r="C28" s="23"/>
      <c r="D28" s="20">
        <f>15262+17925</f>
        <v>33187</v>
      </c>
    </row>
    <row r="29" spans="1:4" ht="16.5" customHeight="1">
      <c r="A29" s="16"/>
      <c r="B29" s="35">
        <f>SUM(B23:B28)</f>
        <v>134470</v>
      </c>
      <c r="C29" s="23"/>
      <c r="D29" s="35">
        <f>SUM(D23:D28)</f>
        <v>129016</v>
      </c>
    </row>
    <row r="30" spans="1:4" ht="12" customHeight="1">
      <c r="A30" s="16"/>
      <c r="B30" s="19"/>
      <c r="C30" s="23"/>
      <c r="D30" s="19"/>
    </row>
    <row r="31" spans="1:4" ht="17.25" customHeight="1">
      <c r="A31" s="33" t="s">
        <v>56</v>
      </c>
      <c r="B31" s="36">
        <f>B29+B20</f>
        <v>400197</v>
      </c>
      <c r="C31" s="23"/>
      <c r="D31" s="36">
        <f>D29+D20</f>
        <v>389219</v>
      </c>
    </row>
    <row r="32" spans="1:4" ht="12" customHeight="1">
      <c r="A32" s="16"/>
      <c r="B32" s="19"/>
      <c r="C32" s="23"/>
      <c r="D32" s="19"/>
    </row>
    <row r="33" spans="1:4" ht="12" customHeight="1">
      <c r="A33" s="16"/>
      <c r="B33" s="19"/>
      <c r="C33" s="23"/>
      <c r="D33" s="19"/>
    </row>
    <row r="34" spans="1:4" ht="16.5" customHeight="1">
      <c r="A34" s="33" t="s">
        <v>57</v>
      </c>
      <c r="B34" s="19"/>
      <c r="C34" s="23"/>
      <c r="D34" s="19"/>
    </row>
    <row r="35" spans="1:4" ht="16.5" customHeight="1">
      <c r="A35" s="30"/>
      <c r="B35" s="19"/>
      <c r="C35" s="23"/>
      <c r="D35" s="19"/>
    </row>
    <row r="36" spans="1:4" ht="16.5" customHeight="1">
      <c r="A36" s="33" t="s">
        <v>58</v>
      </c>
      <c r="B36" s="19"/>
      <c r="C36" s="23"/>
      <c r="D36" s="19"/>
    </row>
    <row r="37" spans="1:4" ht="16.5" customHeight="1">
      <c r="A37" s="30"/>
      <c r="B37" s="19"/>
      <c r="C37" s="23"/>
      <c r="D37" s="19"/>
    </row>
    <row r="38" spans="1:4" ht="16.5" customHeight="1">
      <c r="A38" s="34" t="s">
        <v>59</v>
      </c>
      <c r="B38" s="19">
        <v>88863</v>
      </c>
      <c r="C38" s="23"/>
      <c r="D38" s="19">
        <v>88863</v>
      </c>
    </row>
    <row r="39" spans="1:4" ht="16.5" customHeight="1">
      <c r="A39" s="34" t="s">
        <v>60</v>
      </c>
      <c r="B39" s="19">
        <v>694</v>
      </c>
      <c r="C39" s="23"/>
      <c r="D39" s="19">
        <v>694</v>
      </c>
    </row>
    <row r="40" spans="1:4" ht="16.5" customHeight="1">
      <c r="A40" s="34" t="s">
        <v>61</v>
      </c>
      <c r="B40" s="19">
        <f>878</f>
        <v>878</v>
      </c>
      <c r="C40" s="23"/>
      <c r="D40" s="19">
        <f>124</f>
        <v>124</v>
      </c>
    </row>
    <row r="41" spans="1:4" ht="17.25" customHeight="1">
      <c r="A41" s="34" t="s">
        <v>62</v>
      </c>
      <c r="B41" s="19">
        <f>3243+163974</f>
        <v>167217</v>
      </c>
      <c r="C41" s="23"/>
      <c r="D41" s="19">
        <f>161967+3243</f>
        <v>165210</v>
      </c>
    </row>
    <row r="42" spans="1:4" ht="17.25" customHeight="1">
      <c r="A42" s="34" t="s">
        <v>63</v>
      </c>
      <c r="B42" s="19">
        <f>-254</f>
        <v>-254</v>
      </c>
      <c r="C42" s="23"/>
      <c r="D42" s="19">
        <f>-2</f>
        <v>-2</v>
      </c>
    </row>
    <row r="43" spans="1:4" ht="16.5" customHeight="1">
      <c r="A43" s="16"/>
      <c r="B43" s="35">
        <f>SUM(B38:B42)</f>
        <v>257398</v>
      </c>
      <c r="C43" s="23"/>
      <c r="D43" s="35">
        <f>SUM(D38:D42)</f>
        <v>254889</v>
      </c>
    </row>
    <row r="44" spans="1:4" ht="12" customHeight="1">
      <c r="A44" s="16"/>
      <c r="B44" s="19"/>
      <c r="C44" s="23"/>
      <c r="D44" s="19"/>
    </row>
    <row r="45" spans="1:4" ht="17.25" customHeight="1">
      <c r="A45" s="34" t="s">
        <v>27</v>
      </c>
      <c r="B45" s="19">
        <f>13622+1</f>
        <v>13623</v>
      </c>
      <c r="C45" s="23"/>
      <c r="D45" s="19">
        <v>16128</v>
      </c>
    </row>
    <row r="46" spans="1:4" ht="12" customHeight="1">
      <c r="A46" s="16"/>
      <c r="B46" s="19"/>
      <c r="C46" s="23"/>
      <c r="D46" s="19"/>
    </row>
    <row r="47" spans="1:4" ht="17.25" customHeight="1">
      <c r="A47" s="33" t="s">
        <v>64</v>
      </c>
      <c r="B47" s="37">
        <f>SUM(B43:B46)</f>
        <v>271021</v>
      </c>
      <c r="C47" s="23"/>
      <c r="D47" s="37">
        <f>SUM(D43:D46)</f>
        <v>271017</v>
      </c>
    </row>
    <row r="48" spans="1:4" ht="12" customHeight="1">
      <c r="A48" s="16"/>
      <c r="B48" s="19"/>
      <c r="C48" s="23"/>
      <c r="D48" s="19"/>
    </row>
    <row r="49" spans="1:4" ht="12" customHeight="1">
      <c r="A49" s="16"/>
      <c r="B49" s="19"/>
      <c r="C49" s="23"/>
      <c r="D49" s="19"/>
    </row>
    <row r="50" spans="1:4" ht="17.25" customHeight="1">
      <c r="A50" s="33" t="s">
        <v>65</v>
      </c>
      <c r="B50" s="19"/>
      <c r="C50" s="23"/>
      <c r="D50" s="19"/>
    </row>
    <row r="51" spans="1:4" ht="17.25" customHeight="1">
      <c r="A51" s="34" t="s">
        <v>66</v>
      </c>
      <c r="B51" s="19">
        <v>52634</v>
      </c>
      <c r="C51" s="23"/>
      <c r="D51" s="19">
        <v>51242</v>
      </c>
    </row>
    <row r="52" spans="1:4" ht="17.25" customHeight="1">
      <c r="A52" s="34" t="s">
        <v>67</v>
      </c>
      <c r="B52" s="19">
        <v>15090</v>
      </c>
      <c r="C52" s="23"/>
      <c r="D52" s="19">
        <f>15090</f>
        <v>15090</v>
      </c>
    </row>
    <row r="53" spans="1:4" ht="17.25" customHeight="1">
      <c r="A53" s="16"/>
      <c r="B53" s="37">
        <f>SUM(B51:B52)</f>
        <v>67724</v>
      </c>
      <c r="C53" s="23"/>
      <c r="D53" s="37">
        <f>SUM(D51:D52)</f>
        <v>66332</v>
      </c>
    </row>
    <row r="54" spans="1:4" ht="12" customHeight="1">
      <c r="A54" s="16"/>
      <c r="B54" s="19"/>
      <c r="C54" s="23"/>
      <c r="D54" s="19"/>
    </row>
    <row r="55" spans="1:4" ht="16.5" customHeight="1">
      <c r="A55" s="33" t="s">
        <v>68</v>
      </c>
      <c r="B55" s="19"/>
      <c r="C55" s="23"/>
      <c r="D55" s="19"/>
    </row>
    <row r="56" spans="1:4" ht="16.5" customHeight="1">
      <c r="A56" s="34" t="s">
        <v>69</v>
      </c>
      <c r="B56" s="19">
        <f>21534+52</f>
        <v>21586</v>
      </c>
      <c r="C56" s="23"/>
      <c r="D56" s="19">
        <v>10819</v>
      </c>
    </row>
    <row r="57" spans="1:4" ht="17.25" customHeight="1">
      <c r="A57" s="34" t="s">
        <v>70</v>
      </c>
      <c r="B57" s="19">
        <v>39866</v>
      </c>
      <c r="C57" s="23"/>
      <c r="D57" s="19">
        <v>41051</v>
      </c>
    </row>
    <row r="58" spans="1:4" ht="16.5" customHeight="1">
      <c r="A58" s="34" t="s">
        <v>66</v>
      </c>
      <c r="B58" s="19">
        <v>0</v>
      </c>
      <c r="C58" s="23"/>
      <c r="D58" s="19">
        <v>0</v>
      </c>
    </row>
    <row r="59" spans="1:4" ht="17.25" customHeight="1">
      <c r="A59" s="16"/>
      <c r="B59" s="37">
        <f>SUM(B56:B58)</f>
        <v>61452</v>
      </c>
      <c r="C59" s="23"/>
      <c r="D59" s="37">
        <f>SUM(D56:D58)</f>
        <v>51870</v>
      </c>
    </row>
    <row r="60" spans="1:4" ht="17.25" customHeight="1">
      <c r="A60" s="34" t="s">
        <v>71</v>
      </c>
      <c r="B60" s="20">
        <f>B59+B53</f>
        <v>129176</v>
      </c>
      <c r="C60" s="23"/>
      <c r="D60" s="20">
        <f>D59+D53</f>
        <v>118202</v>
      </c>
    </row>
    <row r="61" spans="1:4" ht="17.25" customHeight="1">
      <c r="A61" s="16"/>
      <c r="B61" s="19"/>
      <c r="C61" s="23"/>
      <c r="D61" s="19"/>
    </row>
    <row r="62" spans="1:4" ht="17.25" customHeight="1">
      <c r="A62" s="34" t="s">
        <v>72</v>
      </c>
      <c r="B62" s="36">
        <f>B60+B47</f>
        <v>400197</v>
      </c>
      <c r="C62" s="23"/>
      <c r="D62" s="36">
        <f>D60+D47</f>
        <v>389219</v>
      </c>
    </row>
    <row r="63" spans="1:4" ht="9.75" customHeight="1">
      <c r="A63" s="16"/>
      <c r="B63" s="19"/>
      <c r="C63" s="23"/>
      <c r="D63" s="19"/>
    </row>
    <row r="64" spans="1:4" ht="16.5" customHeight="1">
      <c r="A64" s="16"/>
      <c r="B64" s="19"/>
      <c r="C64" s="23"/>
      <c r="D64" s="19"/>
    </row>
    <row r="65" spans="1:4" ht="16.5" customHeight="1">
      <c r="A65" s="34" t="s">
        <v>73</v>
      </c>
      <c r="B65" s="19"/>
      <c r="C65" s="23"/>
      <c r="D65" s="19"/>
    </row>
    <row r="66" spans="1:4" ht="16.5" customHeight="1">
      <c r="A66" s="34" t="s">
        <v>74</v>
      </c>
      <c r="B66" s="38">
        <f>((B31-B60)-B45)/B38</f>
        <v>2.8965711263405467</v>
      </c>
      <c r="C66" s="22"/>
      <c r="D66" s="38">
        <f>((D31-D60)-D45)/D38</f>
        <v>2.868336653050201</v>
      </c>
    </row>
    <row r="67" spans="1:4" ht="16.5" customHeight="1">
      <c r="A67" s="16"/>
      <c r="B67" s="12"/>
      <c r="C67" s="12"/>
      <c r="D67" s="39"/>
    </row>
    <row r="68" spans="1:4" ht="16.5" customHeight="1">
      <c r="A68" s="34" t="s">
        <v>75</v>
      </c>
      <c r="B68" s="16"/>
      <c r="C68" s="16"/>
      <c r="D68" s="16"/>
    </row>
    <row r="69" spans="1:4" ht="16.5" customHeight="1">
      <c r="A69" s="34" t="s">
        <v>76</v>
      </c>
      <c r="B69" s="16"/>
      <c r="C69" s="16"/>
      <c r="D69" s="16"/>
    </row>
    <row r="71" spans="2:4" ht="12.75">
      <c r="B71" s="40"/>
      <c r="D71" s="40"/>
    </row>
  </sheetData>
  <mergeCells count="2">
    <mergeCell ref="A1:D1"/>
    <mergeCell ref="A2:D2"/>
  </mergeCells>
  <printOptions horizontalCentered="1"/>
  <pageMargins left="0.3" right="0.3" top="0.3" bottom="0.3" header="0.5118055555555556" footer="0.5118055555555556"/>
  <pageSetup horizontalDpi="300" verticalDpi="300" orientation="portrait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21">
      <selection activeCell="E51" sqref="E51"/>
    </sheetView>
  </sheetViews>
  <sheetFormatPr defaultColWidth="11.421875" defaultRowHeight="12.75"/>
  <cols>
    <col min="1" max="1" width="63.140625" style="1" customWidth="1"/>
    <col min="2" max="2" width="15.00390625" style="1" customWidth="1"/>
    <col min="3" max="3" width="4.57421875" style="1" customWidth="1"/>
    <col min="4" max="4" width="1.7109375" style="1" customWidth="1"/>
    <col min="5" max="5" width="15.00390625" style="1" customWidth="1"/>
    <col min="6" max="6" width="4.7109375" style="1" customWidth="1"/>
    <col min="7" max="16384" width="11.421875" style="1" customWidth="1"/>
  </cols>
  <sheetData>
    <row r="1" spans="1:6" ht="18" customHeight="1">
      <c r="A1" s="7" t="s">
        <v>0</v>
      </c>
      <c r="B1" s="7"/>
      <c r="C1" s="7"/>
      <c r="D1" s="7"/>
      <c r="E1" s="7"/>
      <c r="F1" s="7"/>
    </row>
    <row r="2" spans="1:6" ht="18" customHeight="1">
      <c r="A2" s="7" t="s">
        <v>77</v>
      </c>
      <c r="B2" s="7"/>
      <c r="C2" s="7"/>
      <c r="D2" s="7"/>
      <c r="E2" s="7"/>
      <c r="F2" s="7"/>
    </row>
    <row r="3" spans="1:6" ht="13.5" customHeight="1">
      <c r="A3" s="41"/>
      <c r="B3" s="41"/>
      <c r="C3" s="41"/>
      <c r="D3" s="41"/>
      <c r="E3" s="16"/>
      <c r="F3" s="16"/>
    </row>
    <row r="4" spans="1:6" ht="13.5" customHeight="1">
      <c r="A4" s="41"/>
      <c r="B4" s="41"/>
      <c r="C4" s="41"/>
      <c r="D4" s="41"/>
      <c r="E4" s="16"/>
      <c r="F4" s="16"/>
    </row>
    <row r="5" spans="1:6" ht="13.5" customHeight="1">
      <c r="A5" s="30"/>
      <c r="B5" s="7" t="s">
        <v>78</v>
      </c>
      <c r="C5" s="7"/>
      <c r="D5" s="30"/>
      <c r="E5" s="7" t="s">
        <v>78</v>
      </c>
      <c r="F5" s="7"/>
    </row>
    <row r="6" spans="1:6" ht="13.5" customHeight="1">
      <c r="A6" s="42"/>
      <c r="B6" s="7" t="s">
        <v>79</v>
      </c>
      <c r="C6" s="7"/>
      <c r="D6" s="42"/>
      <c r="E6" s="7" t="s">
        <v>80</v>
      </c>
      <c r="F6" s="7"/>
    </row>
    <row r="7" spans="1:6" ht="13.5" customHeight="1">
      <c r="A7" s="16"/>
      <c r="B7" s="43" t="s">
        <v>14</v>
      </c>
      <c r="C7" s="43"/>
      <c r="D7" s="16"/>
      <c r="E7" s="43" t="s">
        <v>14</v>
      </c>
      <c r="F7" s="43"/>
    </row>
    <row r="8" spans="1:6" ht="13.5" customHeight="1">
      <c r="A8" s="44" t="s">
        <v>81</v>
      </c>
      <c r="B8" s="13"/>
      <c r="C8" s="16"/>
      <c r="D8" s="30"/>
      <c r="E8" s="13"/>
      <c r="F8" s="16"/>
    </row>
    <row r="9" spans="1:6" ht="13.5" customHeight="1">
      <c r="A9" s="44"/>
      <c r="B9" s="13"/>
      <c r="C9" s="16"/>
      <c r="D9" s="30"/>
      <c r="E9" s="13"/>
      <c r="F9" s="16"/>
    </row>
    <row r="10" spans="1:6" ht="13.5" customHeight="1">
      <c r="A10" s="45" t="s">
        <v>82</v>
      </c>
      <c r="B10" s="19">
        <v>65787</v>
      </c>
      <c r="C10" s="46"/>
      <c r="D10" s="16"/>
      <c r="E10" s="19">
        <f>96286</f>
        <v>96286</v>
      </c>
      <c r="F10" s="46"/>
    </row>
    <row r="11" spans="1:6" ht="13.5" customHeight="1">
      <c r="A11" s="45" t="s">
        <v>83</v>
      </c>
      <c r="B11" s="19">
        <f>-67811</f>
        <v>-67811</v>
      </c>
      <c r="C11" s="46"/>
      <c r="D11" s="16"/>
      <c r="E11" s="19">
        <f>-93092</f>
        <v>-93092</v>
      </c>
      <c r="F11" s="46"/>
    </row>
    <row r="12" spans="1:6" ht="13.5" customHeight="1">
      <c r="A12" s="16"/>
      <c r="B12" s="20"/>
      <c r="C12" s="47"/>
      <c r="D12" s="16"/>
      <c r="E12" s="20"/>
      <c r="F12" s="47"/>
    </row>
    <row r="13" spans="1:6" ht="13.5" customHeight="1">
      <c r="A13" s="45" t="s">
        <v>84</v>
      </c>
      <c r="B13" s="19">
        <f>SUM(B10:B11)</f>
        <v>-2024</v>
      </c>
      <c r="C13" s="46"/>
      <c r="D13" s="16"/>
      <c r="E13" s="19">
        <f>SUM(E10:E11)</f>
        <v>3194</v>
      </c>
      <c r="F13" s="46"/>
    </row>
    <row r="14" spans="1:6" ht="13.5" customHeight="1">
      <c r="A14" s="16"/>
      <c r="B14" s="19"/>
      <c r="C14" s="25"/>
      <c r="D14" s="16"/>
      <c r="E14" s="19"/>
      <c r="F14" s="25"/>
    </row>
    <row r="15" spans="1:6" ht="13.5" customHeight="1">
      <c r="A15" s="45" t="s">
        <v>85</v>
      </c>
      <c r="B15" s="19">
        <f>-1669</f>
        <v>-1669</v>
      </c>
      <c r="C15" s="46"/>
      <c r="D15" s="16"/>
      <c r="E15" s="19">
        <f>-3352</f>
        <v>-3352</v>
      </c>
      <c r="F15" s="46"/>
    </row>
    <row r="16" spans="1:6" ht="13.5" customHeight="1">
      <c r="A16" s="45" t="s">
        <v>86</v>
      </c>
      <c r="B16" s="19">
        <f>-1770</f>
        <v>-1770</v>
      </c>
      <c r="C16" s="46"/>
      <c r="D16" s="16"/>
      <c r="E16" s="19">
        <v>0</v>
      </c>
      <c r="F16" s="46"/>
    </row>
    <row r="17" spans="1:6" ht="13.5" customHeight="1">
      <c r="A17" s="16"/>
      <c r="B17" s="20"/>
      <c r="C17" s="47"/>
      <c r="D17" s="16"/>
      <c r="E17" s="20"/>
      <c r="F17" s="47"/>
    </row>
    <row r="18" spans="1:6" ht="13.5" customHeight="1">
      <c r="A18" s="45" t="s">
        <v>87</v>
      </c>
      <c r="B18" s="20">
        <f>SUM(B13:B16)</f>
        <v>-5463</v>
      </c>
      <c r="C18" s="48"/>
      <c r="D18" s="16"/>
      <c r="E18" s="20">
        <f>SUM(E13:E16)</f>
        <v>-158</v>
      </c>
      <c r="F18" s="48"/>
    </row>
    <row r="19" spans="1:6" ht="13.5" customHeight="1">
      <c r="A19" s="16"/>
      <c r="B19" s="23"/>
      <c r="C19" s="16"/>
      <c r="D19" s="16"/>
      <c r="E19" s="23"/>
      <c r="F19" s="16"/>
    </row>
    <row r="20" spans="1:6" ht="13.5" customHeight="1">
      <c r="A20" s="44" t="s">
        <v>88</v>
      </c>
      <c r="B20" s="49"/>
      <c r="C20" s="30"/>
      <c r="D20" s="30"/>
      <c r="E20" s="49"/>
      <c r="F20" s="30"/>
    </row>
    <row r="21" spans="1:6" ht="13.5" customHeight="1">
      <c r="A21" s="44"/>
      <c r="B21" s="49"/>
      <c r="C21" s="30"/>
      <c r="D21" s="30"/>
      <c r="E21" s="49"/>
      <c r="F21" s="30"/>
    </row>
    <row r="22" spans="1:6" ht="13.5" customHeight="1">
      <c r="A22" s="45" t="s">
        <v>89</v>
      </c>
      <c r="B22" s="19">
        <f>-7814</f>
        <v>-7814</v>
      </c>
      <c r="C22" s="46"/>
      <c r="D22" s="16"/>
      <c r="E22" s="19">
        <f>-5914</f>
        <v>-5914</v>
      </c>
      <c r="F22" s="46"/>
    </row>
    <row r="23" spans="1:6" ht="13.5" customHeight="1">
      <c r="A23" s="45" t="s">
        <v>54</v>
      </c>
      <c r="B23" s="19">
        <f>9078-3437+41</f>
        <v>5682</v>
      </c>
      <c r="C23" s="46"/>
      <c r="D23" s="16"/>
      <c r="E23" s="19">
        <f>-700</f>
        <v>-700</v>
      </c>
      <c r="F23" s="46"/>
    </row>
    <row r="24" spans="1:6" ht="13.5" customHeight="1">
      <c r="A24" s="45" t="s">
        <v>90</v>
      </c>
      <c r="B24" s="19">
        <v>48</v>
      </c>
      <c r="C24" s="25"/>
      <c r="D24" s="16"/>
      <c r="E24" s="19">
        <v>59</v>
      </c>
      <c r="F24" s="25"/>
    </row>
    <row r="25" spans="1:6" ht="13.5" customHeight="1">
      <c r="A25" s="45" t="s">
        <v>91</v>
      </c>
      <c r="B25" s="19">
        <v>146</v>
      </c>
      <c r="C25" s="25"/>
      <c r="D25" s="16"/>
      <c r="E25" s="19">
        <v>125</v>
      </c>
      <c r="F25" s="25"/>
    </row>
    <row r="26" spans="1:6" ht="13.5" customHeight="1">
      <c r="A26" s="45" t="s">
        <v>92</v>
      </c>
      <c r="B26" s="20">
        <v>375</v>
      </c>
      <c r="C26" s="47"/>
      <c r="D26" s="16"/>
      <c r="E26" s="20">
        <v>677</v>
      </c>
      <c r="F26" s="47"/>
    </row>
    <row r="27" spans="1:6" ht="13.5" customHeight="1">
      <c r="A27" s="45" t="s">
        <v>93</v>
      </c>
      <c r="B27" s="20">
        <f>SUM(B20:B26)</f>
        <v>-1563</v>
      </c>
      <c r="C27" s="48"/>
      <c r="D27" s="16"/>
      <c r="E27" s="20">
        <f>SUM(E20:E26)</f>
        <v>-5753</v>
      </c>
      <c r="F27" s="48"/>
    </row>
    <row r="28" spans="1:6" ht="13.5" customHeight="1">
      <c r="A28" s="16"/>
      <c r="B28" s="23"/>
      <c r="C28" s="16"/>
      <c r="D28" s="16"/>
      <c r="E28" s="23"/>
      <c r="F28" s="16"/>
    </row>
    <row r="29" spans="1:6" ht="13.5" customHeight="1">
      <c r="A29" s="44" t="s">
        <v>94</v>
      </c>
      <c r="B29" s="49"/>
      <c r="C29" s="30"/>
      <c r="D29" s="30"/>
      <c r="E29" s="49"/>
      <c r="F29" s="30"/>
    </row>
    <row r="30" spans="1:6" ht="13.5" customHeight="1">
      <c r="A30" s="44"/>
      <c r="B30" s="49"/>
      <c r="C30" s="30"/>
      <c r="D30" s="30"/>
      <c r="E30" s="49"/>
      <c r="F30" s="30"/>
    </row>
    <row r="31" spans="1:6" ht="13.5" customHeight="1">
      <c r="A31" s="45" t="s">
        <v>95</v>
      </c>
      <c r="B31" s="19">
        <v>0</v>
      </c>
      <c r="C31" s="30"/>
      <c r="D31" s="30"/>
      <c r="E31" s="23">
        <v>51070</v>
      </c>
      <c r="F31" s="30"/>
    </row>
    <row r="32" spans="1:6" ht="13.5" customHeight="1">
      <c r="A32" s="45" t="s">
        <v>96</v>
      </c>
      <c r="B32" s="19">
        <v>1449</v>
      </c>
      <c r="C32" s="30"/>
      <c r="D32" s="30"/>
      <c r="E32" s="23">
        <v>0</v>
      </c>
      <c r="F32" s="30"/>
    </row>
    <row r="33" spans="1:6" ht="13.5" customHeight="1">
      <c r="A33" s="45" t="s">
        <v>97</v>
      </c>
      <c r="B33" s="19">
        <f>-252</f>
        <v>-252</v>
      </c>
      <c r="C33" s="30"/>
      <c r="D33" s="30"/>
      <c r="E33" s="23">
        <v>0</v>
      </c>
      <c r="F33" s="30"/>
    </row>
    <row r="34" spans="1:6" ht="13.5" customHeight="1">
      <c r="A34" s="45" t="s">
        <v>98</v>
      </c>
      <c r="B34" s="37">
        <f>SUM(B31:B33)</f>
        <v>1197</v>
      </c>
      <c r="C34" s="50"/>
      <c r="D34" s="16"/>
      <c r="E34" s="37">
        <f>SUM(E31:E33)</f>
        <v>51070</v>
      </c>
      <c r="F34" s="50"/>
    </row>
    <row r="35" spans="1:6" ht="13.5" customHeight="1">
      <c r="A35"/>
      <c r="B35" s="23"/>
      <c r="C35" s="16"/>
      <c r="D35" s="16"/>
      <c r="E35" s="23"/>
      <c r="F35" s="16"/>
    </row>
    <row r="36" spans="1:6" ht="13.5" customHeight="1">
      <c r="A36" s="45" t="s">
        <v>99</v>
      </c>
      <c r="B36" s="19">
        <f>B18+B27+B34</f>
        <v>-5829</v>
      </c>
      <c r="C36" s="46"/>
      <c r="D36" s="16"/>
      <c r="E36" s="19">
        <f>E18+E27+E34</f>
        <v>45159</v>
      </c>
      <c r="F36" s="46"/>
    </row>
    <row r="37" spans="1:6" ht="13.5" customHeight="1">
      <c r="A37" s="16"/>
      <c r="B37" s="19"/>
      <c r="C37" s="25"/>
      <c r="D37" s="16"/>
      <c r="E37" s="19"/>
      <c r="F37" s="25"/>
    </row>
    <row r="38" spans="1:6" ht="13.5" customHeight="1">
      <c r="A38" s="45" t="s">
        <v>100</v>
      </c>
      <c r="B38" s="20">
        <v>33187</v>
      </c>
      <c r="C38" s="51"/>
      <c r="D38" s="16"/>
      <c r="E38" s="20">
        <v>53231</v>
      </c>
      <c r="F38" s="51"/>
    </row>
    <row r="39" spans="1:6" ht="13.5" customHeight="1">
      <c r="A39" s="45" t="s">
        <v>101</v>
      </c>
      <c r="B39" s="36">
        <f>SUM(B36:B38)</f>
        <v>27358</v>
      </c>
      <c r="C39" s="52"/>
      <c r="D39" s="16"/>
      <c r="E39" s="36">
        <f>SUM(E36:E38)</f>
        <v>98390</v>
      </c>
      <c r="F39" s="52"/>
    </row>
    <row r="40" spans="1:6" ht="13.5" customHeight="1">
      <c r="A40" s="16"/>
      <c r="B40" s="16"/>
      <c r="C40" s="16"/>
      <c r="D40" s="16"/>
      <c r="E40" s="19"/>
      <c r="F40" s="46"/>
    </row>
    <row r="41" spans="1:6" ht="13.5" customHeight="1">
      <c r="A41" s="16"/>
      <c r="B41" s="16"/>
      <c r="C41" s="16"/>
      <c r="D41" s="16"/>
      <c r="E41" s="19"/>
      <c r="F41" s="46"/>
    </row>
    <row r="42" spans="1:6" ht="13.5" customHeight="1">
      <c r="A42" s="45" t="s">
        <v>102</v>
      </c>
      <c r="B42" s="16"/>
      <c r="C42" s="16"/>
      <c r="D42" s="16"/>
      <c r="E42" s="19"/>
      <c r="F42" s="46"/>
    </row>
    <row r="43" spans="1:6" ht="13.5" customHeight="1">
      <c r="A43" s="53" t="s">
        <v>103</v>
      </c>
      <c r="B43" s="16"/>
      <c r="C43" s="16"/>
      <c r="D43" s="16"/>
      <c r="E43" s="23"/>
      <c r="F43" s="16"/>
    </row>
    <row r="44" spans="1:6" ht="13.5" customHeight="1">
      <c r="A44" s="16" t="s">
        <v>104</v>
      </c>
      <c r="B44" s="16"/>
      <c r="C44" s="16"/>
      <c r="D44" s="16"/>
      <c r="E44" s="19"/>
      <c r="F44" s="25"/>
    </row>
    <row r="45" spans="1:6" ht="13.5" customHeight="1">
      <c r="A45" s="53" t="s">
        <v>105</v>
      </c>
      <c r="B45" s="54">
        <v>27358</v>
      </c>
      <c r="C45" s="55"/>
      <c r="D45" s="16"/>
      <c r="E45" s="54">
        <v>98390</v>
      </c>
      <c r="F45" s="55"/>
    </row>
    <row r="46" spans="1:6" ht="13.5" customHeight="1">
      <c r="A46" s="16"/>
      <c r="B46" s="16"/>
      <c r="C46" s="16"/>
      <c r="D46" s="16"/>
      <c r="E46" s="19"/>
      <c r="F46" s="16"/>
    </row>
    <row r="47" spans="1:6" ht="13.5" customHeight="1">
      <c r="A47" s="45" t="s">
        <v>106</v>
      </c>
      <c r="B47" s="16"/>
      <c r="C47" s="16"/>
      <c r="D47" s="16"/>
      <c r="E47" s="23"/>
      <c r="F47" s="16"/>
    </row>
    <row r="48" spans="1:6" ht="13.5" customHeight="1">
      <c r="A48" s="45" t="s">
        <v>107</v>
      </c>
      <c r="B48" s="16"/>
      <c r="C48" s="16"/>
      <c r="D48" s="16"/>
      <c r="E48" s="23"/>
      <c r="F48" s="16"/>
    </row>
    <row r="49" ht="13.5" customHeight="1"/>
    <row r="50" spans="2:5" ht="12.75">
      <c r="B50" s="40"/>
      <c r="E50" s="40"/>
    </row>
  </sheetData>
  <mergeCells count="8">
    <mergeCell ref="A1:F1"/>
    <mergeCell ref="A2:F2"/>
    <mergeCell ref="B5:C5"/>
    <mergeCell ref="E5:F5"/>
    <mergeCell ref="B6:C6"/>
    <mergeCell ref="E6:F6"/>
    <mergeCell ref="B7:C7"/>
    <mergeCell ref="E7:F7"/>
  </mergeCells>
  <printOptions horizontalCentered="1"/>
  <pageMargins left="0.42986111111111114" right="0.37986111111111115" top="0.37986111111111115" bottom="0.2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H61" sqref="H61"/>
    </sheetView>
  </sheetViews>
  <sheetFormatPr defaultColWidth="11.421875" defaultRowHeight="12.75"/>
  <cols>
    <col min="1" max="1" width="36.8515625" style="56" customWidth="1"/>
    <col min="2" max="2" width="8.7109375" style="56" customWidth="1"/>
    <col min="3" max="3" width="1.1484375" style="56" customWidth="1"/>
    <col min="4" max="4" width="8.7109375" style="56" customWidth="1"/>
    <col min="5" max="5" width="0.9921875" style="56" customWidth="1"/>
    <col min="6" max="6" width="8.7109375" style="56" customWidth="1"/>
    <col min="7" max="7" width="1.28515625" style="56" customWidth="1"/>
    <col min="8" max="8" width="8.7109375" style="56" customWidth="1"/>
    <col min="9" max="9" width="1.28515625" style="56" customWidth="1"/>
    <col min="10" max="10" width="8.7109375" style="56" customWidth="1"/>
    <col min="11" max="11" width="1.1484375" style="56" customWidth="1"/>
    <col min="12" max="12" width="8.7109375" style="56" customWidth="1"/>
    <col min="13" max="13" width="1.1484375" style="56" customWidth="1"/>
    <col min="14" max="14" width="8.7109375" style="56" customWidth="1"/>
    <col min="15" max="15" width="1.1484375" style="56" customWidth="1"/>
    <col min="16" max="16" width="8.7109375" style="56" customWidth="1"/>
    <col min="17" max="17" width="1.57421875" style="56" customWidth="1"/>
    <col min="18" max="18" width="8.7109375" style="56" customWidth="1"/>
    <col min="19" max="19" width="1.28515625" style="56" customWidth="1"/>
    <col min="20" max="16384" width="11.421875" style="56" customWidth="1"/>
  </cols>
  <sheetData>
    <row r="1" spans="1:19" ht="13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3.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6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8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0" t="s">
        <v>109</v>
      </c>
      <c r="R4" s="10" t="s">
        <v>110</v>
      </c>
    </row>
    <row r="5" spans="1:18" ht="13.5">
      <c r="A5" s="45"/>
      <c r="B5" s="58" t="s">
        <v>111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5"/>
      <c r="P5" s="10" t="s">
        <v>112</v>
      </c>
      <c r="R5" s="59" t="s">
        <v>113</v>
      </c>
    </row>
    <row r="6" spans="1:18" ht="13.5">
      <c r="A6" s="45"/>
      <c r="B6" s="10" t="s">
        <v>114</v>
      </c>
      <c r="C6" s="10"/>
      <c r="D6" s="10" t="s">
        <v>115</v>
      </c>
      <c r="E6" s="10"/>
      <c r="F6" s="10" t="s">
        <v>116</v>
      </c>
      <c r="G6" s="10"/>
      <c r="H6" s="10" t="s">
        <v>117</v>
      </c>
      <c r="I6" s="10"/>
      <c r="J6" s="10" t="s">
        <v>118</v>
      </c>
      <c r="K6" s="10"/>
      <c r="L6" s="10" t="s">
        <v>119</v>
      </c>
      <c r="M6" s="10"/>
      <c r="N6" s="10"/>
      <c r="O6" s="10"/>
      <c r="P6" s="10"/>
      <c r="R6"/>
    </row>
    <row r="7" spans="1:18" ht="13.5">
      <c r="A7" s="45"/>
      <c r="B7" s="10" t="s">
        <v>120</v>
      </c>
      <c r="C7" s="10"/>
      <c r="D7" s="10" t="s">
        <v>121</v>
      </c>
      <c r="E7" s="10"/>
      <c r="F7" s="10" t="s">
        <v>122</v>
      </c>
      <c r="G7" s="10"/>
      <c r="H7" s="10" t="s">
        <v>123</v>
      </c>
      <c r="I7" s="10"/>
      <c r="J7" s="10" t="s">
        <v>124</v>
      </c>
      <c r="K7" s="10"/>
      <c r="L7" s="10" t="s">
        <v>125</v>
      </c>
      <c r="M7" s="10"/>
      <c r="N7" s="10" t="s">
        <v>110</v>
      </c>
      <c r="O7" s="10"/>
      <c r="P7" s="10"/>
      <c r="R7"/>
    </row>
    <row r="8" spans="1:18" ht="13.5">
      <c r="A8" s="45"/>
      <c r="B8" s="60" t="s">
        <v>14</v>
      </c>
      <c r="C8" s="60"/>
      <c r="D8" s="60" t="s">
        <v>14</v>
      </c>
      <c r="E8" s="60"/>
      <c r="F8" s="60" t="s">
        <v>14</v>
      </c>
      <c r="G8" s="60"/>
      <c r="H8" s="60" t="s">
        <v>14</v>
      </c>
      <c r="I8" s="60"/>
      <c r="J8" s="60" t="s">
        <v>14</v>
      </c>
      <c r="K8" s="60"/>
      <c r="L8" s="60" t="s">
        <v>14</v>
      </c>
      <c r="M8" s="60"/>
      <c r="N8" s="60" t="s">
        <v>14</v>
      </c>
      <c r="O8" s="60"/>
      <c r="P8" s="60" t="s">
        <v>14</v>
      </c>
      <c r="R8" s="60" t="s">
        <v>14</v>
      </c>
    </row>
    <row r="9" spans="1:16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3.5">
      <c r="A10" s="44" t="s">
        <v>126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ht="13.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8" ht="13.5">
      <c r="A12" s="45" t="s">
        <v>127</v>
      </c>
      <c r="B12" s="61">
        <v>88863</v>
      </c>
      <c r="C12" s="61"/>
      <c r="D12" s="61">
        <v>694</v>
      </c>
      <c r="E12" s="61"/>
      <c r="F12" s="61">
        <v>124</v>
      </c>
      <c r="G12" s="61"/>
      <c r="H12" s="61">
        <v>0</v>
      </c>
      <c r="I12" s="61"/>
      <c r="J12" s="61">
        <v>165210</v>
      </c>
      <c r="K12" s="61"/>
      <c r="L12" s="61">
        <f>-2</f>
        <v>-2</v>
      </c>
      <c r="M12" s="61"/>
      <c r="N12" s="61">
        <f>SUM(B12+D12+F12+H12+J12+L12)</f>
        <v>254889</v>
      </c>
      <c r="O12" s="61"/>
      <c r="P12" s="61">
        <v>16128</v>
      </c>
      <c r="Q12" s="62"/>
      <c r="R12" s="62">
        <f>SUM(N12+P12)</f>
        <v>271017</v>
      </c>
    </row>
    <row r="13" spans="1:18" ht="13.5">
      <c r="A13" s="4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2"/>
      <c r="R13" s="62"/>
    </row>
    <row r="14" spans="1:18" ht="13.5">
      <c r="A14" s="45" t="s">
        <v>128</v>
      </c>
      <c r="B14" s="61">
        <v>0</v>
      </c>
      <c r="C14" s="61"/>
      <c r="D14" s="61">
        <v>0</v>
      </c>
      <c r="E14" s="61"/>
      <c r="F14" s="61">
        <v>0</v>
      </c>
      <c r="G14" s="61"/>
      <c r="H14" s="61">
        <v>0</v>
      </c>
      <c r="I14" s="61"/>
      <c r="J14" s="61">
        <v>0</v>
      </c>
      <c r="K14" s="61"/>
      <c r="L14" s="61">
        <f>-252</f>
        <v>-252</v>
      </c>
      <c r="M14" s="61"/>
      <c r="N14" s="61">
        <f>SUM(B14+D14+F14+H14+J14+L14)</f>
        <v>-252</v>
      </c>
      <c r="O14" s="61"/>
      <c r="P14" s="61">
        <v>0</v>
      </c>
      <c r="Q14" s="62"/>
      <c r="R14" s="62">
        <f>SUM(N14+P14)</f>
        <v>-252</v>
      </c>
    </row>
    <row r="15" spans="1:18" ht="13.5">
      <c r="A15" s="4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62"/>
    </row>
    <row r="16" spans="1:18" ht="13.5">
      <c r="A16" s="45" t="s">
        <v>129</v>
      </c>
      <c r="B16" s="63">
        <v>0</v>
      </c>
      <c r="C16" s="61"/>
      <c r="D16" s="63">
        <v>0</v>
      </c>
      <c r="E16" s="61"/>
      <c r="F16" s="63">
        <v>754</v>
      </c>
      <c r="G16" s="61"/>
      <c r="H16" s="63">
        <v>0</v>
      </c>
      <c r="I16" s="64"/>
      <c r="J16" s="63">
        <v>0</v>
      </c>
      <c r="K16" s="61"/>
      <c r="L16" s="63">
        <v>0</v>
      </c>
      <c r="M16" s="61"/>
      <c r="N16" s="61">
        <f>SUM(B16+D16+F16+H16+J16)</f>
        <v>754</v>
      </c>
      <c r="O16" s="64"/>
      <c r="P16" s="61">
        <v>0</v>
      </c>
      <c r="Q16" s="62"/>
      <c r="R16" s="62">
        <f>SUM(N16+P16)</f>
        <v>754</v>
      </c>
    </row>
    <row r="17" spans="1:18" ht="13.5">
      <c r="A17" s="45"/>
      <c r="B17" s="63"/>
      <c r="C17" s="61"/>
      <c r="D17" s="63"/>
      <c r="E17" s="61"/>
      <c r="F17" s="63"/>
      <c r="G17" s="61"/>
      <c r="H17" s="63"/>
      <c r="I17" s="64"/>
      <c r="J17" s="63"/>
      <c r="K17" s="61"/>
      <c r="L17" s="63"/>
      <c r="M17" s="61"/>
      <c r="N17" s="61"/>
      <c r="O17" s="64"/>
      <c r="P17" s="61"/>
      <c r="Q17" s="62"/>
      <c r="R17" s="62"/>
    </row>
    <row r="18" spans="1:18" ht="13.5">
      <c r="A18" s="45" t="s">
        <v>130</v>
      </c>
      <c r="B18" s="63">
        <v>0</v>
      </c>
      <c r="C18" s="61"/>
      <c r="D18" s="63">
        <v>0</v>
      </c>
      <c r="E18" s="61"/>
      <c r="F18" s="63">
        <v>0</v>
      </c>
      <c r="G18" s="61"/>
      <c r="H18" s="63">
        <v>0</v>
      </c>
      <c r="I18" s="64"/>
      <c r="J18" s="63">
        <v>2007</v>
      </c>
      <c r="K18" s="61"/>
      <c r="L18" s="63"/>
      <c r="M18" s="61"/>
      <c r="N18" s="61">
        <f>SUM(B18+D18+F18+H18+J18)</f>
        <v>2007</v>
      </c>
      <c r="O18" s="61"/>
      <c r="P18" s="61">
        <f>-2505</f>
        <v>-2505</v>
      </c>
      <c r="Q18" s="62"/>
      <c r="R18" s="62">
        <f>SUM(N18+P18)</f>
        <v>-498</v>
      </c>
    </row>
    <row r="19" spans="1:18" ht="13.5">
      <c r="A19" s="45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62"/>
    </row>
    <row r="20" spans="1:18" ht="13.5">
      <c r="A20" s="45" t="s">
        <v>131</v>
      </c>
      <c r="B20" s="65">
        <f>SUM(B12:B19)</f>
        <v>88863</v>
      </c>
      <c r="C20" s="61"/>
      <c r="D20" s="65">
        <f>SUM(D12:D19)</f>
        <v>694</v>
      </c>
      <c r="E20" s="61"/>
      <c r="F20" s="65">
        <f>SUM(F12:F19)</f>
        <v>878</v>
      </c>
      <c r="G20" s="61"/>
      <c r="H20" s="65">
        <f>SUM(H12:H19)</f>
        <v>0</v>
      </c>
      <c r="I20" s="61"/>
      <c r="J20" s="65">
        <f>SUM(J12:J19)</f>
        <v>167217</v>
      </c>
      <c r="K20" s="61"/>
      <c r="L20" s="65">
        <f>SUM(L12:L19)</f>
        <v>-254</v>
      </c>
      <c r="M20" s="61"/>
      <c r="N20" s="65">
        <f>SUM(N12:N19)</f>
        <v>257398</v>
      </c>
      <c r="O20" s="61"/>
      <c r="P20" s="65">
        <f>SUM(P12:P19)</f>
        <v>13623</v>
      </c>
      <c r="Q20" s="62"/>
      <c r="R20" s="65">
        <f>SUM(R12:R19)</f>
        <v>271021</v>
      </c>
    </row>
    <row r="21" spans="1:16" ht="13.5">
      <c r="A21" s="4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ht="13.5">
      <c r="A22" s="4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ht="13.5">
      <c r="A23" s="45" t="s">
        <v>132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13.5">
      <c r="A24" s="45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8" ht="13.5">
      <c r="A25" s="4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0" t="s">
        <v>109</v>
      </c>
      <c r="R25" s="10" t="s">
        <v>110</v>
      </c>
    </row>
    <row r="26" spans="1:18" ht="13.5">
      <c r="A26" s="45"/>
      <c r="B26" s="58" t="s">
        <v>111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61"/>
      <c r="P26" s="10" t="s">
        <v>112</v>
      </c>
      <c r="R26" s="59" t="s">
        <v>113</v>
      </c>
    </row>
    <row r="27" spans="1:18" ht="13.5">
      <c r="A27" s="45"/>
      <c r="B27" s="10" t="s">
        <v>114</v>
      </c>
      <c r="C27" s="10"/>
      <c r="D27" s="10" t="s">
        <v>115</v>
      </c>
      <c r="E27" s="10"/>
      <c r="F27" s="10" t="s">
        <v>116</v>
      </c>
      <c r="G27" s="10"/>
      <c r="H27" s="10" t="s">
        <v>117</v>
      </c>
      <c r="I27" s="10"/>
      <c r="J27" s="10" t="s">
        <v>118</v>
      </c>
      <c r="K27" s="10"/>
      <c r="L27" s="10" t="s">
        <v>119</v>
      </c>
      <c r="M27" s="10"/>
      <c r="N27" s="10"/>
      <c r="O27" s="10"/>
      <c r="P27" s="10"/>
      <c r="R27" s="10"/>
    </row>
    <row r="28" spans="1:18" ht="13.5">
      <c r="A28" s="45"/>
      <c r="B28" s="10" t="s">
        <v>120</v>
      </c>
      <c r="C28" s="10"/>
      <c r="D28" s="10" t="s">
        <v>121</v>
      </c>
      <c r="E28" s="10"/>
      <c r="F28" s="10" t="s">
        <v>122</v>
      </c>
      <c r="G28" s="10"/>
      <c r="H28" s="10" t="s">
        <v>123</v>
      </c>
      <c r="I28" s="10"/>
      <c r="J28" s="10" t="s">
        <v>124</v>
      </c>
      <c r="K28" s="10"/>
      <c r="L28" s="10" t="s">
        <v>125</v>
      </c>
      <c r="M28" s="10"/>
      <c r="N28" s="10" t="s">
        <v>110</v>
      </c>
      <c r="O28" s="10"/>
      <c r="P28" s="10"/>
      <c r="R28" s="59"/>
    </row>
    <row r="29" spans="1:18" ht="13.5">
      <c r="A29" s="45"/>
      <c r="B29" s="60" t="s">
        <v>14</v>
      </c>
      <c r="C29" s="60"/>
      <c r="D29" s="60" t="s">
        <v>14</v>
      </c>
      <c r="E29" s="60"/>
      <c r="F29" s="60" t="s">
        <v>14</v>
      </c>
      <c r="G29" s="60"/>
      <c r="H29" s="60" t="s">
        <v>14</v>
      </c>
      <c r="I29" s="60"/>
      <c r="J29" s="60" t="s">
        <v>14</v>
      </c>
      <c r="K29" s="60"/>
      <c r="L29" s="60" t="s">
        <v>14</v>
      </c>
      <c r="M29" s="60"/>
      <c r="N29" s="60" t="s">
        <v>14</v>
      </c>
      <c r="O29" s="60"/>
      <c r="P29" s="60" t="s">
        <v>14</v>
      </c>
      <c r="R29" s="60" t="s">
        <v>14</v>
      </c>
    </row>
    <row r="30" spans="1:16" ht="13.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3.5">
      <c r="A31" s="44" t="s">
        <v>133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</row>
    <row r="32" spans="1:16" ht="13.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8" ht="13.5">
      <c r="A33" s="45" t="s">
        <v>134</v>
      </c>
      <c r="B33" s="61">
        <v>88863</v>
      </c>
      <c r="C33" s="61"/>
      <c r="D33" s="61">
        <v>694</v>
      </c>
      <c r="E33" s="61"/>
      <c r="F33" s="61">
        <v>1268</v>
      </c>
      <c r="G33" s="61"/>
      <c r="H33" s="61">
        <v>7145</v>
      </c>
      <c r="I33" s="61"/>
      <c r="J33" s="61">
        <v>152641</v>
      </c>
      <c r="K33" s="61"/>
      <c r="L33" s="61">
        <v>0</v>
      </c>
      <c r="M33" s="61"/>
      <c r="N33" s="61">
        <f>SUM(B33+D33+F33+H33+J33+L33)</f>
        <v>250611</v>
      </c>
      <c r="O33" s="61"/>
      <c r="P33" s="61">
        <v>0</v>
      </c>
      <c r="R33" s="62">
        <f>SUM(N33+P33)</f>
        <v>250611</v>
      </c>
    </row>
    <row r="34" spans="1:16" ht="13.5">
      <c r="A34" s="45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 ht="13.5">
      <c r="A35" s="45" t="s">
        <v>135</v>
      </c>
      <c r="B35" s="63">
        <v>0</v>
      </c>
      <c r="C35" s="61"/>
      <c r="D35" s="63">
        <v>0</v>
      </c>
      <c r="E35" s="61"/>
      <c r="F35" s="63">
        <v>0</v>
      </c>
      <c r="G35" s="64"/>
      <c r="H35" s="63">
        <f>-7145</f>
        <v>-7145</v>
      </c>
      <c r="I35" s="64"/>
      <c r="J35" s="63">
        <v>7145</v>
      </c>
      <c r="K35" s="63"/>
      <c r="L35" s="63">
        <v>0</v>
      </c>
      <c r="M35" s="63"/>
      <c r="N35" s="61">
        <f>SUM(B35+D35+F35+H35+J35+L35)</f>
        <v>0</v>
      </c>
      <c r="O35" s="61"/>
      <c r="P35" s="61">
        <v>7556</v>
      </c>
      <c r="R35" s="62">
        <f>SUM(N35+P35)</f>
        <v>7556</v>
      </c>
    </row>
    <row r="36" spans="1:18" ht="13.5">
      <c r="A36" s="45"/>
      <c r="B36" s="63"/>
      <c r="C36" s="61"/>
      <c r="D36" s="63"/>
      <c r="E36" s="61"/>
      <c r="F36" s="63"/>
      <c r="G36" s="64"/>
      <c r="H36" s="63"/>
      <c r="I36" s="64"/>
      <c r="J36" s="63"/>
      <c r="K36" s="63"/>
      <c r="L36" s="63"/>
      <c r="M36" s="63"/>
      <c r="N36" s="61"/>
      <c r="O36" s="61"/>
      <c r="P36" s="61"/>
      <c r="R36" s="62"/>
    </row>
    <row r="37" spans="1:18" ht="13.5">
      <c r="A37" s="45" t="s">
        <v>136</v>
      </c>
      <c r="B37" s="63">
        <v>0</v>
      </c>
      <c r="C37" s="61"/>
      <c r="D37" s="63">
        <v>0</v>
      </c>
      <c r="E37" s="64"/>
      <c r="F37" s="63">
        <f>-797</f>
        <v>-797</v>
      </c>
      <c r="G37" s="64"/>
      <c r="H37" s="63">
        <v>0</v>
      </c>
      <c r="I37" s="64"/>
      <c r="J37" s="63">
        <v>797</v>
      </c>
      <c r="K37" s="61"/>
      <c r="L37" s="63">
        <v>0</v>
      </c>
      <c r="M37" s="61"/>
      <c r="N37" s="61">
        <f>SUM(B37+D37+F37+H37+J37+L37)</f>
        <v>0</v>
      </c>
      <c r="O37" s="64"/>
      <c r="P37" s="61">
        <v>0</v>
      </c>
      <c r="R37" s="62">
        <f>SUM(N37+P37)</f>
        <v>0</v>
      </c>
    </row>
    <row r="38" spans="1:16" ht="13.5">
      <c r="A38" s="45"/>
      <c r="B38" s="66"/>
      <c r="C38" s="61"/>
      <c r="D38" s="66"/>
      <c r="E38" s="61"/>
      <c r="F38" s="66"/>
      <c r="G38" s="61"/>
      <c r="H38" s="61"/>
      <c r="I38" s="61"/>
      <c r="J38" s="66"/>
      <c r="K38" s="61"/>
      <c r="L38" s="66"/>
      <c r="M38" s="61"/>
      <c r="N38" s="61"/>
      <c r="O38" s="61"/>
      <c r="P38" s="66"/>
    </row>
    <row r="39" spans="1:18" ht="13.5">
      <c r="A39"/>
      <c r="B39" s="67">
        <f>SUM(B33:B38)</f>
        <v>88863</v>
      </c>
      <c r="C39" s="61"/>
      <c r="D39" s="67">
        <f>SUM(D33:D38)</f>
        <v>694</v>
      </c>
      <c r="E39" s="61"/>
      <c r="F39" s="67">
        <f>SUM(F33:F38)</f>
        <v>471</v>
      </c>
      <c r="G39" s="61"/>
      <c r="H39" s="67">
        <f>SUM(H33:H38)</f>
        <v>0</v>
      </c>
      <c r="I39" s="61"/>
      <c r="J39" s="67">
        <f>SUM(J33:J38)</f>
        <v>160583</v>
      </c>
      <c r="K39" s="61"/>
      <c r="L39" s="67">
        <f>SUM(L33:L38)</f>
        <v>0</v>
      </c>
      <c r="M39" s="61"/>
      <c r="N39" s="67">
        <f>SUM(N33:N38)</f>
        <v>250611</v>
      </c>
      <c r="O39" s="61"/>
      <c r="P39" s="68">
        <f>SUM(P33:P38)</f>
        <v>7556</v>
      </c>
      <c r="R39" s="68">
        <f>SUM(R33:R38)</f>
        <v>258167</v>
      </c>
    </row>
    <row r="41" spans="1:18" ht="13.5">
      <c r="A41" s="45" t="s">
        <v>129</v>
      </c>
      <c r="B41" s="63">
        <v>0</v>
      </c>
      <c r="C41" s="61"/>
      <c r="D41" s="63">
        <v>0</v>
      </c>
      <c r="E41" s="61"/>
      <c r="F41" s="63">
        <f>-19</f>
        <v>-19</v>
      </c>
      <c r="H41" s="63">
        <v>0</v>
      </c>
      <c r="J41" s="63">
        <v>0</v>
      </c>
      <c r="L41" s="63">
        <v>0</v>
      </c>
      <c r="N41" s="61">
        <f>SUM(B41+D41+F41+H41+J41+L41)</f>
        <v>-19</v>
      </c>
      <c r="P41" s="61">
        <v>0</v>
      </c>
      <c r="R41" s="62">
        <f>SUM(N41+P41)</f>
        <v>-19</v>
      </c>
    </row>
    <row r="42" spans="1:18" ht="13.5">
      <c r="A42" s="45"/>
      <c r="B42" s="63"/>
      <c r="C42" s="61"/>
      <c r="D42" s="63"/>
      <c r="E42" s="61"/>
      <c r="F42" s="63"/>
      <c r="H42" s="63"/>
      <c r="J42" s="63"/>
      <c r="L42" s="63"/>
      <c r="N42" s="61"/>
      <c r="P42" s="61"/>
      <c r="R42" s="62"/>
    </row>
    <row r="43" spans="1:18" ht="13.5">
      <c r="A43" s="45" t="s">
        <v>137</v>
      </c>
      <c r="B43" s="63">
        <v>0</v>
      </c>
      <c r="C43" s="61"/>
      <c r="D43" s="63">
        <v>0</v>
      </c>
      <c r="E43" s="61"/>
      <c r="F43" s="63">
        <v>0</v>
      </c>
      <c r="H43" s="63">
        <v>0</v>
      </c>
      <c r="J43" s="63">
        <v>0</v>
      </c>
      <c r="L43" s="63">
        <v>0</v>
      </c>
      <c r="N43" s="61">
        <f>SUM(B43+D43+F43+H43+J43+L43)</f>
        <v>0</v>
      </c>
      <c r="P43" s="61">
        <v>300</v>
      </c>
      <c r="R43" s="62">
        <f>SUM(N43+P43)</f>
        <v>300</v>
      </c>
    </row>
    <row r="44" ht="13.5">
      <c r="A44" s="45"/>
    </row>
    <row r="45" spans="1:18" ht="13.5">
      <c r="A45" s="45" t="s">
        <v>130</v>
      </c>
      <c r="B45" s="63">
        <v>0</v>
      </c>
      <c r="C45" s="61"/>
      <c r="D45" s="63">
        <v>0</v>
      </c>
      <c r="F45" s="63">
        <v>0</v>
      </c>
      <c r="H45" s="63">
        <v>0</v>
      </c>
      <c r="J45" s="63">
        <v>8477</v>
      </c>
      <c r="L45" s="63">
        <v>0</v>
      </c>
      <c r="N45" s="61">
        <f>SUM(B45+D45+F45+H45+J45+L45)</f>
        <v>8477</v>
      </c>
      <c r="P45" s="62">
        <f>-462</f>
        <v>-462</v>
      </c>
      <c r="R45" s="62">
        <f>SUM(N45+P45)</f>
        <v>8015</v>
      </c>
    </row>
    <row r="47" spans="1:18" ht="13.5">
      <c r="A47" s="45" t="s">
        <v>138</v>
      </c>
      <c r="B47" s="65">
        <f>SUM(B39:B46)</f>
        <v>88863</v>
      </c>
      <c r="C47" s="61"/>
      <c r="D47" s="65">
        <f>SUM(D39:D46)</f>
        <v>694</v>
      </c>
      <c r="E47" s="61"/>
      <c r="F47" s="65">
        <f>SUM(F39:F46)</f>
        <v>452</v>
      </c>
      <c r="G47" s="61"/>
      <c r="H47" s="65">
        <f>SUM(H39:H46)</f>
        <v>0</v>
      </c>
      <c r="I47" s="61"/>
      <c r="J47" s="65">
        <f>SUM(J39:J46)</f>
        <v>169060</v>
      </c>
      <c r="K47" s="61"/>
      <c r="L47" s="65">
        <f>SUM(L39:L46)</f>
        <v>0</v>
      </c>
      <c r="M47" s="61"/>
      <c r="N47" s="65">
        <f>SUM(N39:N46)</f>
        <v>259069</v>
      </c>
      <c r="O47" s="61"/>
      <c r="P47" s="69">
        <f>SUM(P39:P46)</f>
        <v>7394</v>
      </c>
      <c r="R47" s="69">
        <f>SUM(R39:R46)</f>
        <v>266463</v>
      </c>
    </row>
    <row r="50" ht="13.5">
      <c r="A50" s="45" t="s">
        <v>139</v>
      </c>
    </row>
    <row r="51" ht="13.5">
      <c r="A51" s="45" t="s">
        <v>140</v>
      </c>
    </row>
    <row r="53" spans="1:16" ht="13.5">
      <c r="A53" s="45" t="s">
        <v>141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spans="1:16" ht="13.5">
      <c r="A54" s="45" t="s">
        <v>142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</sheetData>
  <mergeCells count="4">
    <mergeCell ref="A1:S1"/>
    <mergeCell ref="A2:S2"/>
    <mergeCell ref="B5:N5"/>
    <mergeCell ref="B26:N26"/>
  </mergeCells>
  <printOptions horizontalCentered="1"/>
  <pageMargins left="0.3" right="0.3" top="0.5" bottom="0.3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2007-08-27T02:49:30Z</cp:lastPrinted>
  <dcterms:created xsi:type="dcterms:W3CDTF">2003-08-25T09:05:58Z</dcterms:created>
  <dcterms:modified xsi:type="dcterms:W3CDTF">2005-08-23T07:05:06Z</dcterms:modified>
  <cp:category/>
  <cp:version/>
  <cp:contentType/>
  <cp:contentStatus/>
  <cp:revision>1</cp:revision>
</cp:coreProperties>
</file>