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INCOME" sheetId="1" r:id="rId1"/>
    <sheet name="BALANCE SHEET" sheetId="2" r:id="rId2"/>
    <sheet name="CASH FLOW" sheetId="3" r:id="rId3"/>
    <sheet name="EQUITY" sheetId="4" r:id="rId4"/>
  </sheets>
  <definedNames>
    <definedName name="_xlnm.Print_Area" localSheetId="1">'BALANCE SHEET'!$A$1:$E$44,'BALANCE SHEET'!$A$45:$E$67</definedName>
    <definedName name="_xlnm.Print_Area" localSheetId="2">'CASH FLOW'!$A$1:$F$43</definedName>
    <definedName name="_xlnm.Print_Area" localSheetId="3">'EQUITY'!$A$1:$Q$54</definedName>
    <definedName name="_xlnm.Print_Area" localSheetId="0">'INCOME'!$A$1:$M$49</definedName>
    <definedName name="Excel_BuiltIn_Print_Area_21">'BALANCE SHEET'!$A$1:$E$67</definedName>
    <definedName name="Excel_BuiltIn_Print_Area_41">'EQUITY'!$A$1:$Q$52</definedName>
    <definedName name="Excel_BuiltIn_Print_Area_2_1">'BALANCE SHEET'!$A$1:$E$44,'BALANCE SHEET'!$A$45:$E$65</definedName>
    <definedName name="Excel_BuiltIn_Print_Area_3_1">'CASH FLOW'!$A$1:$F$42</definedName>
    <definedName name="Excel_BuiltIn_Print_Area_2_11">'BALANCE SHEET'!$A$1:$E$44,'BALANCE SHEET'!$A$45:$E$66</definedName>
    <definedName name="Excel_BuiltIn_Print_Area_4_1">'EQUITY'!$A$1:$Q$57</definedName>
    <definedName name="Excel_BuiltIn_Print_Area_4_1_1">'EQUITY'!$A$1:$Q$55</definedName>
    <definedName name="Excel_BuiltIn_Print_Area_1_1">'INCOME'!$A$1:$M$48</definedName>
    <definedName name="Excel_BuiltIn_Print_Area_2_1_1">'BALANCE SHEET'!$A$1:$E$45,'BALANCE SHEET'!$A$46:$E$67</definedName>
    <definedName name="Excel_BuiltIn_Print_Area_3_1_1">'CASH FLOW'!$A$1:$F$41</definedName>
    <definedName name="Excel_BuiltIn_Print_Area_2_1_1_1">'BALANCE SHEET'!$A$1:$E$63</definedName>
    <definedName name="Excel_BuiltIn_Print_Area_4_1_1_1">'EQUITY'!$A$1:$O$55</definedName>
    <definedName name="Excel_BuiltIn_Print_Area_1_1_1">'INCOME'!$A$1:$M$47</definedName>
    <definedName name="BuiltIn_Print_Area">'CASH FLOW'!$1:$1</definedName>
  </definedNames>
  <calcPr fullCalcOnLoad="1"/>
</workbook>
</file>

<file path=xl/sharedStrings.xml><?xml version="1.0" encoding="utf-8"?>
<sst xmlns="http://schemas.openxmlformats.org/spreadsheetml/2006/main" count="195" uniqueCount="136">
  <si>
    <t>DELLOYD VENTURES BERHAD</t>
  </si>
  <si>
    <t>Interim financial report on consolidated results for the financial quarter ended 30 June 2006</t>
  </si>
  <si>
    <t>(The figures have not been audited)</t>
  </si>
  <si>
    <t>CONDENSED CONSOLIDATED INCOME STATEMENT</t>
  </si>
  <si>
    <r>
      <t xml:space="preserve">                                </t>
    </r>
    <r>
      <rPr>
        <b/>
        <u val="single"/>
        <sz val="10"/>
        <color indexed="8"/>
        <rFont val="Times New Roman"/>
        <family val="1"/>
      </rPr>
      <t>Individual Quarter</t>
    </r>
  </si>
  <si>
    <r>
      <t xml:space="preserve">                                    </t>
    </r>
    <r>
      <rPr>
        <b/>
        <u val="single"/>
        <sz val="10"/>
        <color indexed="8"/>
        <rFont val="Times New Roman"/>
        <family val="1"/>
      </rPr>
      <t>Cummulative Quarter</t>
    </r>
  </si>
  <si>
    <t>Current</t>
  </si>
  <si>
    <t>Comparative</t>
  </si>
  <si>
    <t>6 months</t>
  </si>
  <si>
    <t>Quarter Ended</t>
  </si>
  <si>
    <t>Cummulative Todate</t>
  </si>
  <si>
    <t xml:space="preserve"> </t>
  </si>
  <si>
    <t>30/06/2006</t>
  </si>
  <si>
    <t>30/06/2005</t>
  </si>
  <si>
    <t>RM'000</t>
  </si>
  <si>
    <t>Revenue</t>
  </si>
  <si>
    <t>Operating Expenses</t>
  </si>
  <si>
    <t>Other Operating Income</t>
  </si>
  <si>
    <t>Profit from Operations</t>
  </si>
  <si>
    <t>Finance Costs</t>
  </si>
  <si>
    <t>Other investment income</t>
  </si>
  <si>
    <t>Share of Profit/(Loss) from Associated Company</t>
  </si>
  <si>
    <t>Profit Before Taxation</t>
  </si>
  <si>
    <t>Taxation</t>
  </si>
  <si>
    <t>Profit After Taxation</t>
  </si>
  <si>
    <t>Attributable to:</t>
  </si>
  <si>
    <t>Equity Holders of the Parent</t>
  </si>
  <si>
    <t>Minority Interests</t>
  </si>
  <si>
    <t>Earnings Per Share</t>
  </si>
  <si>
    <t xml:space="preserve">        - Basic (sen)</t>
  </si>
  <si>
    <t xml:space="preserve">        - Diluted (sen)</t>
  </si>
  <si>
    <t>N/A</t>
  </si>
  <si>
    <t>(The Condensed Consolidated Income Statements should be read in conjunction with the Annual Financial Report for the year ended 31</t>
  </si>
  <si>
    <t>December 2005)</t>
  </si>
  <si>
    <t>CONDENSED CONSOLIDATED BALANCE SHEETS</t>
  </si>
  <si>
    <t>UNAUDITED</t>
  </si>
  <si>
    <t>AUDITED</t>
  </si>
  <si>
    <t>AS AT</t>
  </si>
  <si>
    <t>31/12/2005</t>
  </si>
  <si>
    <t>(Restated)</t>
  </si>
  <si>
    <t>ASSETS</t>
  </si>
  <si>
    <t>Non – current assets</t>
  </si>
  <si>
    <t>Property, Plant &amp; Equipment</t>
  </si>
  <si>
    <t>Investment Property</t>
  </si>
  <si>
    <t>Investments in Associated Companies</t>
  </si>
  <si>
    <t>Other investments</t>
  </si>
  <si>
    <t>Deferred tax assets</t>
  </si>
  <si>
    <t>CURRENT ASSETS</t>
  </si>
  <si>
    <t>Inventories</t>
  </si>
  <si>
    <t>Trade receivables</t>
  </si>
  <si>
    <t>Other receivables</t>
  </si>
  <si>
    <t>Short term investments</t>
  </si>
  <si>
    <t>Cash and bank balances</t>
  </si>
  <si>
    <t>TOTAL ASSETS</t>
  </si>
  <si>
    <t>EQUITY AND LIABILITIES</t>
  </si>
  <si>
    <t>Equity attributable to equity holders of the parent</t>
  </si>
  <si>
    <t>Share Capital</t>
  </si>
  <si>
    <t>Share Premium</t>
  </si>
  <si>
    <t>Other reserves</t>
  </si>
  <si>
    <t>Retained profits</t>
  </si>
  <si>
    <t xml:space="preserve">Total Equity </t>
  </si>
  <si>
    <t>Non – current liabilities</t>
  </si>
  <si>
    <t>Term Loan</t>
  </si>
  <si>
    <t>Medium Term Notes</t>
  </si>
  <si>
    <t>Deferred tax liabilities</t>
  </si>
  <si>
    <t>Current liabilities</t>
  </si>
  <si>
    <t>Trade creditors</t>
  </si>
  <si>
    <t>Other creditors</t>
  </si>
  <si>
    <t>Total liabilities</t>
  </si>
  <si>
    <t>TOTAL EQUITY AND LIABILITIES</t>
  </si>
  <si>
    <t>Net assets per share attributable to ordinary equity holders</t>
  </si>
  <si>
    <t>of the parent (RM)</t>
  </si>
  <si>
    <t xml:space="preserve">(The Condensed Consolidated Balance Sheets should be read in conjunction with the Annual </t>
  </si>
  <si>
    <t>Financial Report for the year ended 31 December 2005)</t>
  </si>
  <si>
    <t>CONDENSED CONSOLIDATED CASH FLOW STATEMENT</t>
  </si>
  <si>
    <t>6 MONTHS</t>
  </si>
  <si>
    <t>ENDED 30/06/2006</t>
  </si>
  <si>
    <t>ENDED 30/06/2005</t>
  </si>
  <si>
    <t>CASH FLOWS FROM OPERATING ACTIVITIES</t>
  </si>
  <si>
    <t>Cash receipts from customers</t>
  </si>
  <si>
    <t>Cash paid to suppliers and employees</t>
  </si>
  <si>
    <t>Cash generated from operations</t>
  </si>
  <si>
    <t>Tax paid</t>
  </si>
  <si>
    <t>Net cash from / (for) operating activities</t>
  </si>
  <si>
    <t>CASH FLOWS FROM INVESTING ACTIVITIES</t>
  </si>
  <si>
    <t>Purchase of property, plant and equipment</t>
  </si>
  <si>
    <t>Investment in a subsidiary</t>
  </si>
  <si>
    <t>Proceeds from disposal of property, plant and equipment</t>
  </si>
  <si>
    <t>Rental income</t>
  </si>
  <si>
    <t>Interest income</t>
  </si>
  <si>
    <t>Net cash outflow for investing activities</t>
  </si>
  <si>
    <t>CASH FLOWS FROM FINANCING ACTIVITIES</t>
  </si>
  <si>
    <t>Loan raised</t>
  </si>
  <si>
    <t>Net cash inflow from financing activities</t>
  </si>
  <si>
    <t>Net change in cash and cash equivalents</t>
  </si>
  <si>
    <t>Cash and cash equivalents as at 1 January 2006 / 1 January 2005</t>
  </si>
  <si>
    <t>Cash and cash equivalents as at 30 June 2006 / 30 June 2005</t>
  </si>
  <si>
    <t xml:space="preserve">Note 1  :   For the purpose of the condensed consolidated cash flow </t>
  </si>
  <si>
    <r>
      <t xml:space="preserve">                 </t>
    </r>
    <r>
      <rPr>
        <sz val="12"/>
        <color indexed="8"/>
        <rFont val="Times New Roman"/>
        <family val="1"/>
      </rPr>
      <t>statement, cash and cash equivalents comprises the following :</t>
    </r>
  </si>
  <si>
    <t xml:space="preserve">                                                </t>
  </si>
  <si>
    <r>
      <t xml:space="preserve">                 </t>
    </r>
    <r>
      <rPr>
        <sz val="12"/>
        <color indexed="8"/>
        <rFont val="Times New Roman"/>
        <family val="1"/>
      </rPr>
      <t>Cash and bank balances</t>
    </r>
  </si>
  <si>
    <t>(The Condensed Consolidated Cash Flow Statement should be read in conjunction with the Annual Financial Report for the</t>
  </si>
  <si>
    <t>year ended 31 December 2005)</t>
  </si>
  <si>
    <t xml:space="preserve">                                                                           DELLOYD VENTURES BERHAD</t>
  </si>
  <si>
    <t xml:space="preserve">                               CONDENSED CONSOLIDATED STATEMENT OF CHANGES IN EQUITY</t>
  </si>
  <si>
    <t>Minority</t>
  </si>
  <si>
    <t>Total</t>
  </si>
  <si>
    <t xml:space="preserve">Attributable to Equity Holders of the Parent </t>
  </si>
  <si>
    <t>Interest</t>
  </si>
  <si>
    <t>Equity</t>
  </si>
  <si>
    <t xml:space="preserve">Share </t>
  </si>
  <si>
    <t>Share</t>
  </si>
  <si>
    <t>Other</t>
  </si>
  <si>
    <t>Dividend</t>
  </si>
  <si>
    <t>Retained</t>
  </si>
  <si>
    <t>Capital</t>
  </si>
  <si>
    <t>Premium</t>
  </si>
  <si>
    <t>Reserve</t>
  </si>
  <si>
    <t>Proposed</t>
  </si>
  <si>
    <t>Profits</t>
  </si>
  <si>
    <t>6 months period ended 30 June 2006</t>
  </si>
  <si>
    <t>Balance as at 1 January 2006</t>
  </si>
  <si>
    <t>Reclassification of opening balances</t>
  </si>
  <si>
    <t>Effects of adopting FRS 3</t>
  </si>
  <si>
    <t>Currency translation difference</t>
  </si>
  <si>
    <t>Acquisition of subsidiary</t>
  </si>
  <si>
    <t>Net profits for the period</t>
  </si>
  <si>
    <t>Balance as at 30 June 2006</t>
  </si>
  <si>
    <t>NB: For the financial year ended 31 December 2005, the Board has proposed a final dividend of 3% tax exempt and 7% less tax at 28%</t>
  </si>
  <si>
    <t>per ordinary share.</t>
  </si>
  <si>
    <t>6 months period ended 30 June 2005</t>
  </si>
  <si>
    <t>Balance as at 1 January 2005</t>
  </si>
  <si>
    <t>Balance as at 30 June 2005</t>
  </si>
  <si>
    <t>NB: For the financial year ended 31 December 2004, the Board has proposed a final dividend of 10% less tax at 28% per ordinary share.</t>
  </si>
  <si>
    <t>(The Condensed Consolidated Statement of Changes in Equity should be read in conjunction with the Annual Financial Report for the year</t>
  </si>
  <si>
    <t>ended 31 December 2005)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</si>
</sst>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_(* #,##0.00_);_(* \(#,##0.00\);_(* \-??_);_(@_)"/>
    <numFmt numFmtId="166" formatCode="_(* #,##0_);_(* \(#,##0\);_(* \-??_);_(@_)"/>
    <numFmt numFmtId="167" formatCode="#,##0.00"/>
    <numFmt numFmtId="168" formatCode="M/D/YYYY"/>
    <numFmt numFmtId="169" formatCode="#,##0"/>
    <numFmt numFmtId="170" formatCode="#,##0\ _$;\-#,##0\ _$"/>
  </numFmts>
  <fonts count="18">
    <font>
      <sz val="10"/>
      <name val="Arial"/>
      <family val="2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ahoma"/>
      <family val="0"/>
    </font>
    <font>
      <b/>
      <u val="single"/>
      <sz val="10"/>
      <color indexed="8"/>
      <name val="Times New Roman"/>
      <family val="1"/>
    </font>
    <font>
      <i/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ahoma"/>
      <family val="0"/>
    </font>
    <font>
      <sz val="11"/>
      <name val="Times New Roman"/>
      <family val="1"/>
    </font>
    <font>
      <i/>
      <u val="single"/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center"/>
    </xf>
    <xf numFmtId="164" fontId="2" fillId="0" borderId="0" xfId="0" applyFont="1" applyFill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Fill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Fill="1" applyAlignment="1">
      <alignment horizontal="left"/>
    </xf>
    <xf numFmtId="164" fontId="4" fillId="0" borderId="0" xfId="0" applyFont="1" applyFill="1" applyAlignment="1">
      <alignment horizontal="center"/>
    </xf>
    <xf numFmtId="164" fontId="5" fillId="0" borderId="0" xfId="0" applyFont="1" applyFill="1" applyAlignment="1">
      <alignment/>
    </xf>
    <xf numFmtId="164" fontId="5" fillId="0" borderId="0" xfId="0" applyFont="1" applyFill="1" applyAlignment="1">
      <alignment horizontal="center"/>
    </xf>
    <xf numFmtId="164" fontId="6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/>
    </xf>
    <xf numFmtId="164" fontId="5" fillId="0" borderId="0" xfId="0" applyFont="1" applyFill="1" applyAlignment="1">
      <alignment/>
    </xf>
    <xf numFmtId="164" fontId="8" fillId="0" borderId="0" xfId="0" applyFont="1" applyFill="1" applyAlignment="1">
      <alignment horizontal="center"/>
    </xf>
    <xf numFmtId="166" fontId="5" fillId="0" borderId="0" xfId="0" applyNumberFormat="1" applyFont="1" applyFill="1" applyAlignment="1">
      <alignment horizontal="right" vertical="center"/>
    </xf>
    <xf numFmtId="166" fontId="5" fillId="0" borderId="0" xfId="0" applyNumberFormat="1" applyFont="1" applyFill="1" applyAlignment="1">
      <alignment horizontal="right"/>
    </xf>
    <xf numFmtId="166" fontId="5" fillId="0" borderId="1" xfId="0" applyNumberFormat="1" applyFont="1" applyFill="1" applyBorder="1" applyAlignment="1">
      <alignment horizontal="right"/>
    </xf>
    <xf numFmtId="166" fontId="5" fillId="0" borderId="0" xfId="0" applyNumberFormat="1" applyFont="1" applyFill="1" applyBorder="1" applyAlignment="1">
      <alignment horizontal="right"/>
    </xf>
    <xf numFmtId="166" fontId="5" fillId="0" borderId="0" xfId="0" applyNumberFormat="1" applyFont="1" applyFill="1" applyAlignment="1">
      <alignment horizontal="center"/>
    </xf>
    <xf numFmtId="166" fontId="5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 horizontal="right"/>
    </xf>
    <xf numFmtId="164" fontId="5" fillId="0" borderId="0" xfId="0" applyFont="1" applyFill="1" applyAlignment="1">
      <alignment horizontal="right"/>
    </xf>
    <xf numFmtId="165" fontId="1" fillId="0" borderId="0" xfId="0" applyNumberFormat="1" applyFont="1" applyAlignment="1">
      <alignment/>
    </xf>
    <xf numFmtId="164" fontId="9" fillId="0" borderId="0" xfId="0" applyFont="1" applyFill="1" applyBorder="1" applyAlignment="1">
      <alignment horizontal="center"/>
    </xf>
    <xf numFmtId="164" fontId="9" fillId="0" borderId="0" xfId="0" applyFont="1" applyFill="1" applyAlignment="1">
      <alignment horizontal="center"/>
    </xf>
    <xf numFmtId="164" fontId="10" fillId="0" borderId="0" xfId="0" applyFont="1" applyFill="1" applyAlignment="1">
      <alignment/>
    </xf>
    <xf numFmtId="168" fontId="11" fillId="0" borderId="0" xfId="0" applyNumberFormat="1" applyFont="1" applyFill="1" applyAlignment="1">
      <alignment horizontal="center"/>
    </xf>
    <xf numFmtId="164" fontId="12" fillId="0" borderId="0" xfId="0" applyFont="1" applyFill="1" applyAlignment="1">
      <alignment horizontal="center"/>
    </xf>
    <xf numFmtId="164" fontId="9" fillId="0" borderId="0" xfId="0" applyFont="1" applyFill="1" applyAlignment="1">
      <alignment/>
    </xf>
    <xf numFmtId="164" fontId="13" fillId="0" borderId="0" xfId="0" applyFont="1" applyFill="1" applyAlignment="1">
      <alignment/>
    </xf>
    <xf numFmtId="166" fontId="5" fillId="0" borderId="2" xfId="0" applyNumberFormat="1" applyFont="1" applyFill="1" applyBorder="1" applyAlignment="1">
      <alignment horizontal="right"/>
    </xf>
    <xf numFmtId="166" fontId="5" fillId="0" borderId="3" xfId="0" applyNumberFormat="1" applyFont="1" applyFill="1" applyBorder="1" applyAlignment="1">
      <alignment horizontal="right"/>
    </xf>
    <xf numFmtId="166" fontId="5" fillId="0" borderId="4" xfId="0" applyNumberFormat="1" applyFont="1" applyFill="1" applyBorder="1" applyAlignment="1">
      <alignment horizontal="right"/>
    </xf>
    <xf numFmtId="167" fontId="5" fillId="0" borderId="4" xfId="0" applyNumberFormat="1" applyFont="1" applyFill="1" applyBorder="1" applyAlignment="1">
      <alignment horizontal="right"/>
    </xf>
    <xf numFmtId="169" fontId="5" fillId="0" borderId="0" xfId="0" applyNumberFormat="1" applyFont="1" applyFill="1" applyAlignment="1">
      <alignment horizontal="center"/>
    </xf>
    <xf numFmtId="166" fontId="1" fillId="0" borderId="0" xfId="0" applyNumberFormat="1" applyFont="1" applyAlignment="1">
      <alignment/>
    </xf>
    <xf numFmtId="164" fontId="5" fillId="0" borderId="0" xfId="0" applyFont="1" applyFill="1" applyAlignment="1">
      <alignment horizontal="left"/>
    </xf>
    <xf numFmtId="164" fontId="10" fillId="0" borderId="0" xfId="0" applyFont="1" applyFill="1" applyAlignment="1">
      <alignment horizontal="right"/>
    </xf>
    <xf numFmtId="164" fontId="14" fillId="0" borderId="0" xfId="0" applyFont="1" applyFill="1" applyBorder="1" applyAlignment="1">
      <alignment horizontal="center"/>
    </xf>
    <xf numFmtId="164" fontId="2" fillId="0" borderId="0" xfId="0" applyFont="1" applyFill="1" applyAlignment="1">
      <alignment/>
    </xf>
    <xf numFmtId="164" fontId="4" fillId="0" borderId="0" xfId="0" applyFont="1" applyFill="1" applyAlignment="1">
      <alignment/>
    </xf>
    <xf numFmtId="170" fontId="5" fillId="0" borderId="0" xfId="0" applyNumberFormat="1" applyFont="1" applyFill="1" applyAlignment="1">
      <alignment horizontal="right"/>
    </xf>
    <xf numFmtId="164" fontId="5" fillId="0" borderId="1" xfId="0" applyFont="1" applyFill="1" applyBorder="1" applyAlignment="1">
      <alignment horizontal="right"/>
    </xf>
    <xf numFmtId="170" fontId="5" fillId="0" borderId="1" xfId="0" applyNumberFormat="1" applyFont="1" applyFill="1" applyBorder="1" applyAlignment="1">
      <alignment horizontal="right"/>
    </xf>
    <xf numFmtId="166" fontId="10" fillId="0" borderId="0" xfId="0" applyNumberFormat="1" applyFont="1" applyFill="1" applyAlignment="1">
      <alignment/>
    </xf>
    <xf numFmtId="170" fontId="5" fillId="0" borderId="3" xfId="0" applyNumberFormat="1" applyFont="1" applyFill="1" applyBorder="1" applyAlignment="1">
      <alignment horizontal="right"/>
    </xf>
    <xf numFmtId="169" fontId="5" fillId="0" borderId="1" xfId="0" applyNumberFormat="1" applyFont="1" applyFill="1" applyBorder="1" applyAlignment="1">
      <alignment horizontal="right"/>
    </xf>
    <xf numFmtId="170" fontId="5" fillId="0" borderId="4" xfId="0" applyNumberFormat="1" applyFont="1" applyFill="1" applyBorder="1" applyAlignment="1">
      <alignment horizontal="right"/>
    </xf>
    <xf numFmtId="164" fontId="15" fillId="0" borderId="0" xfId="0" applyFont="1" applyFill="1" applyAlignment="1">
      <alignment/>
    </xf>
    <xf numFmtId="166" fontId="5" fillId="0" borderId="1" xfId="0" applyNumberFormat="1" applyFont="1" applyFill="1" applyBorder="1" applyAlignment="1">
      <alignment/>
    </xf>
    <xf numFmtId="169" fontId="5" fillId="0" borderId="1" xfId="0" applyNumberFormat="1" applyFont="1" applyFill="1" applyBorder="1" applyAlignment="1">
      <alignment/>
    </xf>
    <xf numFmtId="164" fontId="16" fillId="0" borderId="0" xfId="0" applyFont="1" applyAlignment="1">
      <alignment/>
    </xf>
    <xf numFmtId="164" fontId="4" fillId="0" borderId="5" xfId="0" applyNumberFormat="1" applyFont="1" applyFill="1" applyBorder="1" applyAlignment="1">
      <alignment horizontal="center"/>
    </xf>
    <xf numFmtId="164" fontId="16" fillId="0" borderId="0" xfId="0" applyFont="1" applyAlignment="1">
      <alignment horizontal="center"/>
    </xf>
    <xf numFmtId="164" fontId="17" fillId="0" borderId="0" xfId="0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16" fillId="0" borderId="0" xfId="0" applyNumberFormat="1" applyFont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Alignment="1">
      <alignment horizontal="center"/>
    </xf>
    <xf numFmtId="166" fontId="4" fillId="0" borderId="0" xfId="0" applyNumberFormat="1" applyFont="1" applyFill="1" applyAlignment="1">
      <alignment/>
    </xf>
    <xf numFmtId="166" fontId="4" fillId="0" borderId="1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right"/>
    </xf>
    <xf numFmtId="166" fontId="4" fillId="0" borderId="6" xfId="0" applyNumberFormat="1" applyFont="1" applyFill="1" applyBorder="1" applyAlignment="1">
      <alignment/>
    </xf>
    <xf numFmtId="166" fontId="4" fillId="0" borderId="6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9"/>
  <sheetViews>
    <sheetView tabSelected="1" workbookViewId="0" topLeftCell="A19">
      <selection activeCell="A35" sqref="A35"/>
    </sheetView>
  </sheetViews>
  <sheetFormatPr defaultColWidth="11.421875" defaultRowHeight="12.75"/>
  <cols>
    <col min="1" max="1" width="40.421875" style="1" customWidth="1"/>
    <col min="2" max="2" width="12.7109375" style="1" customWidth="1"/>
    <col min="3" max="4" width="1.7109375" style="1" customWidth="1"/>
    <col min="5" max="5" width="12.7109375" style="1" customWidth="1"/>
    <col min="6" max="7" width="1.7109375" style="1" customWidth="1"/>
    <col min="8" max="8" width="12.7109375" style="1" customWidth="1"/>
    <col min="9" max="10" width="1.7109375" style="1" customWidth="1"/>
    <col min="11" max="11" width="12.7109375" style="1" customWidth="1"/>
    <col min="12" max="13" width="1.7109375" style="1" customWidth="1"/>
    <col min="14" max="16384" width="11.421875" style="1" customWidth="1"/>
  </cols>
  <sheetData>
    <row r="1" spans="1:12" s="5" customFormat="1" ht="15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3"/>
    </row>
    <row r="2" spans="1:13" s="7" customFormat="1" ht="13.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7" customFormat="1" ht="13.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s="7" customFormat="1" ht="13.5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2" s="5" customFormat="1" ht="13.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3" s="5" customFormat="1" ht="13.5">
      <c r="A6" s="6" t="s">
        <v>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2" s="5" customFormat="1" ht="12.75">
      <c r="A7" s="10"/>
      <c r="B7" s="11"/>
      <c r="C7" s="11"/>
      <c r="D7" s="10"/>
      <c r="E7" s="10"/>
      <c r="F7" s="10"/>
      <c r="G7" s="10"/>
      <c r="H7" s="10"/>
      <c r="I7" s="10"/>
      <c r="J7" s="10"/>
      <c r="K7" s="10"/>
      <c r="L7" s="10"/>
    </row>
    <row r="8" spans="1:12" s="5" customFormat="1" ht="12.75">
      <c r="A8" s="10"/>
      <c r="B8" s="12" t="s">
        <v>4</v>
      </c>
      <c r="C8" s="13"/>
      <c r="D8" s="13"/>
      <c r="E8" s="13"/>
      <c r="F8" s="13"/>
      <c r="G8" s="13"/>
      <c r="H8" s="12" t="s">
        <v>5</v>
      </c>
      <c r="I8" s="13"/>
      <c r="J8" s="13"/>
      <c r="K8" s="13"/>
      <c r="L8" s="13"/>
    </row>
    <row r="9" spans="1:12" s="5" customFormat="1" ht="12.75">
      <c r="A9" s="14"/>
      <c r="B9" s="11"/>
      <c r="C9" s="11"/>
      <c r="D9" s="10"/>
      <c r="E9" s="10"/>
      <c r="F9" s="10"/>
      <c r="G9" s="10"/>
      <c r="H9" s="10"/>
      <c r="I9" s="10"/>
      <c r="J9" s="10"/>
      <c r="K9" s="10"/>
      <c r="L9" s="10"/>
    </row>
    <row r="10" spans="1:12" ht="12.75">
      <c r="A10" s="15"/>
      <c r="B10" s="11" t="s">
        <v>6</v>
      </c>
      <c r="C10" s="11"/>
      <c r="D10" s="11"/>
      <c r="E10" s="11" t="s">
        <v>7</v>
      </c>
      <c r="F10" s="11"/>
      <c r="G10" s="11"/>
      <c r="H10" s="11" t="s">
        <v>8</v>
      </c>
      <c r="I10" s="11"/>
      <c r="J10" s="11"/>
      <c r="K10" s="11" t="s">
        <v>8</v>
      </c>
      <c r="L10" s="11"/>
    </row>
    <row r="11" spans="1:12" ht="12.75">
      <c r="A11" s="15"/>
      <c r="B11" s="11" t="s">
        <v>9</v>
      </c>
      <c r="C11" s="11"/>
      <c r="D11" s="11"/>
      <c r="E11" s="11" t="s">
        <v>9</v>
      </c>
      <c r="F11" s="11"/>
      <c r="G11" s="11"/>
      <c r="H11" s="11" t="s">
        <v>10</v>
      </c>
      <c r="I11" s="11"/>
      <c r="J11" s="11"/>
      <c r="K11" s="11" t="s">
        <v>10</v>
      </c>
      <c r="L11" s="11"/>
    </row>
    <row r="12" spans="1:12" ht="12.75">
      <c r="A12" s="15"/>
      <c r="B12" s="11"/>
      <c r="C12" s="11"/>
      <c r="D12" s="11"/>
      <c r="E12" s="11"/>
      <c r="F12" s="11"/>
      <c r="G12" s="11"/>
      <c r="H12" s="11" t="s">
        <v>11</v>
      </c>
      <c r="I12" s="11"/>
      <c r="J12" s="15"/>
      <c r="K12" s="15"/>
      <c r="L12" s="11"/>
    </row>
    <row r="13" spans="1:12" ht="12.75">
      <c r="A13" s="15"/>
      <c r="B13" s="11" t="s">
        <v>12</v>
      </c>
      <c r="C13" s="11"/>
      <c r="D13" s="11"/>
      <c r="E13" s="11" t="s">
        <v>13</v>
      </c>
      <c r="F13" s="11"/>
      <c r="G13" s="11"/>
      <c r="H13" s="11" t="s">
        <v>12</v>
      </c>
      <c r="I13" s="11"/>
      <c r="J13" s="11"/>
      <c r="K13" s="11" t="s">
        <v>13</v>
      </c>
      <c r="L13" s="11"/>
    </row>
    <row r="14" spans="1:12" ht="12.75">
      <c r="A14" s="15"/>
      <c r="B14" s="16" t="s">
        <v>14</v>
      </c>
      <c r="C14" s="16"/>
      <c r="D14" s="16"/>
      <c r="E14" s="16" t="s">
        <v>14</v>
      </c>
      <c r="F14" s="16"/>
      <c r="G14" s="16"/>
      <c r="H14" s="16" t="s">
        <v>14</v>
      </c>
      <c r="I14" s="16"/>
      <c r="J14" s="16"/>
      <c r="K14" s="16" t="s">
        <v>14</v>
      </c>
      <c r="L14" s="16"/>
    </row>
    <row r="15" spans="1:12" ht="12.75">
      <c r="A15" s="15"/>
      <c r="B15" s="11"/>
      <c r="C15" s="11"/>
      <c r="D15" s="15"/>
      <c r="E15" s="15"/>
      <c r="F15" s="15"/>
      <c r="G15" s="15"/>
      <c r="H15" s="15"/>
      <c r="I15" s="15"/>
      <c r="J15" s="15"/>
      <c r="K15" s="15"/>
      <c r="L15" s="15"/>
    </row>
    <row r="16" spans="1:12" ht="12.75">
      <c r="A16" s="15" t="s">
        <v>15</v>
      </c>
      <c r="B16" s="17">
        <f>106145-57208</f>
        <v>48937</v>
      </c>
      <c r="C16" s="17"/>
      <c r="D16" s="18"/>
      <c r="E16" s="18">
        <v>84829</v>
      </c>
      <c r="F16" s="18"/>
      <c r="G16" s="18"/>
      <c r="H16" s="17">
        <v>106145</v>
      </c>
      <c r="I16" s="18"/>
      <c r="J16" s="18"/>
      <c r="K16" s="18">
        <v>160832</v>
      </c>
      <c r="L16" s="18"/>
    </row>
    <row r="17" spans="1:12" ht="12.75">
      <c r="A17" s="15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</row>
    <row r="18" spans="1:12" ht="12.75">
      <c r="A18" s="15" t="s">
        <v>16</v>
      </c>
      <c r="B18" s="18">
        <f>-83045-14142+13+51092</f>
        <v>-46082</v>
      </c>
      <c r="C18" s="18"/>
      <c r="D18" s="18"/>
      <c r="E18" s="18">
        <f>-71875</f>
        <v>-71875</v>
      </c>
      <c r="F18" s="18"/>
      <c r="G18" s="18"/>
      <c r="H18" s="18">
        <f>-83045-14142+13</f>
        <v>-97174</v>
      </c>
      <c r="I18" s="18"/>
      <c r="J18" s="18"/>
      <c r="K18" s="18">
        <f>-137147</f>
        <v>-137147</v>
      </c>
      <c r="L18" s="18"/>
    </row>
    <row r="19" spans="1:12" ht="12.75">
      <c r="A19" s="15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</row>
    <row r="20" spans="1:12" ht="12.75">
      <c r="A20" s="15" t="s">
        <v>17</v>
      </c>
      <c r="B20" s="18">
        <f>1073-125-459</f>
        <v>489</v>
      </c>
      <c r="C20" s="18"/>
      <c r="D20" s="18"/>
      <c r="E20" s="18">
        <v>2198</v>
      </c>
      <c r="F20" s="18"/>
      <c r="G20" s="18"/>
      <c r="H20" s="18">
        <f>1073-125</f>
        <v>948</v>
      </c>
      <c r="I20" s="18"/>
      <c r="J20" s="18"/>
      <c r="K20" s="18">
        <v>2354</v>
      </c>
      <c r="L20" s="18"/>
    </row>
    <row r="21" spans="1:12" ht="12.75">
      <c r="A21" s="15"/>
      <c r="B21" s="19"/>
      <c r="C21" s="19"/>
      <c r="D21" s="18"/>
      <c r="E21" s="19"/>
      <c r="F21" s="19"/>
      <c r="G21" s="18"/>
      <c r="H21" s="19"/>
      <c r="I21" s="19"/>
      <c r="J21" s="18"/>
      <c r="K21" s="19"/>
      <c r="L21" s="19"/>
    </row>
    <row r="22" spans="1:12" ht="12.75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</row>
    <row r="23" spans="1:12" ht="12.75">
      <c r="A23" s="15" t="s">
        <v>18</v>
      </c>
      <c r="B23" s="18">
        <f>SUM(B16:B21)</f>
        <v>3344</v>
      </c>
      <c r="C23" s="18"/>
      <c r="D23" s="18"/>
      <c r="E23" s="18">
        <f>SUM(E16:E21)</f>
        <v>15152</v>
      </c>
      <c r="F23" s="18"/>
      <c r="G23" s="18"/>
      <c r="H23" s="18">
        <f>SUM(H16:H21)</f>
        <v>9919</v>
      </c>
      <c r="I23" s="18"/>
      <c r="J23" s="18"/>
      <c r="K23" s="18">
        <f>SUM(K16:K21)</f>
        <v>26039</v>
      </c>
      <c r="L23" s="18"/>
    </row>
    <row r="24" spans="1:12" ht="12.75">
      <c r="A24" s="1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2" ht="12.75">
      <c r="A25" s="15" t="s">
        <v>19</v>
      </c>
      <c r="B25" s="18">
        <f>-13+4</f>
        <v>-9</v>
      </c>
      <c r="C25" s="18"/>
      <c r="D25" s="18"/>
      <c r="E25" s="18">
        <v>0</v>
      </c>
      <c r="F25" s="18"/>
      <c r="G25" s="18"/>
      <c r="H25" s="18">
        <f>-13</f>
        <v>-13</v>
      </c>
      <c r="I25" s="18"/>
      <c r="J25" s="18"/>
      <c r="K25" s="18">
        <f>-14</f>
        <v>-14</v>
      </c>
      <c r="L25" s="18"/>
    </row>
    <row r="26" spans="1:12" ht="12.75">
      <c r="A26" s="15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</row>
    <row r="27" spans="1:12" ht="12.75">
      <c r="A27" s="15" t="s">
        <v>20</v>
      </c>
      <c r="B27" s="18">
        <f>125-62</f>
        <v>63</v>
      </c>
      <c r="C27" s="18"/>
      <c r="D27" s="18"/>
      <c r="E27" s="18">
        <v>63</v>
      </c>
      <c r="F27" s="18"/>
      <c r="G27" s="18"/>
      <c r="H27" s="18">
        <v>125</v>
      </c>
      <c r="I27" s="18"/>
      <c r="J27" s="18"/>
      <c r="K27" s="18">
        <v>83</v>
      </c>
      <c r="L27" s="18"/>
    </row>
    <row r="28" spans="1:12" ht="12.7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</row>
    <row r="29" spans="1:12" ht="12.75">
      <c r="A29" s="15" t="s">
        <v>21</v>
      </c>
      <c r="B29" s="19">
        <f>1819-509-477</f>
        <v>833</v>
      </c>
      <c r="C29" s="19"/>
      <c r="D29" s="18"/>
      <c r="E29" s="19">
        <v>70</v>
      </c>
      <c r="F29" s="19"/>
      <c r="G29" s="18"/>
      <c r="H29" s="19">
        <f>1819-509</f>
        <v>1310</v>
      </c>
      <c r="I29" s="19"/>
      <c r="J29" s="18"/>
      <c r="K29" s="19">
        <f>-153</f>
        <v>-153</v>
      </c>
      <c r="L29" s="19"/>
    </row>
    <row r="30" spans="1:12" ht="12.75">
      <c r="A30" s="15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</row>
    <row r="31" spans="1:12" ht="12.75">
      <c r="A31" s="15" t="s">
        <v>22</v>
      </c>
      <c r="B31" s="18">
        <f>SUM(B23:B29)</f>
        <v>4231</v>
      </c>
      <c r="C31" s="18"/>
      <c r="D31" s="18"/>
      <c r="E31" s="18">
        <f>SUM(E23:E29)</f>
        <v>15285</v>
      </c>
      <c r="F31" s="18"/>
      <c r="G31" s="18"/>
      <c r="H31" s="18">
        <f>SUM(H23:H29)</f>
        <v>11341</v>
      </c>
      <c r="I31" s="18"/>
      <c r="J31" s="18"/>
      <c r="K31" s="18">
        <f>SUM(K23:K29)</f>
        <v>25955</v>
      </c>
      <c r="L31" s="18"/>
    </row>
    <row r="32" spans="1:12" ht="12.75">
      <c r="A32" s="15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</row>
    <row r="33" spans="1:12" ht="12.75">
      <c r="A33" s="15" t="s">
        <v>23</v>
      </c>
      <c r="B33" s="18">
        <f>-3326+2016</f>
        <v>-1310</v>
      </c>
      <c r="C33" s="18"/>
      <c r="D33" s="18"/>
      <c r="E33" s="18">
        <f>-4421</f>
        <v>-4421</v>
      </c>
      <c r="F33" s="18"/>
      <c r="G33" s="18"/>
      <c r="H33" s="18">
        <f>-3326</f>
        <v>-3326</v>
      </c>
      <c r="I33" s="18"/>
      <c r="J33" s="18"/>
      <c r="K33" s="18">
        <f>-7446</f>
        <v>-7446</v>
      </c>
      <c r="L33" s="18"/>
    </row>
    <row r="34" spans="1:12" ht="12.75">
      <c r="A34" s="15"/>
      <c r="B34" s="19"/>
      <c r="C34" s="19"/>
      <c r="D34" s="18"/>
      <c r="E34" s="19"/>
      <c r="F34" s="19"/>
      <c r="G34" s="18"/>
      <c r="H34" s="19"/>
      <c r="I34" s="19"/>
      <c r="J34" s="18"/>
      <c r="K34" s="19"/>
      <c r="L34" s="19"/>
    </row>
    <row r="35" spans="1:12" ht="12.75">
      <c r="A35" s="15" t="s">
        <v>24</v>
      </c>
      <c r="B35" s="19">
        <f>SUM(B31:B33)</f>
        <v>2921</v>
      </c>
      <c r="C35" s="19"/>
      <c r="D35" s="18"/>
      <c r="E35" s="19">
        <f>SUM(E31:E33)</f>
        <v>10864</v>
      </c>
      <c r="F35" s="19"/>
      <c r="G35" s="18"/>
      <c r="H35" s="19">
        <f>SUM(H31:H33)</f>
        <v>8015</v>
      </c>
      <c r="I35" s="19"/>
      <c r="J35" s="18"/>
      <c r="K35" s="19">
        <f>SUM(K31:K33)</f>
        <v>18509</v>
      </c>
      <c r="L35" s="19"/>
    </row>
    <row r="36" spans="1:12" ht="12.75">
      <c r="A36" s="15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</row>
    <row r="37" spans="1:12" ht="12.75">
      <c r="A37" s="15" t="s">
        <v>25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</row>
    <row r="38" spans="1:12" ht="12.75">
      <c r="A38" s="15" t="s">
        <v>26</v>
      </c>
      <c r="B38" s="18">
        <v>3246</v>
      </c>
      <c r="C38" s="18"/>
      <c r="D38" s="18"/>
      <c r="E38" s="18">
        <v>10670</v>
      </c>
      <c r="F38" s="18"/>
      <c r="G38" s="18"/>
      <c r="H38" s="18">
        <v>8477</v>
      </c>
      <c r="I38" s="18"/>
      <c r="J38" s="18"/>
      <c r="K38" s="18">
        <v>18117</v>
      </c>
      <c r="L38" s="18"/>
    </row>
    <row r="39" spans="1:12" ht="12.75">
      <c r="A39" s="15" t="s">
        <v>27</v>
      </c>
      <c r="B39" s="19">
        <f>-325</f>
        <v>-325</v>
      </c>
      <c r="C39" s="19"/>
      <c r="D39" s="18"/>
      <c r="E39" s="19">
        <v>194</v>
      </c>
      <c r="F39" s="19"/>
      <c r="G39" s="18"/>
      <c r="H39" s="19">
        <f>-462</f>
        <v>-462</v>
      </c>
      <c r="I39" s="19"/>
      <c r="J39" s="18"/>
      <c r="K39" s="19">
        <v>392</v>
      </c>
      <c r="L39" s="19"/>
    </row>
    <row r="40" spans="1:12" ht="12.75">
      <c r="A40" s="15"/>
      <c r="B40" s="19">
        <f>SUM(B38:B39)</f>
        <v>2921</v>
      </c>
      <c r="C40" s="19"/>
      <c r="D40" s="18"/>
      <c r="E40" s="19">
        <f>SUM(E38:E39)</f>
        <v>10864</v>
      </c>
      <c r="F40" s="19"/>
      <c r="G40" s="18"/>
      <c r="H40" s="19">
        <f>SUM(H38:H39)</f>
        <v>8015</v>
      </c>
      <c r="I40" s="19"/>
      <c r="J40" s="18"/>
      <c r="K40" s="19">
        <f>SUM(K38:K39)</f>
        <v>18509</v>
      </c>
      <c r="L40" s="19"/>
    </row>
    <row r="41" spans="1:12" ht="12.75">
      <c r="A41" s="15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</row>
    <row r="42" spans="1:12" ht="12.75">
      <c r="A42" s="15" t="s">
        <v>28</v>
      </c>
      <c r="B42" s="18"/>
      <c r="C42" s="21"/>
      <c r="D42" s="22"/>
      <c r="E42" s="18"/>
      <c r="F42" s="18"/>
      <c r="G42" s="22"/>
      <c r="H42" s="22"/>
      <c r="I42" s="22"/>
      <c r="J42" s="22"/>
      <c r="K42" s="18"/>
      <c r="L42" s="22"/>
    </row>
    <row r="43" spans="1:12" ht="12.75">
      <c r="A43" s="15" t="s">
        <v>29</v>
      </c>
      <c r="B43" s="23">
        <f>B38/88863*100</f>
        <v>3.6528138820431453</v>
      </c>
      <c r="C43" s="21"/>
      <c r="D43" s="22"/>
      <c r="E43" s="23">
        <f>E38/88858*100</f>
        <v>12.007922753156722</v>
      </c>
      <c r="F43" s="22"/>
      <c r="G43" s="22"/>
      <c r="H43" s="23">
        <f>H38/88863*100</f>
        <v>9.539403351226044</v>
      </c>
      <c r="I43" s="22"/>
      <c r="J43" s="22"/>
      <c r="K43" s="23">
        <f>K38/88858*100</f>
        <v>20.38871007675167</v>
      </c>
      <c r="L43" s="18"/>
    </row>
    <row r="44" spans="1:12" ht="12.75">
      <c r="A44" s="15" t="s">
        <v>30</v>
      </c>
      <c r="B44" s="23" t="s">
        <v>31</v>
      </c>
      <c r="C44" s="18"/>
      <c r="D44" s="18"/>
      <c r="E44" s="23" t="s">
        <v>31</v>
      </c>
      <c r="F44" s="18"/>
      <c r="G44" s="18"/>
      <c r="H44" s="23" t="s">
        <v>31</v>
      </c>
      <c r="I44" s="18"/>
      <c r="J44" s="18"/>
      <c r="K44" s="23" t="s">
        <v>31</v>
      </c>
      <c r="L44" s="18"/>
    </row>
    <row r="45" spans="1:12" ht="12.75">
      <c r="A45" s="15"/>
      <c r="B45" s="21"/>
      <c r="C45" s="21"/>
      <c r="D45" s="22"/>
      <c r="E45" s="22"/>
      <c r="F45" s="22"/>
      <c r="G45" s="22"/>
      <c r="H45" s="21"/>
      <c r="I45" s="21"/>
      <c r="J45" s="21"/>
      <c r="K45" s="22"/>
      <c r="L45" s="22"/>
    </row>
    <row r="46" spans="1:12" ht="12.75">
      <c r="A46" s="15" t="s">
        <v>32</v>
      </c>
      <c r="B46" s="11"/>
      <c r="C46" s="11"/>
      <c r="D46" s="24"/>
      <c r="E46" s="24"/>
      <c r="F46" s="24"/>
      <c r="G46" s="24"/>
      <c r="H46" s="24"/>
      <c r="I46" s="11"/>
      <c r="J46" s="18"/>
      <c r="K46" s="22"/>
      <c r="L46" s="15"/>
    </row>
    <row r="47" spans="1:12" ht="12.75">
      <c r="A47" s="15" t="s">
        <v>33</v>
      </c>
      <c r="B47" s="11"/>
      <c r="C47" s="11"/>
      <c r="D47" s="24"/>
      <c r="E47" s="24"/>
      <c r="F47" s="24"/>
      <c r="G47" s="24"/>
      <c r="H47" s="24"/>
      <c r="I47" s="11"/>
      <c r="J47" s="11"/>
      <c r="K47" s="15"/>
      <c r="L47" s="15"/>
    </row>
    <row r="49" spans="2:11" ht="12.75">
      <c r="B49" s="25"/>
      <c r="E49" s="25"/>
      <c r="H49" s="25"/>
      <c r="K49" s="25"/>
    </row>
  </sheetData>
  <mergeCells count="4">
    <mergeCell ref="A2:M2"/>
    <mergeCell ref="A3:M3"/>
    <mergeCell ref="A4:M4"/>
    <mergeCell ref="A6:M6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1"/>
  <sheetViews>
    <sheetView workbookViewId="0" topLeftCell="A7">
      <selection activeCell="A21" sqref="A21"/>
    </sheetView>
  </sheetViews>
  <sheetFormatPr defaultColWidth="11.421875" defaultRowHeight="12.75"/>
  <cols>
    <col min="1" max="1" width="52.8515625" style="1" customWidth="1"/>
    <col min="2" max="2" width="13.00390625" style="1" customWidth="1"/>
    <col min="3" max="3" width="6.57421875" style="1" customWidth="1"/>
    <col min="4" max="4" width="13.00390625" style="1" customWidth="1"/>
    <col min="5" max="5" width="3.57421875" style="1" customWidth="1"/>
    <col min="6" max="16384" width="11.421875" style="1" customWidth="1"/>
  </cols>
  <sheetData>
    <row r="1" spans="1:4" ht="16.5" customHeight="1">
      <c r="A1" s="26" t="s">
        <v>0</v>
      </c>
      <c r="B1" s="26"/>
      <c r="C1" s="26"/>
      <c r="D1" s="26"/>
    </row>
    <row r="2" spans="1:4" ht="16.5" customHeight="1">
      <c r="A2" s="26" t="s">
        <v>34</v>
      </c>
      <c r="B2" s="26"/>
      <c r="C2" s="26"/>
      <c r="D2" s="26"/>
    </row>
    <row r="3" spans="1:4" ht="16.5" customHeight="1">
      <c r="A3" s="2"/>
      <c r="B3" s="3"/>
      <c r="C3" s="3"/>
      <c r="D3" s="3"/>
    </row>
    <row r="4" spans="1:4" ht="16.5" customHeight="1">
      <c r="A4" s="15"/>
      <c r="B4" s="27" t="s">
        <v>35</v>
      </c>
      <c r="C4" s="28"/>
      <c r="D4" s="27" t="s">
        <v>36</v>
      </c>
    </row>
    <row r="5" spans="1:4" ht="16.5" customHeight="1">
      <c r="A5" s="15"/>
      <c r="B5" s="27" t="s">
        <v>37</v>
      </c>
      <c r="C5" s="28"/>
      <c r="D5" s="27" t="s">
        <v>37</v>
      </c>
    </row>
    <row r="6" spans="1:4" ht="16.5" customHeight="1">
      <c r="A6" s="15"/>
      <c r="B6" s="29" t="s">
        <v>12</v>
      </c>
      <c r="C6" s="28"/>
      <c r="D6" s="29" t="s">
        <v>38</v>
      </c>
    </row>
    <row r="7" spans="1:4" ht="16.5" customHeight="1">
      <c r="A7" s="15"/>
      <c r="B7" s="30" t="s">
        <v>14</v>
      </c>
      <c r="C7" s="30"/>
      <c r="D7" s="30" t="s">
        <v>14</v>
      </c>
    </row>
    <row r="8" spans="1:4" ht="16.5" customHeight="1">
      <c r="A8" s="15"/>
      <c r="B8" s="30"/>
      <c r="C8" s="30"/>
      <c r="D8" s="30" t="s">
        <v>39</v>
      </c>
    </row>
    <row r="9" spans="1:4" ht="16.5" customHeight="1">
      <c r="A9" s="31" t="s">
        <v>40</v>
      </c>
      <c r="B9" s="30"/>
      <c r="C9" s="30"/>
      <c r="D9" s="30"/>
    </row>
    <row r="10" spans="1:4" ht="9.75" customHeight="1">
      <c r="A10" s="15"/>
      <c r="B10" s="30"/>
      <c r="C10" s="30"/>
      <c r="D10" s="30"/>
    </row>
    <row r="11" spans="1:4" ht="16.5" customHeight="1">
      <c r="A11" s="31" t="s">
        <v>41</v>
      </c>
      <c r="B11" s="30"/>
      <c r="C11" s="30"/>
      <c r="D11" s="30"/>
    </row>
    <row r="12" spans="1:4" ht="9.75" customHeight="1">
      <c r="A12" s="15"/>
      <c r="B12" s="30"/>
      <c r="C12" s="30"/>
      <c r="D12" s="30"/>
    </row>
    <row r="13" spans="1:4" ht="16.5" customHeight="1">
      <c r="A13" s="32" t="s">
        <v>42</v>
      </c>
      <c r="B13" s="18">
        <f>133550</f>
        <v>133550</v>
      </c>
      <c r="C13" s="22"/>
      <c r="D13" s="18">
        <f>142887-5431-5931</f>
        <v>131525</v>
      </c>
    </row>
    <row r="14" spans="1:4" ht="16.5" customHeight="1">
      <c r="A14" s="32" t="s">
        <v>43</v>
      </c>
      <c r="B14" s="18">
        <v>11362</v>
      </c>
      <c r="C14" s="22"/>
      <c r="D14" s="18">
        <f>5431+5931</f>
        <v>11362</v>
      </c>
    </row>
    <row r="15" spans="1:4" ht="16.5" customHeight="1">
      <c r="A15" s="32" t="s">
        <v>44</v>
      </c>
      <c r="B15" s="18">
        <v>10513</v>
      </c>
      <c r="C15" s="22"/>
      <c r="D15" s="18">
        <v>9203</v>
      </c>
    </row>
    <row r="16" spans="1:4" ht="16.5" customHeight="1">
      <c r="A16" s="32" t="s">
        <v>45</v>
      </c>
      <c r="B16" s="18">
        <v>1964</v>
      </c>
      <c r="C16" s="22"/>
      <c r="D16" s="18">
        <v>1964</v>
      </c>
    </row>
    <row r="17" spans="1:4" ht="16.5" customHeight="1">
      <c r="A17" s="32" t="s">
        <v>46</v>
      </c>
      <c r="B17" s="19">
        <v>2562</v>
      </c>
      <c r="C17" s="22"/>
      <c r="D17" s="19">
        <v>2555</v>
      </c>
    </row>
    <row r="18" spans="1:4" ht="16.5" customHeight="1">
      <c r="A18" s="15"/>
      <c r="B18" s="18">
        <f>SUM(B13:B17)</f>
        <v>159951</v>
      </c>
      <c r="C18" s="22"/>
      <c r="D18" s="18">
        <f>SUM(D13:D17)</f>
        <v>156609</v>
      </c>
    </row>
    <row r="19" spans="1:4" ht="12" customHeight="1">
      <c r="A19" s="15"/>
      <c r="B19" s="18"/>
      <c r="C19" s="22"/>
      <c r="D19" s="18"/>
    </row>
    <row r="20" spans="1:4" ht="16.5" customHeight="1">
      <c r="A20" s="31" t="s">
        <v>47</v>
      </c>
      <c r="B20" s="18"/>
      <c r="C20" s="22"/>
      <c r="D20" s="18"/>
    </row>
    <row r="21" spans="1:4" ht="16.5" customHeight="1">
      <c r="A21" s="32" t="s">
        <v>48</v>
      </c>
      <c r="B21" s="18">
        <v>36709</v>
      </c>
      <c r="C21" s="22"/>
      <c r="D21" s="18">
        <v>33752</v>
      </c>
    </row>
    <row r="22" spans="1:4" ht="16.5" customHeight="1">
      <c r="A22" s="32" t="s">
        <v>49</v>
      </c>
      <c r="B22" s="18">
        <v>38037</v>
      </c>
      <c r="C22" s="22"/>
      <c r="D22" s="18">
        <v>37185</v>
      </c>
    </row>
    <row r="23" spans="1:4" ht="16.5" customHeight="1">
      <c r="A23" s="32" t="s">
        <v>50</v>
      </c>
      <c r="B23" s="18">
        <v>24729</v>
      </c>
      <c r="C23" s="22"/>
      <c r="D23" s="18">
        <v>15723</v>
      </c>
    </row>
    <row r="24" spans="1:4" ht="16.5" customHeight="1">
      <c r="A24" s="32" t="s">
        <v>51</v>
      </c>
      <c r="B24" s="18">
        <v>5075</v>
      </c>
      <c r="C24" s="22"/>
      <c r="D24" s="18">
        <v>5118</v>
      </c>
    </row>
    <row r="25" spans="1:4" ht="17.25" customHeight="1">
      <c r="A25" s="32" t="s">
        <v>52</v>
      </c>
      <c r="B25" s="19">
        <f>14197+84193</f>
        <v>98390</v>
      </c>
      <c r="C25" s="22"/>
      <c r="D25" s="19">
        <v>53231</v>
      </c>
    </row>
    <row r="26" spans="1:4" ht="16.5" customHeight="1">
      <c r="A26" s="15"/>
      <c r="B26" s="33">
        <f>SUM(B21:B25)</f>
        <v>202940</v>
      </c>
      <c r="C26" s="22"/>
      <c r="D26" s="33">
        <f>SUM(D21:D25)</f>
        <v>145009</v>
      </c>
    </row>
    <row r="27" spans="1:4" ht="12" customHeight="1">
      <c r="A27" s="15"/>
      <c r="B27" s="18"/>
      <c r="C27" s="22"/>
      <c r="D27" s="18"/>
    </row>
    <row r="28" spans="1:4" ht="17.25" customHeight="1">
      <c r="A28" s="31" t="s">
        <v>53</v>
      </c>
      <c r="B28" s="19">
        <f>B26+B18</f>
        <v>362891</v>
      </c>
      <c r="C28" s="22"/>
      <c r="D28" s="19">
        <f>D26+D18</f>
        <v>301618</v>
      </c>
    </row>
    <row r="29" spans="1:4" ht="12" customHeight="1">
      <c r="A29" s="15"/>
      <c r="B29" s="18"/>
      <c r="C29" s="22"/>
      <c r="D29" s="18"/>
    </row>
    <row r="30" spans="1:4" ht="12" customHeight="1">
      <c r="A30" s="15"/>
      <c r="B30" s="18"/>
      <c r="C30" s="22"/>
      <c r="D30" s="18"/>
    </row>
    <row r="31" spans="1:4" ht="16.5" customHeight="1">
      <c r="A31" s="31" t="s">
        <v>54</v>
      </c>
      <c r="B31" s="18"/>
      <c r="C31" s="22"/>
      <c r="D31" s="18"/>
    </row>
    <row r="32" spans="1:4" ht="16.5" customHeight="1">
      <c r="A32" s="28"/>
      <c r="B32" s="18"/>
      <c r="C32" s="22"/>
      <c r="D32" s="18"/>
    </row>
    <row r="33" spans="1:4" ht="16.5" customHeight="1">
      <c r="A33" s="31" t="s">
        <v>55</v>
      </c>
      <c r="B33" s="18"/>
      <c r="C33" s="22"/>
      <c r="D33" s="18"/>
    </row>
    <row r="34" spans="1:4" ht="16.5" customHeight="1">
      <c r="A34" s="28"/>
      <c r="B34" s="18"/>
      <c r="C34" s="22"/>
      <c r="D34" s="18"/>
    </row>
    <row r="35" spans="1:4" ht="16.5" customHeight="1">
      <c r="A35" s="32" t="s">
        <v>56</v>
      </c>
      <c r="B35" s="18">
        <v>88863</v>
      </c>
      <c r="C35" s="22"/>
      <c r="D35" s="18">
        <v>88863</v>
      </c>
    </row>
    <row r="36" spans="1:4" ht="16.5" customHeight="1">
      <c r="A36" s="32" t="s">
        <v>57</v>
      </c>
      <c r="B36" s="18">
        <v>694</v>
      </c>
      <c r="C36" s="22"/>
      <c r="D36" s="18">
        <v>694</v>
      </c>
    </row>
    <row r="37" spans="1:4" ht="16.5" customHeight="1">
      <c r="A37" s="32" t="s">
        <v>58</v>
      </c>
      <c r="B37" s="18">
        <v>452</v>
      </c>
      <c r="C37" s="22"/>
      <c r="D37" s="18">
        <v>471</v>
      </c>
    </row>
    <row r="38" spans="1:4" ht="17.25" customHeight="1">
      <c r="A38" s="32" t="s">
        <v>59</v>
      </c>
      <c r="B38" s="18">
        <f>169059+1</f>
        <v>169060</v>
      </c>
      <c r="C38" s="22"/>
      <c r="D38" s="18">
        <v>160583</v>
      </c>
    </row>
    <row r="39" spans="1:4" ht="16.5" customHeight="1">
      <c r="A39" s="15"/>
      <c r="B39" s="33">
        <f>SUM(B35:B38)</f>
        <v>259069</v>
      </c>
      <c r="C39" s="22"/>
      <c r="D39" s="33">
        <f>SUM(D35:D38)</f>
        <v>250611</v>
      </c>
    </row>
    <row r="40" spans="1:4" ht="12" customHeight="1">
      <c r="A40" s="15"/>
      <c r="B40" s="18"/>
      <c r="C40" s="22"/>
      <c r="D40" s="18"/>
    </row>
    <row r="41" spans="1:4" ht="17.25" customHeight="1">
      <c r="A41" s="32" t="s">
        <v>27</v>
      </c>
      <c r="B41" s="18">
        <v>7394</v>
      </c>
      <c r="C41" s="22"/>
      <c r="D41" s="18">
        <v>7556</v>
      </c>
    </row>
    <row r="42" spans="1:4" ht="12" customHeight="1">
      <c r="A42" s="15"/>
      <c r="B42" s="18"/>
      <c r="C42" s="22"/>
      <c r="D42" s="18"/>
    </row>
    <row r="43" spans="1:4" ht="17.25" customHeight="1">
      <c r="A43" s="31" t="s">
        <v>60</v>
      </c>
      <c r="B43" s="34">
        <f>SUM(B39:B42)</f>
        <v>266463</v>
      </c>
      <c r="C43" s="22"/>
      <c r="D43" s="34">
        <f>SUM(D39:D42)</f>
        <v>258167</v>
      </c>
    </row>
    <row r="44" spans="1:4" ht="12" customHeight="1">
      <c r="A44" s="15"/>
      <c r="B44" s="18"/>
      <c r="C44" s="22"/>
      <c r="D44" s="18"/>
    </row>
    <row r="45" spans="1:4" ht="12" customHeight="1">
      <c r="A45" s="15"/>
      <c r="B45" s="18"/>
      <c r="C45" s="22"/>
      <c r="D45" s="18"/>
    </row>
    <row r="46" spans="1:4" ht="17.25" customHeight="1">
      <c r="A46" s="31" t="s">
        <v>61</v>
      </c>
      <c r="B46" s="18"/>
      <c r="C46" s="22"/>
      <c r="D46" s="18"/>
    </row>
    <row r="47" spans="1:4" ht="17.25" customHeight="1">
      <c r="A47" s="32" t="s">
        <v>62</v>
      </c>
      <c r="B47" s="18">
        <v>1070</v>
      </c>
      <c r="C47" s="22"/>
      <c r="D47" s="18">
        <v>0</v>
      </c>
    </row>
    <row r="48" spans="1:4" ht="17.25" customHeight="1">
      <c r="A48" s="32" t="s">
        <v>63</v>
      </c>
      <c r="B48" s="18">
        <v>50000</v>
      </c>
      <c r="C48" s="22"/>
      <c r="D48" s="18">
        <v>0</v>
      </c>
    </row>
    <row r="49" spans="1:4" ht="17.25" customHeight="1">
      <c r="A49" s="32" t="s">
        <v>64</v>
      </c>
      <c r="B49" s="18">
        <v>1210</v>
      </c>
      <c r="C49" s="22"/>
      <c r="D49" s="18">
        <v>1220</v>
      </c>
    </row>
    <row r="50" spans="1:4" ht="16.5" customHeight="1">
      <c r="A50" s="15"/>
      <c r="B50" s="34">
        <f>SUM(B47:B49)</f>
        <v>52280</v>
      </c>
      <c r="C50" s="22"/>
      <c r="D50" s="34">
        <f>SUM(D47:D49)</f>
        <v>1220</v>
      </c>
    </row>
    <row r="51" spans="1:4" ht="12" customHeight="1">
      <c r="A51" s="15"/>
      <c r="B51" s="18"/>
      <c r="C51" s="22"/>
      <c r="D51" s="18"/>
    </row>
    <row r="52" spans="1:4" ht="16.5" customHeight="1">
      <c r="A52" s="31" t="s">
        <v>65</v>
      </c>
      <c r="B52" s="18"/>
      <c r="C52" s="22"/>
      <c r="D52" s="18"/>
    </row>
    <row r="53" spans="1:4" ht="16.5" customHeight="1">
      <c r="A53" s="32" t="s">
        <v>66</v>
      </c>
      <c r="B53" s="18">
        <f>14209</f>
        <v>14209</v>
      </c>
      <c r="C53" s="22"/>
      <c r="D53" s="18">
        <v>12093</v>
      </c>
    </row>
    <row r="54" spans="1:4" ht="17.25" customHeight="1">
      <c r="A54" s="32" t="s">
        <v>67</v>
      </c>
      <c r="B54" s="18">
        <v>28960</v>
      </c>
      <c r="C54" s="22"/>
      <c r="D54" s="18">
        <v>29189</v>
      </c>
    </row>
    <row r="55" spans="1:4" ht="16.5" customHeight="1">
      <c r="A55" s="32" t="s">
        <v>23</v>
      </c>
      <c r="B55" s="18">
        <v>979</v>
      </c>
      <c r="C55" s="22"/>
      <c r="D55" s="18">
        <v>949</v>
      </c>
    </row>
    <row r="56" spans="1:4" ht="17.25" customHeight="1">
      <c r="A56" s="15"/>
      <c r="B56" s="34">
        <f>SUM(B53:B55)</f>
        <v>44148</v>
      </c>
      <c r="C56" s="22"/>
      <c r="D56" s="34">
        <f>SUM(D53:D55)</f>
        <v>42231</v>
      </c>
    </row>
    <row r="57" spans="1:4" ht="17.25" customHeight="1">
      <c r="A57" s="32" t="s">
        <v>68</v>
      </c>
      <c r="B57" s="19">
        <f>B56+B50</f>
        <v>96428</v>
      </c>
      <c r="C57" s="22"/>
      <c r="D57" s="19">
        <f>D56+D50</f>
        <v>43451</v>
      </c>
    </row>
    <row r="58" spans="1:4" ht="17.25" customHeight="1">
      <c r="A58" s="15"/>
      <c r="B58" s="18"/>
      <c r="C58" s="22"/>
      <c r="D58" s="18"/>
    </row>
    <row r="59" spans="1:4" ht="17.25" customHeight="1">
      <c r="A59" s="32" t="s">
        <v>69</v>
      </c>
      <c r="B59" s="35">
        <f>B57+B43</f>
        <v>362891</v>
      </c>
      <c r="C59" s="22"/>
      <c r="D59" s="35">
        <f>D57+D43</f>
        <v>301618</v>
      </c>
    </row>
    <row r="60" spans="1:4" ht="9.75" customHeight="1">
      <c r="A60" s="15"/>
      <c r="B60" s="18"/>
      <c r="C60" s="22"/>
      <c r="D60" s="18"/>
    </row>
    <row r="61" spans="1:4" ht="16.5" customHeight="1">
      <c r="A61" s="15"/>
      <c r="B61" s="18"/>
      <c r="C61" s="22"/>
      <c r="D61" s="18"/>
    </row>
    <row r="62" spans="1:4" ht="16.5" customHeight="1">
      <c r="A62" s="32" t="s">
        <v>70</v>
      </c>
      <c r="B62" s="18"/>
      <c r="C62" s="22"/>
      <c r="D62" s="18"/>
    </row>
    <row r="63" spans="1:4" ht="16.5" customHeight="1">
      <c r="A63" s="32" t="s">
        <v>71</v>
      </c>
      <c r="B63" s="36">
        <f>((B28-B57)-B41)/B35</f>
        <v>2.9153753530715822</v>
      </c>
      <c r="C63" s="21"/>
      <c r="D63" s="36">
        <f>((D28-D57)-D41)/D35</f>
        <v>2.820195131832146</v>
      </c>
    </row>
    <row r="64" spans="1:4" ht="16.5" customHeight="1">
      <c r="A64" s="15"/>
      <c r="B64" s="11"/>
      <c r="C64" s="11"/>
      <c r="D64" s="37"/>
    </row>
    <row r="65" spans="1:4" ht="16.5" customHeight="1">
      <c r="A65" s="32" t="s">
        <v>72</v>
      </c>
      <c r="B65" s="15"/>
      <c r="C65" s="15"/>
      <c r="D65" s="15"/>
    </row>
    <row r="66" spans="1:4" ht="16.5" customHeight="1">
      <c r="A66" s="32" t="s">
        <v>73</v>
      </c>
      <c r="B66" s="15"/>
      <c r="C66" s="15"/>
      <c r="D66" s="15"/>
    </row>
    <row r="68" spans="2:4" ht="12.75">
      <c r="B68" s="38"/>
      <c r="D68" s="38"/>
    </row>
    <row r="71" spans="2:4" ht="12.75">
      <c r="B71" s="1">
        <f>B59-B28</f>
        <v>0</v>
      </c>
      <c r="D71" s="1">
        <f>D59-D28</f>
        <v>0</v>
      </c>
    </row>
  </sheetData>
  <mergeCells count="2">
    <mergeCell ref="A1:D1"/>
    <mergeCell ref="A2:D2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32">
      <selection activeCell="A45" sqref="A45"/>
    </sheetView>
  </sheetViews>
  <sheetFormatPr defaultColWidth="11.421875" defaultRowHeight="12.75"/>
  <cols>
    <col min="1" max="1" width="63.140625" style="1" customWidth="1"/>
    <col min="2" max="2" width="15.00390625" style="1" customWidth="1"/>
    <col min="3" max="3" width="4.57421875" style="1" customWidth="1"/>
    <col min="4" max="4" width="1.7109375" style="1" customWidth="1"/>
    <col min="5" max="5" width="15.00390625" style="1" customWidth="1"/>
    <col min="6" max="6" width="4.7109375" style="1" customWidth="1"/>
    <col min="7" max="16384" width="11.421875" style="1" customWidth="1"/>
  </cols>
  <sheetData>
    <row r="1" spans="1:6" ht="18" customHeight="1">
      <c r="A1" s="6" t="s">
        <v>0</v>
      </c>
      <c r="B1" s="6"/>
      <c r="C1" s="6"/>
      <c r="D1" s="6"/>
      <c r="E1" s="6"/>
      <c r="F1" s="6"/>
    </row>
    <row r="2" spans="1:6" ht="18" customHeight="1">
      <c r="A2" s="6" t="s">
        <v>74</v>
      </c>
      <c r="B2" s="6"/>
      <c r="C2" s="6"/>
      <c r="D2" s="6"/>
      <c r="E2" s="6"/>
      <c r="F2" s="6"/>
    </row>
    <row r="3" spans="1:6" ht="13.5" customHeight="1">
      <c r="A3" s="39"/>
      <c r="B3" s="39"/>
      <c r="C3" s="39"/>
      <c r="D3" s="39"/>
      <c r="E3" s="15"/>
      <c r="F3" s="15"/>
    </row>
    <row r="4" spans="1:6" ht="13.5" customHeight="1">
      <c r="A4" s="39"/>
      <c r="B4" s="39"/>
      <c r="C4" s="39"/>
      <c r="D4" s="39"/>
      <c r="E4" s="15"/>
      <c r="F4" s="15"/>
    </row>
    <row r="5" spans="1:6" ht="13.5" customHeight="1">
      <c r="A5" s="28"/>
      <c r="B5" s="6" t="s">
        <v>75</v>
      </c>
      <c r="C5" s="6"/>
      <c r="D5" s="28"/>
      <c r="E5" s="6" t="s">
        <v>75</v>
      </c>
      <c r="F5" s="6"/>
    </row>
    <row r="6" spans="1:6" ht="13.5" customHeight="1">
      <c r="A6" s="40"/>
      <c r="B6" s="6" t="s">
        <v>76</v>
      </c>
      <c r="C6" s="6"/>
      <c r="D6" s="40"/>
      <c r="E6" s="6" t="s">
        <v>77</v>
      </c>
      <c r="F6" s="6"/>
    </row>
    <row r="7" spans="1:6" ht="13.5" customHeight="1">
      <c r="A7" s="15"/>
      <c r="B7" s="41" t="s">
        <v>14</v>
      </c>
      <c r="C7" s="41"/>
      <c r="D7" s="15"/>
      <c r="E7" s="41" t="s">
        <v>14</v>
      </c>
      <c r="F7" s="41"/>
    </row>
    <row r="8" spans="1:6" ht="13.5" customHeight="1">
      <c r="A8" s="42" t="s">
        <v>78</v>
      </c>
      <c r="B8" s="12"/>
      <c r="C8" s="15"/>
      <c r="D8" s="28"/>
      <c r="E8" s="12"/>
      <c r="F8" s="15"/>
    </row>
    <row r="9" spans="1:6" ht="13.5" customHeight="1">
      <c r="A9" s="43" t="s">
        <v>79</v>
      </c>
      <c r="B9" s="18">
        <v>96286</v>
      </c>
      <c r="C9" s="44"/>
      <c r="D9" s="15"/>
      <c r="E9" s="18">
        <v>152390</v>
      </c>
      <c r="F9" s="44"/>
    </row>
    <row r="10" spans="1:6" ht="13.5" customHeight="1">
      <c r="A10" s="43" t="s">
        <v>80</v>
      </c>
      <c r="B10" s="18">
        <f>-93092</f>
        <v>-93092</v>
      </c>
      <c r="C10" s="44"/>
      <c r="D10" s="15"/>
      <c r="E10" s="18">
        <f>-141091</f>
        <v>-141091</v>
      </c>
      <c r="F10" s="44"/>
    </row>
    <row r="11" spans="1:6" ht="13.5" customHeight="1">
      <c r="A11" s="15"/>
      <c r="B11" s="19"/>
      <c r="C11" s="45"/>
      <c r="D11" s="15"/>
      <c r="E11" s="19"/>
      <c r="F11" s="45"/>
    </row>
    <row r="12" spans="1:6" ht="13.5" customHeight="1">
      <c r="A12" s="43" t="s">
        <v>81</v>
      </c>
      <c r="B12" s="18">
        <f>SUM(B9:B10)</f>
        <v>3194</v>
      </c>
      <c r="C12" s="44"/>
      <c r="D12" s="15"/>
      <c r="E12" s="18">
        <f>SUM(E9:E10)</f>
        <v>11299</v>
      </c>
      <c r="F12" s="44"/>
    </row>
    <row r="13" spans="1:6" ht="13.5" customHeight="1">
      <c r="A13" s="15"/>
      <c r="B13" s="18"/>
      <c r="C13" s="24"/>
      <c r="D13" s="15"/>
      <c r="E13" s="18"/>
      <c r="F13" s="24"/>
    </row>
    <row r="14" spans="1:6" ht="13.5" customHeight="1">
      <c r="A14" s="43" t="s">
        <v>82</v>
      </c>
      <c r="B14" s="18">
        <f>-3352</f>
        <v>-3352</v>
      </c>
      <c r="C14" s="44"/>
      <c r="D14" s="15"/>
      <c r="E14" s="18">
        <f>-3391</f>
        <v>-3391</v>
      </c>
      <c r="F14" s="44"/>
    </row>
    <row r="15" spans="1:6" ht="13.5" customHeight="1">
      <c r="A15" s="15"/>
      <c r="B15" s="19"/>
      <c r="C15" s="45"/>
      <c r="D15" s="15"/>
      <c r="E15" s="19"/>
      <c r="F15" s="45"/>
    </row>
    <row r="16" spans="1:6" ht="13.5" customHeight="1">
      <c r="A16" s="43" t="s">
        <v>83</v>
      </c>
      <c r="B16" s="19">
        <f>SUM(B12:B14)</f>
        <v>-158</v>
      </c>
      <c r="C16" s="46"/>
      <c r="D16" s="15"/>
      <c r="E16" s="19">
        <f>SUM(E12:E14)</f>
        <v>7908</v>
      </c>
      <c r="F16" s="46"/>
    </row>
    <row r="17" spans="1:6" ht="13.5" customHeight="1">
      <c r="A17" s="15"/>
      <c r="B17" s="22"/>
      <c r="C17" s="15"/>
      <c r="D17" s="15"/>
      <c r="E17" s="22"/>
      <c r="F17" s="15"/>
    </row>
    <row r="18" spans="1:6" ht="13.5" customHeight="1">
      <c r="A18" s="42" t="s">
        <v>84</v>
      </c>
      <c r="B18" s="47"/>
      <c r="C18" s="28"/>
      <c r="D18" s="28"/>
      <c r="E18" s="47"/>
      <c r="F18" s="28"/>
    </row>
    <row r="19" spans="1:6" ht="13.5" customHeight="1">
      <c r="A19" s="43" t="s">
        <v>85</v>
      </c>
      <c r="B19" s="18">
        <f>-5914</f>
        <v>-5914</v>
      </c>
      <c r="C19" s="44"/>
      <c r="D19" s="15"/>
      <c r="E19" s="18">
        <f>-19017</f>
        <v>-19017</v>
      </c>
      <c r="F19" s="44"/>
    </row>
    <row r="20" spans="1:6" ht="13.5" customHeight="1">
      <c r="A20" s="43" t="s">
        <v>86</v>
      </c>
      <c r="B20" s="18">
        <f>-700</f>
        <v>-700</v>
      </c>
      <c r="C20" s="44"/>
      <c r="D20" s="15"/>
      <c r="E20" s="18">
        <v>0</v>
      </c>
      <c r="F20" s="44"/>
    </row>
    <row r="21" spans="1:6" ht="13.5" customHeight="1">
      <c r="A21" s="43" t="s">
        <v>51</v>
      </c>
      <c r="B21" s="18">
        <v>0</v>
      </c>
      <c r="C21" s="44"/>
      <c r="D21" s="15"/>
      <c r="E21" s="18">
        <v>5868</v>
      </c>
      <c r="F21" s="44"/>
    </row>
    <row r="22" spans="1:6" ht="13.5" customHeight="1">
      <c r="A22" s="43" t="s">
        <v>87</v>
      </c>
      <c r="B22" s="18">
        <v>59</v>
      </c>
      <c r="C22" s="24"/>
      <c r="D22" s="15"/>
      <c r="E22" s="18">
        <v>104</v>
      </c>
      <c r="F22" s="24"/>
    </row>
    <row r="23" spans="1:6" ht="13.5" customHeight="1">
      <c r="A23" s="43" t="s">
        <v>88</v>
      </c>
      <c r="B23" s="18">
        <v>125</v>
      </c>
      <c r="C23" s="24"/>
      <c r="D23" s="15"/>
      <c r="E23" s="18">
        <v>83</v>
      </c>
      <c r="F23" s="24"/>
    </row>
    <row r="24" spans="1:6" ht="13.5" customHeight="1">
      <c r="A24" s="43" t="s">
        <v>89</v>
      </c>
      <c r="B24" s="19">
        <v>677</v>
      </c>
      <c r="C24" s="45"/>
      <c r="D24" s="15"/>
      <c r="E24" s="19">
        <v>288</v>
      </c>
      <c r="F24" s="45"/>
    </row>
    <row r="25" spans="1:6" ht="13.5" customHeight="1">
      <c r="A25" s="43" t="s">
        <v>90</v>
      </c>
      <c r="B25" s="19">
        <f>SUM(B18:B24)</f>
        <v>-5753</v>
      </c>
      <c r="C25" s="46"/>
      <c r="D25" s="15"/>
      <c r="E25" s="19">
        <f>SUM(E18:E24)</f>
        <v>-12674</v>
      </c>
      <c r="F25" s="46"/>
    </row>
    <row r="26" spans="1:6" ht="13.5" customHeight="1">
      <c r="A26" s="15"/>
      <c r="B26" s="22"/>
      <c r="C26" s="15"/>
      <c r="D26" s="15"/>
      <c r="E26" s="22"/>
      <c r="F26" s="15"/>
    </row>
    <row r="27" spans="1:6" ht="13.5" customHeight="1">
      <c r="A27" s="42" t="s">
        <v>91</v>
      </c>
      <c r="B27" s="47"/>
      <c r="C27" s="28"/>
      <c r="D27" s="28"/>
      <c r="E27" s="47"/>
      <c r="F27" s="28"/>
    </row>
    <row r="28" spans="1:6" ht="13.5" customHeight="1">
      <c r="A28" s="43" t="s">
        <v>92</v>
      </c>
      <c r="B28" s="18">
        <f>50000+1070</f>
        <v>51070</v>
      </c>
      <c r="C28" s="28"/>
      <c r="D28" s="28"/>
      <c r="E28" s="47">
        <v>0</v>
      </c>
      <c r="F28" s="28"/>
    </row>
    <row r="29" spans="1:6" ht="13.5" customHeight="1">
      <c r="A29" s="43" t="s">
        <v>93</v>
      </c>
      <c r="B29" s="34">
        <f>SUM(B28:B28)</f>
        <v>51070</v>
      </c>
      <c r="C29" s="48"/>
      <c r="D29" s="15"/>
      <c r="E29" s="34">
        <f>SUM(E28:E28)</f>
        <v>0</v>
      </c>
      <c r="F29" s="48"/>
    </row>
    <row r="30" spans="1:6" ht="13.5" customHeight="1">
      <c r="A30" s="15"/>
      <c r="B30" s="22"/>
      <c r="C30" s="15"/>
      <c r="D30" s="15"/>
      <c r="E30" s="22"/>
      <c r="F30" s="15"/>
    </row>
    <row r="31" spans="1:6" ht="13.5" customHeight="1">
      <c r="A31" s="43" t="s">
        <v>94</v>
      </c>
      <c r="B31" s="18">
        <f>B16+B25+B29</f>
        <v>45159</v>
      </c>
      <c r="C31" s="44"/>
      <c r="D31" s="15"/>
      <c r="E31" s="18">
        <f>E16+E25+E29</f>
        <v>-4766</v>
      </c>
      <c r="F31" s="44"/>
    </row>
    <row r="32" spans="1:6" ht="13.5" customHeight="1">
      <c r="A32" s="15"/>
      <c r="B32" s="18"/>
      <c r="C32" s="24"/>
      <c r="D32" s="15"/>
      <c r="E32" s="18"/>
      <c r="F32" s="24"/>
    </row>
    <row r="33" spans="1:6" ht="13.5" customHeight="1">
      <c r="A33" s="43" t="s">
        <v>95</v>
      </c>
      <c r="B33" s="19">
        <v>53231</v>
      </c>
      <c r="C33" s="49"/>
      <c r="D33" s="15"/>
      <c r="E33" s="19">
        <v>42872</v>
      </c>
      <c r="F33" s="49"/>
    </row>
    <row r="34" spans="1:6" ht="13.5" customHeight="1">
      <c r="A34" s="43" t="s">
        <v>96</v>
      </c>
      <c r="B34" s="35">
        <f>SUM(B31:B33)</f>
        <v>98390</v>
      </c>
      <c r="C34" s="50"/>
      <c r="D34" s="15"/>
      <c r="E34" s="35">
        <f>SUM(E31:E33)</f>
        <v>38106</v>
      </c>
      <c r="F34" s="50"/>
    </row>
    <row r="35" spans="1:6" ht="13.5" customHeight="1">
      <c r="A35" s="15"/>
      <c r="B35" s="15"/>
      <c r="C35" s="15"/>
      <c r="D35" s="15"/>
      <c r="E35" s="18"/>
      <c r="F35" s="44"/>
    </row>
    <row r="36" spans="1:6" ht="13.5" customHeight="1">
      <c r="A36" s="43" t="s">
        <v>97</v>
      </c>
      <c r="B36" s="15"/>
      <c r="C36" s="15"/>
      <c r="D36" s="15"/>
      <c r="E36" s="18"/>
      <c r="F36" s="44"/>
    </row>
    <row r="37" spans="1:6" ht="13.5" customHeight="1">
      <c r="A37" s="51" t="s">
        <v>98</v>
      </c>
      <c r="B37" s="15"/>
      <c r="C37" s="15"/>
      <c r="D37" s="15"/>
      <c r="E37" s="22"/>
      <c r="F37" s="15"/>
    </row>
    <row r="38" spans="1:6" ht="13.5" customHeight="1">
      <c r="A38" s="15" t="s">
        <v>99</v>
      </c>
      <c r="B38" s="15"/>
      <c r="C38" s="15"/>
      <c r="D38" s="15"/>
      <c r="E38" s="18"/>
      <c r="F38" s="24"/>
    </row>
    <row r="39" spans="1:6" ht="13.5" customHeight="1">
      <c r="A39" s="51" t="s">
        <v>100</v>
      </c>
      <c r="B39" s="52">
        <v>98390</v>
      </c>
      <c r="C39" s="53"/>
      <c r="D39" s="15"/>
      <c r="E39" s="52">
        <v>38106</v>
      </c>
      <c r="F39" s="53"/>
    </row>
    <row r="40" spans="1:6" ht="13.5" customHeight="1">
      <c r="A40" s="15"/>
      <c r="B40" s="15"/>
      <c r="C40" s="15"/>
      <c r="D40" s="15"/>
      <c r="E40" s="18"/>
      <c r="F40" s="15"/>
    </row>
    <row r="41" spans="1:6" ht="13.5" customHeight="1">
      <c r="A41" s="43" t="s">
        <v>101</v>
      </c>
      <c r="B41" s="15"/>
      <c r="C41" s="15"/>
      <c r="D41" s="15"/>
      <c r="E41" s="22"/>
      <c r="F41" s="15"/>
    </row>
    <row r="42" spans="1:6" ht="13.5" customHeight="1">
      <c r="A42" s="43" t="s">
        <v>102</v>
      </c>
      <c r="B42" s="15"/>
      <c r="C42" s="15"/>
      <c r="D42" s="15"/>
      <c r="E42" s="22"/>
      <c r="F42" s="15"/>
    </row>
    <row r="43" ht="13.5" customHeight="1"/>
    <row r="44" spans="2:5" ht="12.75">
      <c r="B44" s="38">
        <f>B39-B34</f>
        <v>0</v>
      </c>
      <c r="E44" s="38">
        <f>E39-E34</f>
        <v>0</v>
      </c>
    </row>
  </sheetData>
  <mergeCells count="8">
    <mergeCell ref="A1:F1"/>
    <mergeCell ref="A2:F2"/>
    <mergeCell ref="B5:C5"/>
    <mergeCell ref="E5:F5"/>
    <mergeCell ref="B6:C6"/>
    <mergeCell ref="E6:F6"/>
    <mergeCell ref="B7:C7"/>
    <mergeCell ref="E7:F7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workbookViewId="0" topLeftCell="A43">
      <selection activeCell="B58" sqref="B58"/>
    </sheetView>
  </sheetViews>
  <sheetFormatPr defaultColWidth="11.421875" defaultRowHeight="12.75"/>
  <cols>
    <col min="1" max="1" width="39.421875" style="54" customWidth="1"/>
    <col min="2" max="2" width="8.7109375" style="54" customWidth="1"/>
    <col min="3" max="3" width="1.1484375" style="54" customWidth="1"/>
    <col min="4" max="4" width="8.7109375" style="54" customWidth="1"/>
    <col min="5" max="5" width="0.9921875" style="54" customWidth="1"/>
    <col min="6" max="6" width="8.7109375" style="54" customWidth="1"/>
    <col min="7" max="7" width="1.28515625" style="54" customWidth="1"/>
    <col min="8" max="8" width="8.7109375" style="54" customWidth="1"/>
    <col min="9" max="9" width="1.28515625" style="54" customWidth="1"/>
    <col min="10" max="10" width="8.7109375" style="54" customWidth="1"/>
    <col min="11" max="11" width="1.1484375" style="54" customWidth="1"/>
    <col min="12" max="12" width="8.7109375" style="54" customWidth="1"/>
    <col min="13" max="13" width="1.1484375" style="54" customWidth="1"/>
    <col min="14" max="14" width="8.7109375" style="54" customWidth="1"/>
    <col min="15" max="15" width="1.57421875" style="54" customWidth="1"/>
    <col min="16" max="16" width="8.7109375" style="54" customWidth="1"/>
    <col min="17" max="17" width="1.28515625" style="54" customWidth="1"/>
    <col min="18" max="16384" width="11.421875" style="54" customWidth="1"/>
  </cols>
  <sheetData>
    <row r="1" spans="1:16" ht="13.5">
      <c r="A1" s="6" t="s">
        <v>103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ht="13.5">
      <c r="A2" s="6" t="s">
        <v>104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4" ht="13.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</row>
    <row r="4" spans="1:16" ht="13.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9" t="s">
        <v>105</v>
      </c>
      <c r="P4" s="9" t="s">
        <v>106</v>
      </c>
    </row>
    <row r="5" spans="1:16" ht="13.5">
      <c r="A5" s="43"/>
      <c r="B5" s="55" t="s">
        <v>107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43"/>
      <c r="N5" s="9" t="s">
        <v>108</v>
      </c>
      <c r="P5" s="56" t="s">
        <v>109</v>
      </c>
    </row>
    <row r="6" spans="1:16" ht="13.5">
      <c r="A6" s="43"/>
      <c r="B6" s="9" t="s">
        <v>110</v>
      </c>
      <c r="C6" s="9"/>
      <c r="D6" s="9" t="s">
        <v>111</v>
      </c>
      <c r="E6" s="9"/>
      <c r="F6" s="9" t="s">
        <v>112</v>
      </c>
      <c r="G6" s="9"/>
      <c r="H6" s="9" t="s">
        <v>113</v>
      </c>
      <c r="I6" s="9"/>
      <c r="J6" s="9" t="s">
        <v>114</v>
      </c>
      <c r="K6" s="9"/>
      <c r="L6" s="9"/>
      <c r="M6" s="9"/>
      <c r="N6" s="9"/>
      <c r="P6"/>
    </row>
    <row r="7" spans="1:16" ht="13.5">
      <c r="A7" s="43"/>
      <c r="B7" s="9" t="s">
        <v>115</v>
      </c>
      <c r="C7" s="9"/>
      <c r="D7" s="9" t="s">
        <v>116</v>
      </c>
      <c r="E7" s="9"/>
      <c r="F7" s="9" t="s">
        <v>117</v>
      </c>
      <c r="G7" s="9"/>
      <c r="H7" s="9" t="s">
        <v>118</v>
      </c>
      <c r="I7" s="9"/>
      <c r="J7" s="9" t="s">
        <v>119</v>
      </c>
      <c r="K7" s="9"/>
      <c r="L7" s="9" t="s">
        <v>106</v>
      </c>
      <c r="M7" s="9"/>
      <c r="N7" s="9"/>
      <c r="P7"/>
    </row>
    <row r="8" spans="1:16" ht="13.5">
      <c r="A8" s="43"/>
      <c r="B8" s="57" t="s">
        <v>14</v>
      </c>
      <c r="C8" s="57"/>
      <c r="D8" s="57" t="s">
        <v>14</v>
      </c>
      <c r="E8" s="57"/>
      <c r="F8" s="57" t="s">
        <v>14</v>
      </c>
      <c r="G8" s="57"/>
      <c r="H8" s="57" t="s">
        <v>14</v>
      </c>
      <c r="I8" s="57"/>
      <c r="J8" s="57" t="s">
        <v>14</v>
      </c>
      <c r="K8" s="57"/>
      <c r="L8" s="57" t="s">
        <v>14</v>
      </c>
      <c r="M8" s="57"/>
      <c r="N8" s="57" t="s">
        <v>14</v>
      </c>
      <c r="P8" s="57" t="s">
        <v>14</v>
      </c>
    </row>
    <row r="9" spans="1:14" ht="13.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</row>
    <row r="10" spans="1:14" ht="13.5">
      <c r="A10" s="42" t="s">
        <v>120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</row>
    <row r="11" spans="1:14" ht="13.5">
      <c r="A11" s="43"/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1:16" ht="13.5">
      <c r="A12" s="43" t="s">
        <v>121</v>
      </c>
      <c r="B12" s="58">
        <v>88863</v>
      </c>
      <c r="C12" s="58"/>
      <c r="D12" s="58">
        <v>694</v>
      </c>
      <c r="E12" s="58"/>
      <c r="F12" s="58">
        <v>1268</v>
      </c>
      <c r="G12" s="58"/>
      <c r="H12" s="58">
        <v>7145</v>
      </c>
      <c r="I12" s="58"/>
      <c r="J12" s="58">
        <v>152641</v>
      </c>
      <c r="K12" s="58"/>
      <c r="L12" s="58">
        <f>SUM(B12+D12+F12+H12+J12)</f>
        <v>250611</v>
      </c>
      <c r="M12" s="58"/>
      <c r="N12" s="58">
        <v>0</v>
      </c>
      <c r="P12" s="59">
        <f>SUM(L12+N12)</f>
        <v>250611</v>
      </c>
    </row>
    <row r="13" spans="1:14" ht="13.5">
      <c r="A13" s="43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</row>
    <row r="14" spans="1:16" ht="13.5">
      <c r="A14" s="43" t="s">
        <v>122</v>
      </c>
      <c r="B14" s="60">
        <v>0</v>
      </c>
      <c r="C14" s="58"/>
      <c r="D14" s="60">
        <v>0</v>
      </c>
      <c r="E14" s="58"/>
      <c r="F14" s="60">
        <v>0</v>
      </c>
      <c r="G14" s="61"/>
      <c r="H14" s="62">
        <f>-7145</f>
        <v>-7145</v>
      </c>
      <c r="I14" s="61"/>
      <c r="J14" s="60">
        <v>7145</v>
      </c>
      <c r="K14" s="60"/>
      <c r="L14" s="62">
        <v>0</v>
      </c>
      <c r="M14" s="58"/>
      <c r="N14" s="58">
        <v>7556</v>
      </c>
      <c r="P14" s="59">
        <f>SUM(L14+N14)</f>
        <v>7556</v>
      </c>
    </row>
    <row r="15" spans="1:14" ht="13.5">
      <c r="A15" s="43"/>
      <c r="B15" s="58"/>
      <c r="C15" s="58"/>
      <c r="D15" s="58"/>
      <c r="E15" s="58"/>
      <c r="F15" s="60"/>
      <c r="G15" s="61"/>
      <c r="H15" s="61"/>
      <c r="I15" s="61"/>
      <c r="J15" s="60"/>
      <c r="K15" s="60"/>
      <c r="L15" s="60"/>
      <c r="M15" s="58"/>
      <c r="N15" s="60"/>
    </row>
    <row r="16" spans="1:16" ht="13.5">
      <c r="A16" s="43" t="s">
        <v>123</v>
      </c>
      <c r="B16" s="60">
        <v>0</v>
      </c>
      <c r="C16" s="58"/>
      <c r="D16" s="60">
        <v>0</v>
      </c>
      <c r="E16" s="61"/>
      <c r="F16" s="60">
        <f>-797</f>
        <v>-797</v>
      </c>
      <c r="G16" s="61"/>
      <c r="H16" s="60">
        <v>0</v>
      </c>
      <c r="I16" s="61"/>
      <c r="J16" s="60">
        <v>797</v>
      </c>
      <c r="K16" s="58"/>
      <c r="L16" s="58">
        <v>0</v>
      </c>
      <c r="M16" s="61"/>
      <c r="N16" s="58">
        <v>0</v>
      </c>
      <c r="P16" s="59">
        <f>SUM(L16+N16)</f>
        <v>0</v>
      </c>
    </row>
    <row r="17" spans="1:14" ht="13.5">
      <c r="A17" s="43"/>
      <c r="B17" s="63"/>
      <c r="C17" s="58"/>
      <c r="D17" s="63"/>
      <c r="E17" s="58"/>
      <c r="F17" s="63"/>
      <c r="G17" s="58"/>
      <c r="H17" s="58"/>
      <c r="I17" s="58"/>
      <c r="J17" s="63"/>
      <c r="K17" s="58"/>
      <c r="L17" s="58"/>
      <c r="M17" s="58"/>
      <c r="N17" s="63"/>
    </row>
    <row r="18" spans="1:16" ht="13.5">
      <c r="A18"/>
      <c r="B18" s="64">
        <f>SUM(B12:B17)</f>
        <v>88863</v>
      </c>
      <c r="C18" s="58"/>
      <c r="D18" s="64">
        <f>SUM(D12:D17)</f>
        <v>694</v>
      </c>
      <c r="E18" s="58"/>
      <c r="F18" s="64">
        <f>SUM(F12:F17)</f>
        <v>471</v>
      </c>
      <c r="G18" s="58"/>
      <c r="H18" s="64">
        <f>SUM(H12:H17)</f>
        <v>0</v>
      </c>
      <c r="I18" s="58"/>
      <c r="J18" s="64">
        <f>SUM(J12:J17)</f>
        <v>160583</v>
      </c>
      <c r="K18" s="58"/>
      <c r="L18" s="64">
        <f>SUM(L12:L17)</f>
        <v>250611</v>
      </c>
      <c r="M18" s="58"/>
      <c r="N18" s="65">
        <f>SUM(N12:N17)</f>
        <v>7556</v>
      </c>
      <c r="P18" s="65">
        <f>SUM(P12:P17)</f>
        <v>258167</v>
      </c>
    </row>
    <row r="19" spans="1:14" ht="13.5">
      <c r="A19" s="43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</row>
    <row r="20" spans="1:16" ht="13.5">
      <c r="A20" s="43" t="s">
        <v>124</v>
      </c>
      <c r="B20" s="60">
        <v>0</v>
      </c>
      <c r="C20" s="58"/>
      <c r="D20" s="60">
        <v>0</v>
      </c>
      <c r="E20" s="58"/>
      <c r="F20" s="60">
        <f>-19</f>
        <v>-19</v>
      </c>
      <c r="G20" s="58"/>
      <c r="H20" s="60">
        <v>0</v>
      </c>
      <c r="I20" s="61"/>
      <c r="J20" s="60">
        <v>0</v>
      </c>
      <c r="K20" s="58"/>
      <c r="L20" s="58">
        <f>SUM(B20+D20+F20+H20+J20)</f>
        <v>-19</v>
      </c>
      <c r="M20" s="61"/>
      <c r="N20" s="58">
        <v>0</v>
      </c>
      <c r="P20" s="59">
        <f>SUM(L20+N20)</f>
        <v>-19</v>
      </c>
    </row>
    <row r="21" spans="1:16" ht="13.5">
      <c r="A21" s="43"/>
      <c r="B21" s="60"/>
      <c r="C21" s="58"/>
      <c r="D21" s="60"/>
      <c r="E21" s="58"/>
      <c r="F21" s="60"/>
      <c r="G21" s="58"/>
      <c r="H21" s="60"/>
      <c r="I21" s="61"/>
      <c r="J21" s="60"/>
      <c r="K21" s="58"/>
      <c r="L21" s="58"/>
      <c r="M21" s="61"/>
      <c r="N21" s="58"/>
      <c r="P21" s="59"/>
    </row>
    <row r="22" spans="1:16" ht="13.5">
      <c r="A22" s="43" t="s">
        <v>125</v>
      </c>
      <c r="B22" s="60">
        <v>0</v>
      </c>
      <c r="C22" s="58"/>
      <c r="D22" s="60">
        <v>0</v>
      </c>
      <c r="E22" s="58"/>
      <c r="F22" s="60">
        <v>0</v>
      </c>
      <c r="G22" s="58"/>
      <c r="H22" s="60">
        <v>0</v>
      </c>
      <c r="I22" s="61"/>
      <c r="J22" s="60">
        <v>0</v>
      </c>
      <c r="K22" s="58"/>
      <c r="L22" s="58">
        <v>0</v>
      </c>
      <c r="M22" s="61"/>
      <c r="N22" s="58">
        <v>300</v>
      </c>
      <c r="P22" s="59">
        <f>SUM(L22+N22)</f>
        <v>300</v>
      </c>
    </row>
    <row r="23" spans="1:16" ht="13.5">
      <c r="A23" s="43"/>
      <c r="B23" s="60"/>
      <c r="C23" s="58"/>
      <c r="D23" s="60"/>
      <c r="E23" s="58"/>
      <c r="F23" s="60"/>
      <c r="G23" s="58"/>
      <c r="H23" s="60"/>
      <c r="I23" s="61"/>
      <c r="J23" s="60"/>
      <c r="K23" s="58"/>
      <c r="L23" s="58"/>
      <c r="M23" s="61"/>
      <c r="N23" s="58"/>
      <c r="P23" s="59"/>
    </row>
    <row r="24" spans="1:16" ht="13.5">
      <c r="A24" s="43" t="s">
        <v>126</v>
      </c>
      <c r="B24" s="60">
        <v>0</v>
      </c>
      <c r="C24" s="58"/>
      <c r="D24" s="60">
        <v>0</v>
      </c>
      <c r="E24" s="58"/>
      <c r="F24" s="60">
        <v>0</v>
      </c>
      <c r="G24" s="58"/>
      <c r="H24" s="60">
        <v>0</v>
      </c>
      <c r="I24" s="61"/>
      <c r="J24" s="60">
        <v>8477</v>
      </c>
      <c r="K24" s="58"/>
      <c r="L24" s="58">
        <f>SUM(B24+D24+F24+H24+J24)</f>
        <v>8477</v>
      </c>
      <c r="M24" s="58"/>
      <c r="N24" s="58">
        <f>-462</f>
        <v>-462</v>
      </c>
      <c r="P24" s="59">
        <f>SUM(L24+N24)</f>
        <v>8015</v>
      </c>
    </row>
    <row r="25" spans="1:14" ht="13.5">
      <c r="A25" s="43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</row>
    <row r="26" spans="1:16" ht="13.5">
      <c r="A26" s="43" t="s">
        <v>127</v>
      </c>
      <c r="B26" s="66">
        <f>SUM(B17:B25)</f>
        <v>88863</v>
      </c>
      <c r="C26" s="58"/>
      <c r="D26" s="66">
        <f>SUM(D17:D25)</f>
        <v>694</v>
      </c>
      <c r="E26" s="58"/>
      <c r="F26" s="66">
        <f>SUM(F17:F25)</f>
        <v>452</v>
      </c>
      <c r="G26" s="58"/>
      <c r="H26" s="66">
        <f>SUM(H17:H25)</f>
        <v>0</v>
      </c>
      <c r="I26" s="58"/>
      <c r="J26" s="66">
        <f>SUM(J17:J25)</f>
        <v>169060</v>
      </c>
      <c r="K26" s="58"/>
      <c r="L26" s="66">
        <f>SUM(L17:L25)</f>
        <v>259069</v>
      </c>
      <c r="M26" s="58"/>
      <c r="N26" s="67">
        <f>SUM(N17:N25)</f>
        <v>7394</v>
      </c>
      <c r="P26" s="67">
        <f>SUM(P17:P25)</f>
        <v>266463</v>
      </c>
    </row>
    <row r="27" spans="1:14" ht="13.5">
      <c r="A27" s="43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</row>
    <row r="28" spans="1:14" ht="13.5">
      <c r="A28" s="43" t="s">
        <v>128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</row>
    <row r="29" spans="1:14" ht="13.5">
      <c r="A29" s="43" t="s">
        <v>129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</row>
    <row r="30" spans="1:14" ht="13.5">
      <c r="A30" s="43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</row>
    <row r="31" spans="1:16" ht="13.5">
      <c r="A31" s="43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9" t="s">
        <v>105</v>
      </c>
      <c r="P31" s="9" t="s">
        <v>106</v>
      </c>
    </row>
    <row r="32" spans="1:16" ht="13.5">
      <c r="A32" s="43"/>
      <c r="B32" s="55" t="s">
        <v>107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8"/>
      <c r="N32" s="9" t="s">
        <v>108</v>
      </c>
      <c r="P32" s="56" t="s">
        <v>109</v>
      </c>
    </row>
    <row r="33" spans="1:16" ht="13.5">
      <c r="A33" s="43"/>
      <c r="B33" s="9" t="s">
        <v>110</v>
      </c>
      <c r="C33" s="9"/>
      <c r="D33" s="9" t="s">
        <v>111</v>
      </c>
      <c r="E33" s="9"/>
      <c r="F33" s="9" t="s">
        <v>112</v>
      </c>
      <c r="G33" s="9"/>
      <c r="H33" s="9" t="s">
        <v>113</v>
      </c>
      <c r="I33" s="9"/>
      <c r="J33" s="9" t="s">
        <v>114</v>
      </c>
      <c r="K33" s="9"/>
      <c r="L33" s="9"/>
      <c r="M33" s="9"/>
      <c r="N33" s="9"/>
      <c r="P33" s="9"/>
    </row>
    <row r="34" spans="1:16" ht="13.5">
      <c r="A34" s="43"/>
      <c r="B34" s="9" t="s">
        <v>115</v>
      </c>
      <c r="C34" s="9"/>
      <c r="D34" s="9" t="s">
        <v>116</v>
      </c>
      <c r="E34" s="9"/>
      <c r="F34" s="9" t="s">
        <v>117</v>
      </c>
      <c r="G34" s="9"/>
      <c r="H34" s="9" t="s">
        <v>118</v>
      </c>
      <c r="I34" s="9"/>
      <c r="J34" s="9" t="s">
        <v>119</v>
      </c>
      <c r="K34" s="9"/>
      <c r="L34" s="9" t="s">
        <v>106</v>
      </c>
      <c r="M34" s="9"/>
      <c r="N34" s="9"/>
      <c r="P34" s="56"/>
    </row>
    <row r="35" spans="1:16" ht="13.5">
      <c r="A35" s="43"/>
      <c r="B35" s="57" t="s">
        <v>14</v>
      </c>
      <c r="C35" s="57"/>
      <c r="D35" s="57" t="s">
        <v>14</v>
      </c>
      <c r="E35" s="57"/>
      <c r="F35" s="57" t="s">
        <v>14</v>
      </c>
      <c r="G35" s="57"/>
      <c r="H35" s="57" t="s">
        <v>14</v>
      </c>
      <c r="I35" s="57"/>
      <c r="J35" s="57" t="s">
        <v>14</v>
      </c>
      <c r="K35" s="57"/>
      <c r="L35" s="57" t="s">
        <v>14</v>
      </c>
      <c r="M35" s="57"/>
      <c r="N35" s="57" t="s">
        <v>14</v>
      </c>
      <c r="P35" s="57" t="s">
        <v>14</v>
      </c>
    </row>
    <row r="36" spans="1:14" ht="13.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</row>
    <row r="37" spans="1:14" ht="13.5">
      <c r="A37" s="42" t="s">
        <v>130</v>
      </c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</row>
    <row r="38" spans="1:14" ht="13.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</row>
    <row r="39" spans="1:16" ht="13.5">
      <c r="A39" s="43" t="s">
        <v>131</v>
      </c>
      <c r="B39" s="58">
        <v>88858</v>
      </c>
      <c r="C39" s="58"/>
      <c r="D39" s="58">
        <v>688</v>
      </c>
      <c r="E39" s="58"/>
      <c r="F39" s="58">
        <v>830</v>
      </c>
      <c r="G39" s="58"/>
      <c r="H39" s="58">
        <v>6398</v>
      </c>
      <c r="I39" s="58"/>
      <c r="J39" s="58">
        <v>127799</v>
      </c>
      <c r="K39" s="58"/>
      <c r="L39" s="58">
        <f>SUM(B39+D39+F39+H39+J39)</f>
        <v>224573</v>
      </c>
      <c r="M39" s="58"/>
      <c r="N39" s="58">
        <v>0</v>
      </c>
      <c r="P39" s="59">
        <f>SUM(L39+N39)</f>
        <v>224573</v>
      </c>
    </row>
    <row r="40" spans="1:14" ht="13.5">
      <c r="A40" s="43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</row>
    <row r="41" spans="1:16" ht="13.5">
      <c r="A41" s="43" t="s">
        <v>122</v>
      </c>
      <c r="B41" s="60">
        <v>0</v>
      </c>
      <c r="C41" s="58"/>
      <c r="D41" s="60">
        <v>0</v>
      </c>
      <c r="E41" s="58"/>
      <c r="F41" s="60">
        <v>0</v>
      </c>
      <c r="G41" s="61"/>
      <c r="H41" s="60">
        <f>-6398</f>
        <v>-6398</v>
      </c>
      <c r="I41" s="61"/>
      <c r="J41" s="60">
        <v>6398</v>
      </c>
      <c r="K41" s="60"/>
      <c r="L41" s="58">
        <f>SUM(B41+D41+F41+H41+J41)</f>
        <v>0</v>
      </c>
      <c r="M41" s="58"/>
      <c r="N41" s="58">
        <v>7377</v>
      </c>
      <c r="P41" s="59">
        <f>SUM(L41+N41)</f>
        <v>7377</v>
      </c>
    </row>
    <row r="42" spans="1:14" ht="13.5">
      <c r="A42" s="43"/>
      <c r="B42" s="63"/>
      <c r="C42" s="58"/>
      <c r="D42" s="63"/>
      <c r="E42" s="58"/>
      <c r="F42" s="63"/>
      <c r="G42" s="58"/>
      <c r="H42" s="58"/>
      <c r="I42" s="58"/>
      <c r="J42" s="63"/>
      <c r="K42" s="58"/>
      <c r="L42" s="58"/>
      <c r="M42" s="58"/>
      <c r="N42" s="63"/>
    </row>
    <row r="43" spans="1:16" ht="13.5">
      <c r="A43"/>
      <c r="B43" s="64">
        <f>SUM(B39:B42)</f>
        <v>88858</v>
      </c>
      <c r="C43" s="58"/>
      <c r="D43" s="64">
        <f>SUM(D39:D42)</f>
        <v>688</v>
      </c>
      <c r="E43" s="58"/>
      <c r="F43" s="64">
        <f>SUM(F39:F42)</f>
        <v>830</v>
      </c>
      <c r="G43" s="58"/>
      <c r="H43" s="64">
        <f>SUM(H39:H42)</f>
        <v>0</v>
      </c>
      <c r="I43" s="58"/>
      <c r="J43" s="64">
        <f>SUM(J39:J42)</f>
        <v>134197</v>
      </c>
      <c r="K43" s="58"/>
      <c r="L43" s="64">
        <f>SUM(L39:L42)</f>
        <v>224573</v>
      </c>
      <c r="M43" s="58"/>
      <c r="N43" s="65">
        <f>SUM(N39:N42)</f>
        <v>7377</v>
      </c>
      <c r="P43" s="65">
        <f>SUM(P39:P42)</f>
        <v>231950</v>
      </c>
    </row>
    <row r="45" spans="1:16" ht="13.5">
      <c r="A45" s="43" t="s">
        <v>124</v>
      </c>
      <c r="B45" s="60">
        <v>0</v>
      </c>
      <c r="C45" s="58"/>
      <c r="D45" s="60">
        <v>0</v>
      </c>
      <c r="E45" s="58"/>
      <c r="F45" s="60">
        <f>-224</f>
        <v>-224</v>
      </c>
      <c r="H45" s="60">
        <v>0</v>
      </c>
      <c r="J45" s="60">
        <v>0</v>
      </c>
      <c r="L45" s="58">
        <f>SUM(B45+D45+F45+H45+J45)</f>
        <v>-224</v>
      </c>
      <c r="N45" s="58">
        <v>0</v>
      </c>
      <c r="P45" s="59">
        <f>SUM(L45+N45)</f>
        <v>-224</v>
      </c>
    </row>
    <row r="46" ht="13.5">
      <c r="A46" s="43"/>
    </row>
    <row r="47" spans="1:16" ht="13.5">
      <c r="A47" s="43" t="s">
        <v>126</v>
      </c>
      <c r="B47" s="60">
        <v>0</v>
      </c>
      <c r="C47" s="58"/>
      <c r="D47" s="60">
        <v>0</v>
      </c>
      <c r="F47" s="60">
        <v>0</v>
      </c>
      <c r="H47" s="60">
        <v>0</v>
      </c>
      <c r="J47" s="60">
        <v>18117</v>
      </c>
      <c r="L47" s="58">
        <f>SUM(B47+D47+F47+H47+J47)</f>
        <v>18117</v>
      </c>
      <c r="N47" s="59">
        <v>392</v>
      </c>
      <c r="P47" s="59">
        <f>SUM(L47+N47)</f>
        <v>18509</v>
      </c>
    </row>
    <row r="49" spans="1:16" ht="13.5">
      <c r="A49" s="43" t="s">
        <v>132</v>
      </c>
      <c r="B49" s="66">
        <f>SUM(B43:B48)</f>
        <v>88858</v>
      </c>
      <c r="C49" s="58"/>
      <c r="D49" s="66">
        <f>SUM(D43:D48)</f>
        <v>688</v>
      </c>
      <c r="E49" s="58"/>
      <c r="F49" s="66">
        <f>SUM(F43:F48)</f>
        <v>606</v>
      </c>
      <c r="G49" s="58"/>
      <c r="H49" s="66">
        <f>SUM(H43:H48)</f>
        <v>0</v>
      </c>
      <c r="I49" s="58"/>
      <c r="J49" s="66">
        <f>SUM(J43:J48)</f>
        <v>152314</v>
      </c>
      <c r="K49" s="58"/>
      <c r="L49" s="66">
        <f>SUM(L43:L48)</f>
        <v>242466</v>
      </c>
      <c r="M49" s="58"/>
      <c r="N49" s="67">
        <f>SUM(N43:N48)</f>
        <v>7769</v>
      </c>
      <c r="P49" s="67">
        <f>SUM(P43:P48)</f>
        <v>250235</v>
      </c>
    </row>
    <row r="51" ht="13.5">
      <c r="A51" s="43" t="s">
        <v>133</v>
      </c>
    </row>
    <row r="53" spans="1:14" ht="13.5">
      <c r="A53" s="43" t="s">
        <v>134</v>
      </c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</row>
    <row r="54" spans="1:14" ht="13.5">
      <c r="A54" s="43" t="s">
        <v>135</v>
      </c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</row>
  </sheetData>
  <mergeCells count="4">
    <mergeCell ref="A1:P1"/>
    <mergeCell ref="A2:P2"/>
    <mergeCell ref="B5:L5"/>
    <mergeCell ref="B32:L32"/>
  </mergeCells>
  <printOptions horizontalCentered="1"/>
  <pageMargins left="0.3" right="0.3" top="0.3" bottom="0.3" header="0.5118055555555556" footer="0.5118055555555556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2006-08-16T00:26:42Z</cp:lastPrinted>
  <dcterms:created xsi:type="dcterms:W3CDTF">2003-08-25T09:05:58Z</dcterms:created>
  <dcterms:modified xsi:type="dcterms:W3CDTF">2005-08-23T07:05:06Z</dcterms:modified>
  <cp:category/>
  <cp:version/>
  <cp:contentType/>
  <cp:contentStatus/>
  <cp:revision>1</cp:revision>
</cp:coreProperties>
</file>