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_xlnm.Print_Area" localSheetId="2">'CASH FLOW'!$A$1:$F$48</definedName>
    <definedName name="_xlnm.Print_Area" localSheetId="0">'INCOME'!$A$1:$M$49</definedName>
    <definedName name="Excel_BuiltIn_Print_Area_3_1">'CASH FLOW'!$A$1:$F$46</definedName>
    <definedName name="Excel_BuiltIn_Print_Area_3_1_1">'CASH FLOW'!$A$1:$F$45</definedName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<sst xmlns="http://schemas.openxmlformats.org/spreadsheetml/2006/main" count="208" uniqueCount="120">
  <si>
    <t>DELLOYD VENTURES BERHAD</t>
  </si>
  <si>
    <t>Interim financial report on consolidated results for the financial quarter ended 31 December 2005</t>
  </si>
  <si>
    <t>(The figures have not been audited)</t>
  </si>
  <si>
    <t>CONDENSED CONSOLIDATED INCOME STATEMENT</t>
  </si>
  <si>
    <r>
      <t xml:space="preserve">                                </t>
    </r>
    <r>
      <rPr>
        <b/>
        <u val="single"/>
        <sz val="10"/>
        <color indexed="8"/>
        <rFont val="Times New Roman"/>
        <family val="1"/>
      </rPr>
      <t>Individual Quarter</t>
    </r>
  </si>
  <si>
    <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Cumulative Quarter</t>
    </r>
  </si>
  <si>
    <t>Current</t>
  </si>
  <si>
    <t>Comparative</t>
  </si>
  <si>
    <t>12 months</t>
  </si>
  <si>
    <t>Quarter Ended</t>
  </si>
  <si>
    <t>Cumulative Todate</t>
  </si>
  <si>
    <t xml:space="preserve"> </t>
  </si>
  <si>
    <t>31/12/2005</t>
  </si>
  <si>
    <t>31/12/2004</t>
  </si>
  <si>
    <t>RM'000</t>
  </si>
  <si>
    <t>Revenue</t>
  </si>
  <si>
    <t>Operating Expenses</t>
  </si>
  <si>
    <t>Other Operating Income</t>
  </si>
  <si>
    <t>Profit from Operations</t>
  </si>
  <si>
    <t>Share of Profits from Associated Company</t>
  </si>
  <si>
    <t>Other investment income</t>
  </si>
  <si>
    <t>Finance Costs</t>
  </si>
  <si>
    <t>Profit Before Taxation</t>
  </si>
  <si>
    <t>Taxation</t>
  </si>
  <si>
    <t>Share of Associated Company's Taxation</t>
  </si>
  <si>
    <t>Profit After Taxation</t>
  </si>
  <si>
    <t>Minority Interests</t>
  </si>
  <si>
    <t>Net Profit For The Period</t>
  </si>
  <si>
    <t>Pre-acquisition profit</t>
  </si>
  <si>
    <t>Earnings Per Share</t>
  </si>
  <si>
    <t xml:space="preserve">        - Basic (sen)</t>
  </si>
  <si>
    <t xml:space="preserve">        - Diluted (sen)</t>
  </si>
  <si>
    <t>N/A</t>
  </si>
  <si>
    <t>(The Condensed Consolidated Income Statements should be read in conjunction with the Annual Financial Report</t>
  </si>
  <si>
    <t>for the year ended 31 December 2004)</t>
  </si>
  <si>
    <t>CONDENSED CONSOLIDATED BALANCE SHEETS</t>
  </si>
  <si>
    <t>UNAUDITED</t>
  </si>
  <si>
    <t>AUDITED</t>
  </si>
  <si>
    <t>AS AT</t>
  </si>
  <si>
    <t>Property, Plant &amp; Equipment</t>
  </si>
  <si>
    <t>Investments in Associated Companies</t>
  </si>
  <si>
    <t>Other investments</t>
  </si>
  <si>
    <t>Deferred tax asset</t>
  </si>
  <si>
    <t>Current Assets</t>
  </si>
  <si>
    <t>Inventories</t>
  </si>
  <si>
    <t>Trade debtors</t>
  </si>
  <si>
    <t>Other debtors, deposits and prepayments</t>
  </si>
  <si>
    <t>Cash and bank balances</t>
  </si>
  <si>
    <t>Short term investments</t>
  </si>
  <si>
    <t>Current Liabilities</t>
  </si>
  <si>
    <t>Trade Creditors</t>
  </si>
  <si>
    <t>Other creditors and accruals</t>
  </si>
  <si>
    <t>NET CURRENT ASSETS</t>
  </si>
  <si>
    <t>FINANCED BY</t>
  </si>
  <si>
    <t>Share Capital</t>
  </si>
  <si>
    <t>Reserves</t>
  </si>
  <si>
    <t>Dividend proposed</t>
  </si>
  <si>
    <t>Deferred Taxation</t>
  </si>
  <si>
    <t>Net Assets Per Share (sen)</t>
  </si>
  <si>
    <t xml:space="preserve">(The Condensed Consolidated Balance Sheets should be read in conjunction with the Annual </t>
  </si>
  <si>
    <t>Financial Report for the year ended 31 December 2004)</t>
  </si>
  <si>
    <t>CONDENSED CONSOLIDATED CASH FLOW STATEMENT</t>
  </si>
  <si>
    <t>For the period ended 31 December 2005</t>
  </si>
  <si>
    <t>12 MONTHS</t>
  </si>
  <si>
    <t>ENDED 31/12/2005</t>
  </si>
  <si>
    <t>ENDED 31/12/2004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</si>
  <si>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</si>
  <si>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</si>
  <si>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</si>
  <si>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</si>
  <si>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</si>
  <si>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operating activities</t>
  </si>
  <si>
    <t>CASH FLOWS FROM INVESTING ACTIVITIES</t>
  </si>
  <si>
    <t>Investment in subsidiary company</t>
  </si>
  <si>
    <t>Dividend received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</si>
  <si>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</si>
  <si>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</si>
  <si>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</si>
  <si>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</si>
  <si>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</si>
  <si>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</si>
  <si>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Dividends paid</t>
  </si>
  <si>
    <t>Proceeds from issue of shares</t>
  </si>
  <si>
    <t>Net cash outflow from financing activities</t>
  </si>
  <si>
    <t>Net change in cash and cash equivalents</t>
  </si>
  <si>
    <t>Cash and cash equivalents as at 1 January 2005 / 1 January 2004</t>
  </si>
  <si>
    <t>Cash and cash equivalents as at 31 December 2005 / 31 December 2004</t>
  </si>
  <si>
    <t>Note 1  :   For the purpose of the condensed consolidated cash flow statement,</t>
  </si>
  <si>
    <t xml:space="preserve">                  cash and cash equivalents comprises the following :</t>
  </si>
  <si>
    <t xml:space="preserve">                                                </t>
  </si>
  <si>
    <t xml:space="preserve">                 Cash and bank balances</t>
  </si>
  <si>
    <t>(The Condensed Consolidated Cash Flow Statement should be read in conjunction with the Annual Financial Report for the</t>
  </si>
  <si>
    <t>year ended 31 December 2004)</t>
  </si>
  <si>
    <t xml:space="preserve">                                                                           DELLOYD VENTURES BERHAD</t>
  </si>
  <si>
    <t xml:space="preserve">                               CONDENSED CONSOLIDATED STATEMENT OF CHANGES IN EQUITY</t>
  </si>
  <si>
    <t xml:space="preserve">                                                                           For the year ended 31 December 2005</t>
  </si>
  <si>
    <t xml:space="preserve">Share </t>
  </si>
  <si>
    <t>Share</t>
  </si>
  <si>
    <t>Capital</t>
  </si>
  <si>
    <t>Retained</t>
  </si>
  <si>
    <t>Dividend</t>
  </si>
  <si>
    <t>Premium</t>
  </si>
  <si>
    <t>Reserve</t>
  </si>
  <si>
    <t>Profits</t>
  </si>
  <si>
    <t>Proposed</t>
  </si>
  <si>
    <t>Total</t>
  </si>
  <si>
    <t>12 months year ended 31 December 2005</t>
  </si>
  <si>
    <t>Balance as at 1 January 2005</t>
  </si>
  <si>
    <t>Shares issued pursuant to options exercised</t>
  </si>
  <si>
    <t>under the Employee Share Option Scheme</t>
  </si>
  <si>
    <t>-</t>
  </si>
  <si>
    <t>Dividend paid</t>
  </si>
  <si>
    <t>Currency translation difference</t>
  </si>
  <si>
    <t>Net profits for the year</t>
  </si>
  <si>
    <t>Balance as at 31 December 2005</t>
  </si>
  <si>
    <t>12 months year ended 31 December 2004</t>
  </si>
  <si>
    <t>Balance as at 1 January 2004</t>
  </si>
  <si>
    <t>Goodwill on acquisition of subsidiary</t>
  </si>
  <si>
    <t>Balance as at 31 December 2004</t>
  </si>
  <si>
    <t xml:space="preserve">(The Condensed Consolidated Statement of Changes in Equity should be read in conjunction with the Annual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</si>
</sst>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(* #,##0_);_(* \(#,##0\);_(* \-??_);_(@_)"/>
    <numFmt numFmtId="167" formatCode="#,##0.00"/>
    <numFmt numFmtId="168" formatCode="0.00"/>
    <numFmt numFmtId="169" formatCode="M/D/YYYY"/>
    <numFmt numFmtId="170" formatCode="#,##0"/>
    <numFmt numFmtId="171" formatCode="#,##0\ _$;\-#,##0\ _$"/>
  </numFmts>
  <fonts count="14"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0"/>
    </font>
    <font>
      <b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i/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/>
    </xf>
    <xf numFmtId="166" fontId="5" fillId="0" borderId="2" xfId="0" applyNumberFormat="1" applyFont="1" applyFill="1" applyBorder="1" applyAlignment="1">
      <alignment/>
    </xf>
    <xf numFmtId="166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/>
    </xf>
    <xf numFmtId="164" fontId="5" fillId="0" borderId="0" xfId="0" applyFont="1" applyFill="1" applyAlignment="1">
      <alignment horizontal="right"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9" fontId="7" fillId="0" borderId="0" xfId="0" applyNumberFormat="1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6" fontId="5" fillId="0" borderId="2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70" fontId="5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/>
    </xf>
    <xf numFmtId="164" fontId="5" fillId="0" borderId="0" xfId="0" applyFont="1" applyFill="1" applyAlignment="1">
      <alignment horizontal="left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right"/>
    </xf>
    <xf numFmtId="164" fontId="11" fillId="0" borderId="0" xfId="0" applyFont="1" applyFill="1" applyBorder="1" applyAlignment="1">
      <alignment horizontal="center"/>
    </xf>
    <xf numFmtId="171" fontId="5" fillId="0" borderId="0" xfId="0" applyNumberFormat="1" applyFont="1" applyFill="1" applyAlignment="1">
      <alignment horizontal="right"/>
    </xf>
    <xf numFmtId="164" fontId="5" fillId="0" borderId="1" xfId="0" applyFont="1" applyFill="1" applyBorder="1" applyAlignment="1">
      <alignment horizontal="right"/>
    </xf>
    <xf numFmtId="171" fontId="5" fillId="0" borderId="1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 horizontal="right"/>
    </xf>
    <xf numFmtId="171" fontId="5" fillId="0" borderId="5" xfId="0" applyNumberFormat="1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/>
    </xf>
    <xf numFmtId="164" fontId="12" fillId="0" borderId="0" xfId="0" applyFont="1" applyAlignment="1">
      <alignment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Fill="1" applyBorder="1" applyAlignment="1">
      <alignment/>
    </xf>
    <xf numFmtId="166" fontId="4" fillId="0" borderId="6" xfId="0" applyNumberFormat="1" applyFont="1" applyFill="1" applyBorder="1" applyAlignment="1">
      <alignment/>
    </xf>
    <xf numFmtId="166" fontId="4" fillId="0" borderId="6" xfId="0" applyNumberFormat="1" applyFont="1" applyFill="1" applyBorder="1" applyAlignment="1">
      <alignment/>
    </xf>
    <xf numFmtId="166" fontId="4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00390625" style="1" customWidth="1"/>
    <col min="2" max="2" width="14.421875" style="1" customWidth="1"/>
    <col min="3" max="4" width="1.7109375" style="1" customWidth="1"/>
    <col min="5" max="5" width="14.421875" style="1" customWidth="1"/>
    <col min="6" max="7" width="1.7109375" style="1" customWidth="1"/>
    <col min="8" max="8" width="14.421875" style="1" customWidth="1"/>
    <col min="9" max="10" width="1.7109375" style="1" customWidth="1"/>
    <col min="11" max="11" width="14.421875" style="1" customWidth="1"/>
    <col min="12" max="13" width="1.7109375" style="1" customWidth="1"/>
    <col min="14" max="16384" width="11.421875" style="1" customWidth="1"/>
  </cols>
  <sheetData>
    <row r="1" spans="1:12" s="5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3"/>
    </row>
    <row r="2" spans="1:13" s="7" customFormat="1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7" customFormat="1" ht="13.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2" s="5" customFormat="1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s="5" customFormat="1" ht="13.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s="5" customFormat="1" ht="12.75">
      <c r="A7" s="10"/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</row>
    <row r="8" spans="1:12" s="5" customFormat="1" ht="12.75">
      <c r="A8" s="10"/>
      <c r="B8" s="12" t="s">
        <v>4</v>
      </c>
      <c r="C8" s="13"/>
      <c r="D8" s="13"/>
      <c r="E8" s="13"/>
      <c r="F8" s="13"/>
      <c r="G8" s="13"/>
      <c r="H8" s="12" t="s">
        <v>5</v>
      </c>
      <c r="I8" s="13"/>
      <c r="J8" s="13"/>
      <c r="K8" s="13"/>
      <c r="L8" s="13"/>
    </row>
    <row r="9" spans="1:12" s="5" customFormat="1" ht="12.75">
      <c r="A9" s="14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5"/>
      <c r="B10" s="11" t="s">
        <v>6</v>
      </c>
      <c r="C10" s="11"/>
      <c r="D10" s="11"/>
      <c r="E10" s="11" t="s">
        <v>7</v>
      </c>
      <c r="F10" s="11"/>
      <c r="G10" s="11"/>
      <c r="H10" s="11" t="s">
        <v>8</v>
      </c>
      <c r="I10" s="11"/>
      <c r="J10" s="11"/>
      <c r="K10" s="11" t="s">
        <v>8</v>
      </c>
      <c r="L10" s="11"/>
    </row>
    <row r="11" spans="1:12" ht="12.75">
      <c r="A11" s="15"/>
      <c r="B11" s="11" t="s">
        <v>9</v>
      </c>
      <c r="C11" s="11"/>
      <c r="D11" s="11"/>
      <c r="E11" s="11" t="s">
        <v>9</v>
      </c>
      <c r="F11" s="11"/>
      <c r="G11" s="11"/>
      <c r="H11" s="11" t="s">
        <v>10</v>
      </c>
      <c r="I11" s="11"/>
      <c r="J11" s="11"/>
      <c r="K11" s="11" t="s">
        <v>10</v>
      </c>
      <c r="L11" s="11"/>
    </row>
    <row r="12" spans="1:12" ht="12.75">
      <c r="A12" s="15"/>
      <c r="B12" s="11"/>
      <c r="C12" s="11"/>
      <c r="D12" s="11"/>
      <c r="E12" s="11"/>
      <c r="F12" s="11"/>
      <c r="G12" s="11"/>
      <c r="H12" s="11" t="s">
        <v>11</v>
      </c>
      <c r="I12" s="11"/>
      <c r="J12" s="15"/>
      <c r="K12" s="15"/>
      <c r="L12" s="11"/>
    </row>
    <row r="13" spans="1:12" ht="12.75">
      <c r="A13" s="15"/>
      <c r="B13" s="11" t="s">
        <v>12</v>
      </c>
      <c r="C13" s="11"/>
      <c r="D13" s="11"/>
      <c r="E13" s="11" t="s">
        <v>13</v>
      </c>
      <c r="F13" s="11"/>
      <c r="G13" s="11"/>
      <c r="H13" s="11" t="s">
        <v>12</v>
      </c>
      <c r="I13" s="11"/>
      <c r="J13" s="11"/>
      <c r="K13" s="11" t="s">
        <v>13</v>
      </c>
      <c r="L13" s="11"/>
    </row>
    <row r="14" spans="1:12" ht="12.75">
      <c r="A14" s="15"/>
      <c r="B14" s="16" t="s">
        <v>14</v>
      </c>
      <c r="C14" s="16"/>
      <c r="D14" s="16"/>
      <c r="E14" s="16" t="s">
        <v>14</v>
      </c>
      <c r="F14" s="16"/>
      <c r="G14" s="16"/>
      <c r="H14" s="16" t="s">
        <v>14</v>
      </c>
      <c r="I14" s="16"/>
      <c r="J14" s="16"/>
      <c r="K14" s="16" t="s">
        <v>14</v>
      </c>
      <c r="L14" s="16"/>
    </row>
    <row r="15" spans="1:12" ht="12.75">
      <c r="A15" s="15"/>
      <c r="B15" s="11"/>
      <c r="C15" s="11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5" t="s">
        <v>15</v>
      </c>
      <c r="B16" s="17">
        <f>284575-228611</f>
        <v>55964</v>
      </c>
      <c r="C16" s="17"/>
      <c r="D16" s="18"/>
      <c r="E16" s="18">
        <f>274242-208379-1562</f>
        <v>64301</v>
      </c>
      <c r="F16" s="18"/>
      <c r="G16" s="18"/>
      <c r="H16" s="17">
        <f>284575</f>
        <v>284575</v>
      </c>
      <c r="I16" s="18"/>
      <c r="J16" s="18"/>
      <c r="K16" s="18">
        <v>274242</v>
      </c>
      <c r="L16" s="18"/>
    </row>
    <row r="17" spans="1:12" ht="12.75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5" t="s">
        <v>16</v>
      </c>
      <c r="B18" s="18">
        <f>-249914+198103</f>
        <v>-51811</v>
      </c>
      <c r="C18" s="18"/>
      <c r="D18" s="18"/>
      <c r="E18" s="18">
        <f>-242436+185729</f>
        <v>-56707</v>
      </c>
      <c r="F18" s="18"/>
      <c r="G18" s="18"/>
      <c r="H18" s="18">
        <f>-222229-27703+19-1</f>
        <v>-249914</v>
      </c>
      <c r="I18" s="18"/>
      <c r="J18" s="18"/>
      <c r="K18" s="18">
        <f>-242436</f>
        <v>-242436</v>
      </c>
      <c r="L18" s="18"/>
    </row>
    <row r="19" spans="1:12" ht="12.75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5" t="s">
        <v>17</v>
      </c>
      <c r="B20" s="18">
        <f>3312-202-2599</f>
        <v>511</v>
      </c>
      <c r="C20" s="18"/>
      <c r="D20" s="18"/>
      <c r="E20" s="18">
        <f>2075-2937+1562</f>
        <v>700</v>
      </c>
      <c r="F20" s="18"/>
      <c r="G20" s="18"/>
      <c r="H20" s="18">
        <f>3312-202</f>
        <v>3110</v>
      </c>
      <c r="I20" s="18"/>
      <c r="J20" s="18"/>
      <c r="K20" s="18">
        <v>2075</v>
      </c>
      <c r="L20" s="18"/>
    </row>
    <row r="21" spans="1:12" ht="12.75">
      <c r="A21" s="15"/>
      <c r="B21" s="19"/>
      <c r="C21" s="19"/>
      <c r="D21" s="18"/>
      <c r="E21" s="19"/>
      <c r="F21" s="19"/>
      <c r="G21" s="18"/>
      <c r="H21" s="19"/>
      <c r="I21" s="19"/>
      <c r="J21" s="18"/>
      <c r="K21" s="19"/>
      <c r="L21" s="19"/>
    </row>
    <row r="22" spans="1:12" ht="12.7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5" t="s">
        <v>18</v>
      </c>
      <c r="B23" s="18">
        <f>SUM(B16:B21)</f>
        <v>4664</v>
      </c>
      <c r="C23" s="18"/>
      <c r="D23" s="18"/>
      <c r="E23" s="18">
        <f>SUM(E16:E21)</f>
        <v>8294</v>
      </c>
      <c r="F23" s="18"/>
      <c r="G23" s="18"/>
      <c r="H23" s="18">
        <f>SUM(H16:H21)</f>
        <v>37771</v>
      </c>
      <c r="I23" s="18"/>
      <c r="J23" s="18"/>
      <c r="K23" s="18">
        <f>SUM(K16:K21)</f>
        <v>33881</v>
      </c>
      <c r="L23" s="18"/>
    </row>
    <row r="24" spans="1:12" ht="12.75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5" t="s">
        <v>19</v>
      </c>
      <c r="B25" s="18">
        <f>686-406</f>
        <v>280</v>
      </c>
      <c r="C25" s="18"/>
      <c r="D25" s="18"/>
      <c r="E25" s="18">
        <f>1670-1452</f>
        <v>218</v>
      </c>
      <c r="F25" s="18"/>
      <c r="G25" s="18"/>
      <c r="H25" s="18">
        <v>686</v>
      </c>
      <c r="I25" s="18"/>
      <c r="J25" s="18"/>
      <c r="K25" s="18">
        <v>1670</v>
      </c>
      <c r="L25" s="18"/>
    </row>
    <row r="26" spans="1:12" ht="12.75">
      <c r="A26" s="15" t="s">
        <v>20</v>
      </c>
      <c r="B26" s="18">
        <f>202-130</f>
        <v>72</v>
      </c>
      <c r="C26" s="18"/>
      <c r="D26" s="18"/>
      <c r="E26" s="18">
        <f>82-61</f>
        <v>21</v>
      </c>
      <c r="F26" s="18"/>
      <c r="G26" s="18"/>
      <c r="H26" s="18">
        <f>190+12</f>
        <v>202</v>
      </c>
      <c r="I26" s="18"/>
      <c r="J26" s="18"/>
      <c r="K26" s="18">
        <v>82</v>
      </c>
      <c r="L26" s="18"/>
    </row>
    <row r="27" spans="1:12" ht="12.75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5" t="s">
        <v>21</v>
      </c>
      <c r="B28" s="19">
        <v>0</v>
      </c>
      <c r="C28" s="19"/>
      <c r="D28" s="18"/>
      <c r="E28" s="19">
        <v>0</v>
      </c>
      <c r="F28" s="19"/>
      <c r="G28" s="18"/>
      <c r="H28" s="19">
        <f>-19</f>
        <v>-19</v>
      </c>
      <c r="I28" s="19"/>
      <c r="J28" s="18"/>
      <c r="K28" s="19">
        <v>0</v>
      </c>
      <c r="L28" s="19"/>
    </row>
    <row r="29" spans="1:12" ht="12.75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5" t="s">
        <v>22</v>
      </c>
      <c r="B30" s="18">
        <f>SUM(B23:B28)</f>
        <v>5016</v>
      </c>
      <c r="C30" s="18"/>
      <c r="D30" s="18"/>
      <c r="E30" s="18">
        <f>SUM(E23:E28)</f>
        <v>8533</v>
      </c>
      <c r="F30" s="18"/>
      <c r="G30" s="18"/>
      <c r="H30" s="18">
        <f>SUM(H23:H28)</f>
        <v>38640</v>
      </c>
      <c r="I30" s="18"/>
      <c r="J30" s="18"/>
      <c r="K30" s="18">
        <f>SUM(K23:K28)</f>
        <v>35633</v>
      </c>
      <c r="L30" s="18"/>
    </row>
    <row r="31" spans="1:12" ht="12.75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15" t="s">
        <v>23</v>
      </c>
      <c r="B32" s="18">
        <f>-7126+9558</f>
        <v>2432</v>
      </c>
      <c r="C32" s="18"/>
      <c r="D32" s="18"/>
      <c r="E32" s="18">
        <f>-8144+7606</f>
        <v>-538</v>
      </c>
      <c r="F32" s="18"/>
      <c r="G32" s="18"/>
      <c r="H32" s="18">
        <f>-7126</f>
        <v>-7126</v>
      </c>
      <c r="I32" s="18"/>
      <c r="J32" s="18"/>
      <c r="K32" s="18">
        <f>-8144</f>
        <v>-8144</v>
      </c>
      <c r="L32" s="18"/>
    </row>
    <row r="33" spans="1:12" ht="12.75">
      <c r="A33" s="15" t="s">
        <v>24</v>
      </c>
      <c r="B33" s="19">
        <f>-90+90</f>
        <v>0</v>
      </c>
      <c r="C33" s="19"/>
      <c r="D33" s="18"/>
      <c r="E33" s="19">
        <f>-467+407</f>
        <v>-60</v>
      </c>
      <c r="F33" s="19"/>
      <c r="G33" s="18"/>
      <c r="H33" s="19">
        <f>-90</f>
        <v>-90</v>
      </c>
      <c r="I33" s="19"/>
      <c r="J33" s="18"/>
      <c r="K33" s="19">
        <f>-467</f>
        <v>-467</v>
      </c>
      <c r="L33" s="19"/>
    </row>
    <row r="34" spans="1:12" ht="12.75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5" t="s">
        <v>25</v>
      </c>
      <c r="B35" s="18">
        <f>SUM(B30:B33)</f>
        <v>7448</v>
      </c>
      <c r="C35" s="18"/>
      <c r="D35" s="18"/>
      <c r="E35" s="18">
        <f>SUM(E30:E33)</f>
        <v>7935</v>
      </c>
      <c r="F35" s="18"/>
      <c r="G35" s="18"/>
      <c r="H35" s="18">
        <f>SUM(H30:H33)</f>
        <v>31424</v>
      </c>
      <c r="I35" s="18"/>
      <c r="J35" s="18"/>
      <c r="K35" s="18">
        <f>SUM(K30:K33)</f>
        <v>27022</v>
      </c>
      <c r="L35" s="18"/>
    </row>
    <row r="36" spans="1:12" ht="12.75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5" t="s">
        <v>26</v>
      </c>
      <c r="B37" s="19">
        <f>-142+426</f>
        <v>284</v>
      </c>
      <c r="C37" s="19"/>
      <c r="D37" s="18"/>
      <c r="E37" s="19">
        <f>-1068+863</f>
        <v>-205</v>
      </c>
      <c r="F37" s="19"/>
      <c r="G37" s="18"/>
      <c r="H37" s="19">
        <f>-142</f>
        <v>-142</v>
      </c>
      <c r="I37" s="19"/>
      <c r="J37" s="18"/>
      <c r="K37" s="19">
        <f>-1068</f>
        <v>-1068</v>
      </c>
      <c r="L37" s="19"/>
    </row>
    <row r="38" spans="1:12" ht="12.75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5" t="s">
        <v>27</v>
      </c>
      <c r="B39" s="20">
        <f>SUM(B35:B37)</f>
        <v>7732</v>
      </c>
      <c r="C39" s="20"/>
      <c r="D39" s="18"/>
      <c r="E39" s="20">
        <f>SUM(E35:E37)</f>
        <v>7730</v>
      </c>
      <c r="F39" s="20"/>
      <c r="G39" s="18"/>
      <c r="H39" s="20">
        <f>SUM(H35:H37)</f>
        <v>31282</v>
      </c>
      <c r="I39" s="20"/>
      <c r="J39" s="18"/>
      <c r="K39" s="20">
        <f>SUM(K35:K37)</f>
        <v>25954</v>
      </c>
      <c r="L39" s="20"/>
    </row>
    <row r="40" spans="1:12" ht="12.75">
      <c r="A40" s="1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15" t="s">
        <v>28</v>
      </c>
      <c r="B41" s="20">
        <v>0</v>
      </c>
      <c r="C41" s="20"/>
      <c r="D41" s="20"/>
      <c r="E41" s="20">
        <f>+22</f>
        <v>22</v>
      </c>
      <c r="F41" s="20"/>
      <c r="G41" s="20"/>
      <c r="H41" s="20">
        <v>0</v>
      </c>
      <c r="I41" s="20"/>
      <c r="J41" s="20"/>
      <c r="K41" s="20">
        <v>0</v>
      </c>
      <c r="L41" s="20"/>
    </row>
    <row r="42" spans="1:12" ht="12.75">
      <c r="A42" s="15"/>
      <c r="B42" s="19"/>
      <c r="C42" s="19"/>
      <c r="D42" s="20"/>
      <c r="E42" s="19"/>
      <c r="F42" s="19"/>
      <c r="G42" s="20"/>
      <c r="H42" s="19"/>
      <c r="I42" s="19"/>
      <c r="J42" s="20"/>
      <c r="K42" s="19"/>
      <c r="L42" s="19"/>
    </row>
    <row r="43" spans="1:12" ht="12.75">
      <c r="A43" s="15"/>
      <c r="B43" s="21">
        <f>SUM(B38:B41)</f>
        <v>7732</v>
      </c>
      <c r="C43" s="22"/>
      <c r="D43" s="23"/>
      <c r="E43" s="24">
        <f>SUM(E38:E41)</f>
        <v>7752</v>
      </c>
      <c r="F43" s="24"/>
      <c r="G43" s="23"/>
      <c r="H43" s="24">
        <f>SUM(H38:H41)</f>
        <v>31282</v>
      </c>
      <c r="I43" s="24"/>
      <c r="J43" s="23"/>
      <c r="K43" s="24">
        <f>SUM(K38:K41)</f>
        <v>25954</v>
      </c>
      <c r="L43" s="24"/>
    </row>
    <row r="44" spans="1:12" ht="12.75">
      <c r="A44" s="15" t="s">
        <v>29</v>
      </c>
      <c r="B44" s="18"/>
      <c r="C44" s="25"/>
      <c r="D44" s="23"/>
      <c r="E44" s="18"/>
      <c r="F44" s="18"/>
      <c r="G44" s="23"/>
      <c r="H44" s="23"/>
      <c r="I44" s="23"/>
      <c r="J44" s="23"/>
      <c r="K44" s="18"/>
      <c r="L44" s="23"/>
    </row>
    <row r="45" spans="1:12" ht="12.75">
      <c r="A45" s="15" t="s">
        <v>30</v>
      </c>
      <c r="B45" s="26">
        <f>B43/88863*100</f>
        <v>8.70103417620382</v>
      </c>
      <c r="C45" s="25"/>
      <c r="D45" s="23"/>
      <c r="E45" s="26">
        <f>E43/88858*100</f>
        <v>8.724031600981341</v>
      </c>
      <c r="F45" s="23"/>
      <c r="G45" s="23"/>
      <c r="H45" s="27">
        <f>H43/88863*100</f>
        <v>35.2025027289198</v>
      </c>
      <c r="I45" s="23"/>
      <c r="J45" s="23"/>
      <c r="K45" s="26">
        <f>K43/88858*100</f>
        <v>29.208399918971846</v>
      </c>
      <c r="L45" s="18"/>
    </row>
    <row r="46" spans="1:12" ht="12.75">
      <c r="A46" s="15" t="s">
        <v>31</v>
      </c>
      <c r="B46" s="26">
        <v>8.25</v>
      </c>
      <c r="C46" s="18"/>
      <c r="D46" s="18"/>
      <c r="E46" s="26" t="s">
        <v>32</v>
      </c>
      <c r="F46" s="18"/>
      <c r="G46" s="18"/>
      <c r="H46" s="26">
        <v>33.22</v>
      </c>
      <c r="I46" s="18"/>
      <c r="J46" s="18"/>
      <c r="K46" s="26" t="s">
        <v>32</v>
      </c>
      <c r="L46" s="18"/>
    </row>
    <row r="47" spans="1:12" ht="12.75">
      <c r="A47" s="15"/>
      <c r="B47" s="25"/>
      <c r="C47" s="25"/>
      <c r="D47" s="23"/>
      <c r="E47" s="23"/>
      <c r="F47" s="23"/>
      <c r="G47" s="23"/>
      <c r="H47" s="25"/>
      <c r="I47" s="25"/>
      <c r="J47" s="25"/>
      <c r="K47" s="23"/>
      <c r="L47" s="23"/>
    </row>
    <row r="48" spans="1:12" ht="12.75">
      <c r="A48" s="15" t="s">
        <v>33</v>
      </c>
      <c r="B48" s="11"/>
      <c r="C48" s="11"/>
      <c r="D48" s="28"/>
      <c r="E48" s="28"/>
      <c r="F48" s="28"/>
      <c r="G48" s="28"/>
      <c r="H48" s="28"/>
      <c r="I48" s="11"/>
      <c r="J48" s="18"/>
      <c r="K48" s="23"/>
      <c r="L48" s="15"/>
    </row>
    <row r="49" spans="1:12" ht="12.75">
      <c r="A49" s="15" t="s">
        <v>34</v>
      </c>
      <c r="B49" s="11"/>
      <c r="C49" s="11"/>
      <c r="D49" s="28"/>
      <c r="E49" s="28"/>
      <c r="F49" s="28"/>
      <c r="G49" s="28"/>
      <c r="H49" s="28"/>
      <c r="I49" s="11"/>
      <c r="J49" s="11"/>
      <c r="K49" s="15"/>
      <c r="L49" s="15"/>
    </row>
    <row r="50" ht="12.75">
      <c r="E50" s="29"/>
    </row>
    <row r="51" spans="2:11" ht="12.75">
      <c r="B51" s="30"/>
      <c r="E51" s="30"/>
      <c r="H51" s="30"/>
      <c r="K51" s="30"/>
    </row>
  </sheetData>
  <mergeCells count="4">
    <mergeCell ref="A2:M2"/>
    <mergeCell ref="A3:M3"/>
    <mergeCell ref="A4:M4"/>
    <mergeCell ref="A6:M6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21">
      <selection activeCell="A23" sqref="A23"/>
    </sheetView>
  </sheetViews>
  <sheetFormatPr defaultColWidth="11.421875" defaultRowHeight="12.75"/>
  <cols>
    <col min="1" max="1" width="47.140625" style="1" customWidth="1"/>
    <col min="2" max="2" width="13.00390625" style="1" customWidth="1"/>
    <col min="3" max="3" width="6.57421875" style="1" customWidth="1"/>
    <col min="4" max="4" width="13.00390625" style="1" customWidth="1"/>
    <col min="5" max="16384" width="11.421875" style="1" customWidth="1"/>
  </cols>
  <sheetData>
    <row r="1" spans="1:4" ht="16.5" customHeight="1">
      <c r="A1" s="6" t="s">
        <v>0</v>
      </c>
      <c r="B1" s="6"/>
      <c r="C1" s="6"/>
      <c r="D1" s="6"/>
    </row>
    <row r="2" spans="1:4" ht="16.5" customHeight="1">
      <c r="A2" s="6" t="s">
        <v>35</v>
      </c>
      <c r="B2" s="6"/>
      <c r="C2" s="6"/>
      <c r="D2" s="6"/>
    </row>
    <row r="3" spans="1:4" ht="16.5" customHeight="1">
      <c r="A3" s="2"/>
      <c r="B3" s="3"/>
      <c r="C3" s="3"/>
      <c r="D3" s="3"/>
    </row>
    <row r="4" spans="1:4" ht="16.5" customHeight="1">
      <c r="A4" s="15"/>
      <c r="B4" s="31" t="s">
        <v>36</v>
      </c>
      <c r="C4" s="32"/>
      <c r="D4" s="31" t="s">
        <v>37</v>
      </c>
    </row>
    <row r="5" spans="1:4" ht="16.5" customHeight="1">
      <c r="A5" s="15"/>
      <c r="B5" s="31" t="s">
        <v>38</v>
      </c>
      <c r="C5" s="32"/>
      <c r="D5" s="31" t="s">
        <v>38</v>
      </c>
    </row>
    <row r="6" spans="1:4" ht="16.5" customHeight="1">
      <c r="A6" s="15"/>
      <c r="B6" s="33" t="s">
        <v>12</v>
      </c>
      <c r="C6" s="32"/>
      <c r="D6" s="33" t="s">
        <v>13</v>
      </c>
    </row>
    <row r="7" spans="1:4" ht="16.5" customHeight="1">
      <c r="A7" s="15"/>
      <c r="B7" s="34" t="s">
        <v>14</v>
      </c>
      <c r="C7" s="34"/>
      <c r="D7" s="34" t="s">
        <v>14</v>
      </c>
    </row>
    <row r="8" spans="1:4" ht="16.5" customHeight="1">
      <c r="A8" s="15" t="s">
        <v>39</v>
      </c>
      <c r="B8" s="18">
        <v>142886</v>
      </c>
      <c r="C8" s="23"/>
      <c r="D8" s="18">
        <v>128222</v>
      </c>
    </row>
    <row r="9" spans="1:4" ht="9.75" customHeight="1">
      <c r="A9" s="15"/>
      <c r="B9" s="18"/>
      <c r="C9" s="23"/>
      <c r="D9" s="18"/>
    </row>
    <row r="10" spans="1:4" ht="16.5" customHeight="1">
      <c r="A10" s="15" t="s">
        <v>40</v>
      </c>
      <c r="B10" s="18">
        <v>9204</v>
      </c>
      <c r="C10" s="23"/>
      <c r="D10" s="18">
        <v>8932</v>
      </c>
    </row>
    <row r="11" spans="1:4" ht="9.75" customHeight="1">
      <c r="A11" s="15"/>
      <c r="B11" s="18"/>
      <c r="C11" s="23"/>
      <c r="D11" s="18"/>
    </row>
    <row r="12" spans="1:4" ht="16.5" customHeight="1">
      <c r="A12" s="15" t="s">
        <v>41</v>
      </c>
      <c r="B12" s="18">
        <v>1964</v>
      </c>
      <c r="C12" s="23"/>
      <c r="D12" s="18">
        <v>2632</v>
      </c>
    </row>
    <row r="13" spans="1:4" ht="9.75" customHeight="1">
      <c r="A13" s="15"/>
      <c r="B13" s="18"/>
      <c r="C13" s="23"/>
      <c r="D13" s="18"/>
    </row>
    <row r="14" spans="1:4" ht="16.5" customHeight="1">
      <c r="A14" s="15" t="s">
        <v>42</v>
      </c>
      <c r="B14" s="18">
        <v>1956</v>
      </c>
      <c r="C14" s="23"/>
      <c r="D14" s="18">
        <v>1674</v>
      </c>
    </row>
    <row r="15" spans="1:4" ht="12" customHeight="1">
      <c r="A15" s="15"/>
      <c r="B15" s="18"/>
      <c r="C15" s="23"/>
      <c r="D15" s="18"/>
    </row>
    <row r="16" spans="1:4" ht="16.5" customHeight="1">
      <c r="A16" s="32" t="s">
        <v>43</v>
      </c>
      <c r="B16" s="18"/>
      <c r="C16" s="23"/>
      <c r="D16" s="18"/>
    </row>
    <row r="17" spans="1:4" ht="16.5" customHeight="1">
      <c r="A17" s="15" t="s">
        <v>44</v>
      </c>
      <c r="B17" s="18">
        <v>33890</v>
      </c>
      <c r="C17" s="23"/>
      <c r="D17" s="18">
        <v>38879</v>
      </c>
    </row>
    <row r="18" spans="1:4" ht="16.5" customHeight="1">
      <c r="A18" s="15" t="s">
        <v>45</v>
      </c>
      <c r="B18" s="18">
        <f>39289-2103</f>
        <v>37186</v>
      </c>
      <c r="C18" s="23"/>
      <c r="D18" s="18">
        <v>42786</v>
      </c>
    </row>
    <row r="19" spans="1:4" ht="16.5" customHeight="1">
      <c r="A19" s="15" t="s">
        <v>46</v>
      </c>
      <c r="B19" s="18">
        <v>15680</v>
      </c>
      <c r="C19" s="23"/>
      <c r="D19" s="18">
        <v>12604</v>
      </c>
    </row>
    <row r="20" spans="1:4" ht="16.5" customHeight="1">
      <c r="A20" s="15" t="s">
        <v>47</v>
      </c>
      <c r="B20" s="18">
        <f>33681+19551</f>
        <v>53232</v>
      </c>
      <c r="C20" s="23"/>
      <c r="D20" s="18">
        <v>39349</v>
      </c>
    </row>
    <row r="21" spans="1:4" ht="16.5" customHeight="1">
      <c r="A21" s="15" t="s">
        <v>48</v>
      </c>
      <c r="B21" s="19">
        <v>5118</v>
      </c>
      <c r="C21" s="23"/>
      <c r="D21" s="19">
        <v>10294</v>
      </c>
    </row>
    <row r="22" spans="1:4" ht="16.5" customHeight="1">
      <c r="A22" s="15"/>
      <c r="B22" s="35">
        <f>SUM(B17:B21)</f>
        <v>145106</v>
      </c>
      <c r="C22" s="23"/>
      <c r="D22" s="35">
        <f>SUM(D17:D21)</f>
        <v>143912</v>
      </c>
    </row>
    <row r="23" spans="1:4" ht="12" customHeight="1">
      <c r="A23" s="15"/>
      <c r="B23" s="18"/>
      <c r="C23" s="23"/>
      <c r="D23" s="18"/>
    </row>
    <row r="24" spans="1:4" ht="16.5" customHeight="1">
      <c r="A24" s="32" t="s">
        <v>49</v>
      </c>
      <c r="B24" s="18"/>
      <c r="C24" s="23"/>
      <c r="D24" s="18"/>
    </row>
    <row r="25" spans="1:4" ht="16.5" customHeight="1">
      <c r="A25" s="15" t="s">
        <v>50</v>
      </c>
      <c r="B25" s="18">
        <v>12092</v>
      </c>
      <c r="C25" s="23"/>
      <c r="D25" s="18">
        <v>22416</v>
      </c>
    </row>
    <row r="26" spans="1:4" ht="16.5" customHeight="1">
      <c r="A26" s="15" t="s">
        <v>51</v>
      </c>
      <c r="B26" s="18">
        <f>31300-2103</f>
        <v>29197</v>
      </c>
      <c r="C26" s="23"/>
      <c r="D26" s="18">
        <v>29568</v>
      </c>
    </row>
    <row r="27" spans="1:4" ht="16.5" customHeight="1">
      <c r="A27" s="15" t="s">
        <v>23</v>
      </c>
      <c r="B27" s="18">
        <v>979</v>
      </c>
      <c r="C27" s="23"/>
      <c r="D27" s="18">
        <v>15</v>
      </c>
    </row>
    <row r="28" spans="1:4" ht="16.5" customHeight="1">
      <c r="A28" s="15"/>
      <c r="B28" s="35">
        <f>SUM(B25:B27)</f>
        <v>42268</v>
      </c>
      <c r="C28" s="23"/>
      <c r="D28" s="35">
        <f>SUM(D25:D27)</f>
        <v>51999</v>
      </c>
    </row>
    <row r="29" spans="1:4" ht="12" customHeight="1">
      <c r="A29" s="15"/>
      <c r="B29" s="18"/>
      <c r="C29" s="23"/>
      <c r="D29" s="18"/>
    </row>
    <row r="30" spans="1:4" ht="16.5" customHeight="1">
      <c r="A30" s="32" t="s">
        <v>52</v>
      </c>
      <c r="B30" s="18">
        <f>B22-B28</f>
        <v>102838</v>
      </c>
      <c r="C30" s="23"/>
      <c r="D30" s="18">
        <f>D22-D28</f>
        <v>91913</v>
      </c>
    </row>
    <row r="31" spans="1:4" ht="12" customHeight="1">
      <c r="A31" s="15"/>
      <c r="B31" s="18"/>
      <c r="C31" s="23"/>
      <c r="D31" s="18"/>
    </row>
    <row r="32" spans="1:4" ht="16.5" customHeight="1">
      <c r="A32" s="15"/>
      <c r="B32" s="36">
        <f>SUM(B8:B14)+B30</f>
        <v>258848</v>
      </c>
      <c r="C32" s="23"/>
      <c r="D32" s="36">
        <f>SUM(D8:D14)+D30</f>
        <v>233373</v>
      </c>
    </row>
    <row r="33" spans="1:4" ht="12" customHeight="1">
      <c r="A33" s="15"/>
      <c r="B33" s="18"/>
      <c r="C33" s="23"/>
      <c r="D33" s="18"/>
    </row>
    <row r="34" spans="1:4" ht="16.5" customHeight="1">
      <c r="A34" s="32" t="s">
        <v>53</v>
      </c>
      <c r="B34" s="18"/>
      <c r="C34" s="23"/>
      <c r="D34" s="18"/>
    </row>
    <row r="35" spans="1:4" ht="16.5" customHeight="1">
      <c r="A35" s="15" t="s">
        <v>54</v>
      </c>
      <c r="B35" s="18">
        <v>88863</v>
      </c>
      <c r="C35" s="23"/>
      <c r="D35" s="18">
        <v>88858</v>
      </c>
    </row>
    <row r="36" spans="1:4" ht="9.75" customHeight="1">
      <c r="A36" s="15"/>
      <c r="B36" s="18"/>
      <c r="C36" s="23"/>
      <c r="D36" s="18"/>
    </row>
    <row r="37" spans="1:4" ht="16.5" customHeight="1">
      <c r="A37" s="15" t="s">
        <v>55</v>
      </c>
      <c r="B37" s="18">
        <f>694+796+471+151936+1</f>
        <v>153898</v>
      </c>
      <c r="C37" s="23"/>
      <c r="D37" s="18">
        <v>129317</v>
      </c>
    </row>
    <row r="38" spans="1:4" ht="9.75" customHeight="1">
      <c r="A38" s="15"/>
      <c r="B38" s="18"/>
      <c r="C38" s="23"/>
      <c r="D38" s="18"/>
    </row>
    <row r="39" spans="1:4" ht="16.5" customHeight="1">
      <c r="A39" s="15" t="s">
        <v>56</v>
      </c>
      <c r="B39" s="18">
        <v>7145</v>
      </c>
      <c r="C39" s="23"/>
      <c r="D39" s="18">
        <v>6398</v>
      </c>
    </row>
    <row r="40" spans="1:4" ht="12" customHeight="1">
      <c r="A40" s="15"/>
      <c r="B40" s="18"/>
      <c r="C40" s="23"/>
      <c r="D40" s="18"/>
    </row>
    <row r="41" spans="1:4" ht="16.5" customHeight="1">
      <c r="A41" s="15"/>
      <c r="B41" s="37">
        <f>SUM(B35:B39)</f>
        <v>249906</v>
      </c>
      <c r="C41" s="23"/>
      <c r="D41" s="37">
        <f>SUM(D35:D39)</f>
        <v>224573</v>
      </c>
    </row>
    <row r="42" spans="1:4" ht="12" customHeight="1">
      <c r="A42" s="15"/>
      <c r="B42" s="18"/>
      <c r="C42" s="23"/>
      <c r="D42" s="18"/>
    </row>
    <row r="43" spans="1:4" ht="16.5" customHeight="1">
      <c r="A43" s="15" t="s">
        <v>26</v>
      </c>
      <c r="B43" s="18">
        <v>7519</v>
      </c>
      <c r="C43" s="23"/>
      <c r="D43" s="18">
        <v>7377</v>
      </c>
    </row>
    <row r="44" spans="1:4" ht="9.75" customHeight="1">
      <c r="A44" s="15"/>
      <c r="B44" s="18"/>
      <c r="C44" s="23"/>
      <c r="D44" s="18"/>
    </row>
    <row r="45" spans="1:4" ht="16.5" customHeight="1">
      <c r="A45" s="15" t="s">
        <v>57</v>
      </c>
      <c r="B45" s="18">
        <v>1423</v>
      </c>
      <c r="C45" s="23"/>
      <c r="D45" s="18">
        <v>1423</v>
      </c>
    </row>
    <row r="46" spans="1:4" ht="12" customHeight="1">
      <c r="A46" s="15"/>
      <c r="B46" s="18"/>
      <c r="C46" s="23"/>
      <c r="D46" s="18"/>
    </row>
    <row r="47" spans="1:4" ht="16.5" customHeight="1">
      <c r="A47" s="15"/>
      <c r="B47" s="36">
        <f>SUM(B41:B45)</f>
        <v>258848</v>
      </c>
      <c r="C47" s="23"/>
      <c r="D47" s="36">
        <f>SUM(D41:D45)</f>
        <v>233373</v>
      </c>
    </row>
    <row r="48" spans="1:4" ht="16.5" customHeight="1">
      <c r="A48" s="15"/>
      <c r="B48" s="18"/>
      <c r="C48" s="23"/>
      <c r="D48" s="18"/>
    </row>
    <row r="49" spans="1:4" ht="16.5" customHeight="1">
      <c r="A49" s="15" t="s">
        <v>58</v>
      </c>
      <c r="B49" s="38">
        <f>ROUND(((B41+B43)/B35)*100,0)</f>
        <v>290</v>
      </c>
      <c r="C49" s="25"/>
      <c r="D49" s="38">
        <f>ROUND(((D41+D43)/D35)*100,0)</f>
        <v>261</v>
      </c>
    </row>
    <row r="50" spans="1:4" ht="16.5" customHeight="1">
      <c r="A50" s="15"/>
      <c r="B50" s="11"/>
      <c r="C50" s="11"/>
      <c r="D50" s="39"/>
    </row>
    <row r="51" spans="1:4" ht="16.5" customHeight="1">
      <c r="A51" s="15" t="s">
        <v>59</v>
      </c>
      <c r="B51" s="15"/>
      <c r="C51" s="15"/>
      <c r="D51" s="15"/>
    </row>
    <row r="52" spans="1:4" ht="16.5" customHeight="1">
      <c r="A52" s="15" t="s">
        <v>60</v>
      </c>
      <c r="B52" s="15"/>
      <c r="C52" s="15"/>
      <c r="D52" s="15"/>
    </row>
    <row r="54" spans="2:4" ht="12.75">
      <c r="B54"/>
      <c r="C54"/>
      <c r="D54"/>
    </row>
    <row r="55" ht="12.75">
      <c r="B55" s="40"/>
    </row>
    <row r="58" spans="2:4" ht="12.75">
      <c r="B58" s="40"/>
      <c r="D58" s="40"/>
    </row>
  </sheetData>
  <mergeCells count="2">
    <mergeCell ref="A1:D1"/>
    <mergeCell ref="A2:D2"/>
  </mergeCells>
  <printOptions/>
  <pageMargins left="0.7479166666666667" right="0.6402777777777778" top="0.45" bottom="0.2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40">
      <selection activeCell="E48" sqref="E48"/>
    </sheetView>
  </sheetViews>
  <sheetFormatPr defaultColWidth="11.421875" defaultRowHeight="12.75"/>
  <cols>
    <col min="1" max="1" width="60.140625" style="1" customWidth="1"/>
    <col min="2" max="2" width="13.00390625" style="1" customWidth="1"/>
    <col min="3" max="3" width="4.57421875" style="1" customWidth="1"/>
    <col min="4" max="4" width="1.7109375" style="1" customWidth="1"/>
    <col min="5" max="5" width="13.00390625" style="1" customWidth="1"/>
    <col min="6" max="6" width="4.7109375" style="1" customWidth="1"/>
    <col min="7" max="16384" width="11.421875" style="1" customWidth="1"/>
  </cols>
  <sheetData>
    <row r="1" spans="1:6" ht="18" customHeight="1">
      <c r="A1" s="6" t="s">
        <v>0</v>
      </c>
      <c r="B1" s="6"/>
      <c r="C1" s="6"/>
      <c r="D1" s="6"/>
      <c r="E1" s="6"/>
      <c r="F1" s="6"/>
    </row>
    <row r="2" spans="1:6" ht="18" customHeight="1">
      <c r="A2" s="6" t="s">
        <v>61</v>
      </c>
      <c r="B2" s="6"/>
      <c r="C2" s="6"/>
      <c r="D2" s="6"/>
      <c r="E2" s="6"/>
      <c r="F2" s="6"/>
    </row>
    <row r="3" spans="1:6" ht="18" customHeight="1">
      <c r="A3" s="6" t="s">
        <v>62</v>
      </c>
      <c r="B3" s="6"/>
      <c r="C3" s="6"/>
      <c r="D3" s="6"/>
      <c r="E3" s="6"/>
      <c r="F3" s="6"/>
    </row>
    <row r="4" spans="1:6" ht="13.5" customHeight="1">
      <c r="A4" s="41"/>
      <c r="B4" s="41"/>
      <c r="C4" s="41"/>
      <c r="D4" s="41"/>
      <c r="E4" s="15"/>
      <c r="F4" s="15"/>
    </row>
    <row r="5" spans="1:6" ht="13.5" customHeight="1">
      <c r="A5" s="41"/>
      <c r="B5" s="41"/>
      <c r="C5" s="41"/>
      <c r="D5" s="41"/>
      <c r="E5" s="15"/>
      <c r="F5" s="15"/>
    </row>
    <row r="6" spans="1:6" ht="13.5" customHeight="1">
      <c r="A6" s="32"/>
      <c r="B6" s="42" t="s">
        <v>63</v>
      </c>
      <c r="C6" s="42"/>
      <c r="D6" s="32"/>
      <c r="E6" s="42" t="s">
        <v>63</v>
      </c>
      <c r="F6" s="42"/>
    </row>
    <row r="7" spans="1:6" ht="13.5" customHeight="1">
      <c r="A7" s="43"/>
      <c r="B7" s="42" t="s">
        <v>64</v>
      </c>
      <c r="C7" s="42"/>
      <c r="D7" s="43"/>
      <c r="E7" s="42" t="s">
        <v>65</v>
      </c>
      <c r="F7" s="42"/>
    </row>
    <row r="8" spans="1:6" ht="13.5" customHeight="1">
      <c r="A8" s="15"/>
      <c r="B8" s="44" t="s">
        <v>14</v>
      </c>
      <c r="C8" s="44"/>
      <c r="D8" s="15"/>
      <c r="E8" s="44" t="s">
        <v>14</v>
      </c>
      <c r="F8" s="44"/>
    </row>
    <row r="9" spans="1:6" ht="13.5" customHeight="1">
      <c r="A9" s="32" t="s">
        <v>66</v>
      </c>
      <c r="B9" s="12"/>
      <c r="C9" s="15"/>
      <c r="D9" s="32"/>
      <c r="E9" s="12"/>
      <c r="F9" s="15"/>
    </row>
    <row r="10" spans="1:6" ht="13.5" customHeight="1">
      <c r="A10" s="15" t="s">
        <v>67</v>
      </c>
      <c r="B10" s="18">
        <v>285095</v>
      </c>
      <c r="C10" s="45"/>
      <c r="D10" s="15"/>
      <c r="E10" s="18">
        <v>256071</v>
      </c>
      <c r="F10" s="45"/>
    </row>
    <row r="11" spans="1:6" ht="13.5" customHeight="1">
      <c r="A11" s="15" t="s">
        <v>68</v>
      </c>
      <c r="B11" s="18">
        <f>-243218</f>
        <v>-243218</v>
      </c>
      <c r="C11" s="45"/>
      <c r="D11" s="15"/>
      <c r="E11" s="18">
        <f>-239334</f>
        <v>-239334</v>
      </c>
      <c r="F11" s="45"/>
    </row>
    <row r="12" spans="1:6" ht="13.5" customHeight="1">
      <c r="A12" s="15"/>
      <c r="B12" s="19"/>
      <c r="C12" s="46"/>
      <c r="D12" s="15"/>
      <c r="E12" s="19"/>
      <c r="F12" s="46"/>
    </row>
    <row r="13" spans="1:6" ht="13.5" customHeight="1">
      <c r="A13" s="15" t="s">
        <v>69</v>
      </c>
      <c r="B13" s="18">
        <f>SUM(B10:B11)</f>
        <v>41877</v>
      </c>
      <c r="C13" s="45"/>
      <c r="D13" s="15"/>
      <c r="E13" s="18">
        <f>SUM(E10:E11)</f>
        <v>16737</v>
      </c>
      <c r="F13" s="45"/>
    </row>
    <row r="14" spans="1:6" ht="13.5" customHeight="1">
      <c r="A14" s="15"/>
      <c r="B14" s="18"/>
      <c r="C14" s="28"/>
      <c r="D14" s="15"/>
      <c r="E14" s="18"/>
      <c r="F14" s="28"/>
    </row>
    <row r="15" spans="1:6" ht="13.5" customHeight="1">
      <c r="A15" s="15" t="s">
        <v>70</v>
      </c>
      <c r="B15" s="18">
        <f>-6440</f>
        <v>-6440</v>
      </c>
      <c r="C15" s="45"/>
      <c r="D15" s="15"/>
      <c r="E15" s="18">
        <f>-9408</f>
        <v>-9408</v>
      </c>
      <c r="F15" s="45"/>
    </row>
    <row r="16" spans="1:6" ht="13.5" customHeight="1">
      <c r="A16" s="15"/>
      <c r="B16" s="19"/>
      <c r="C16" s="46"/>
      <c r="D16" s="15"/>
      <c r="E16" s="19"/>
      <c r="F16" s="46"/>
    </row>
    <row r="17" spans="1:6" ht="13.5" customHeight="1">
      <c r="A17" s="15" t="s">
        <v>71</v>
      </c>
      <c r="B17" s="19">
        <f>SUM(B13:B15)</f>
        <v>35437</v>
      </c>
      <c r="C17" s="47"/>
      <c r="D17" s="15"/>
      <c r="E17" s="19">
        <f>SUM(E13:E15)</f>
        <v>7329</v>
      </c>
      <c r="F17" s="47"/>
    </row>
    <row r="18" spans="1:6" ht="13.5" customHeight="1">
      <c r="A18" s="15"/>
      <c r="B18" s="23"/>
      <c r="C18" s="15"/>
      <c r="D18" s="15"/>
      <c r="E18" s="23"/>
      <c r="F18" s="15"/>
    </row>
    <row r="19" spans="1:6" ht="13.5" customHeight="1">
      <c r="A19" s="32" t="s">
        <v>72</v>
      </c>
      <c r="B19" s="48"/>
      <c r="C19" s="32"/>
      <c r="D19" s="32"/>
      <c r="E19" s="48"/>
      <c r="F19" s="32"/>
    </row>
    <row r="20" spans="1:6" ht="13.5" customHeight="1">
      <c r="A20" s="15" t="s">
        <v>73</v>
      </c>
      <c r="B20" s="23">
        <v>0</v>
      </c>
      <c r="C20" s="32"/>
      <c r="D20" s="15"/>
      <c r="E20" s="23">
        <f>-6015</f>
        <v>-6015</v>
      </c>
      <c r="F20" s="32"/>
    </row>
    <row r="21" spans="1:6" ht="13.5" customHeight="1">
      <c r="A21" s="15" t="s">
        <v>74</v>
      </c>
      <c r="B21" s="23">
        <f>84+324</f>
        <v>408</v>
      </c>
      <c r="C21" s="32"/>
      <c r="D21" s="15"/>
      <c r="E21" s="23">
        <v>417</v>
      </c>
      <c r="F21" s="32"/>
    </row>
    <row r="22" spans="1:6" ht="13.5" customHeight="1">
      <c r="A22" s="15" t="s">
        <v>75</v>
      </c>
      <c r="B22" s="18">
        <f>-22891-7</f>
        <v>-22898</v>
      </c>
      <c r="C22" s="45"/>
      <c r="D22" s="15"/>
      <c r="E22" s="18">
        <f>-10303</f>
        <v>-10303</v>
      </c>
      <c r="F22" s="45"/>
    </row>
    <row r="23" spans="1:6" ht="13.5" customHeight="1">
      <c r="A23" s="15" t="s">
        <v>48</v>
      </c>
      <c r="B23" s="18">
        <v>5868</v>
      </c>
      <c r="C23" s="45"/>
      <c r="D23" s="15"/>
      <c r="E23" s="18">
        <v>0</v>
      </c>
      <c r="F23" s="45"/>
    </row>
    <row r="24" spans="1:6" ht="13.5" customHeight="1">
      <c r="A24" s="15" t="s">
        <v>76</v>
      </c>
      <c r="B24" s="18">
        <v>278</v>
      </c>
      <c r="C24" s="28"/>
      <c r="D24" s="15"/>
      <c r="E24" s="18">
        <v>103</v>
      </c>
      <c r="F24" s="28"/>
    </row>
    <row r="25" spans="1:6" ht="13.5" customHeight="1">
      <c r="A25" s="15" t="s">
        <v>77</v>
      </c>
      <c r="B25" s="18">
        <v>202</v>
      </c>
      <c r="C25" s="28"/>
      <c r="D25" s="15"/>
      <c r="E25" s="18">
        <v>118</v>
      </c>
      <c r="F25" s="28"/>
    </row>
    <row r="26" spans="1:6" ht="13.5" customHeight="1">
      <c r="A26" s="15" t="s">
        <v>78</v>
      </c>
      <c r="B26" s="19">
        <f>746+229</f>
        <v>975</v>
      </c>
      <c r="C26" s="46"/>
      <c r="D26" s="15"/>
      <c r="E26" s="19">
        <f>990+209</f>
        <v>1199</v>
      </c>
      <c r="F26" s="46"/>
    </row>
    <row r="27" spans="1:6" ht="13.5" customHeight="1">
      <c r="A27" s="15" t="s">
        <v>79</v>
      </c>
      <c r="B27" s="19">
        <f>SUM(B19:B26)</f>
        <v>-15167</v>
      </c>
      <c r="C27" s="47"/>
      <c r="D27" s="15"/>
      <c r="E27" s="19">
        <f>SUM(E19:E26)</f>
        <v>-14481</v>
      </c>
      <c r="F27" s="47"/>
    </row>
    <row r="28" spans="1:6" ht="13.5" customHeight="1">
      <c r="A28" s="15"/>
      <c r="B28" s="23"/>
      <c r="C28" s="15"/>
      <c r="D28" s="15"/>
      <c r="E28" s="23"/>
      <c r="F28" s="15"/>
    </row>
    <row r="29" spans="1:6" ht="13.5" customHeight="1">
      <c r="A29" s="32" t="s">
        <v>80</v>
      </c>
      <c r="B29" s="48"/>
      <c r="C29" s="32"/>
      <c r="D29" s="32"/>
      <c r="E29" s="48"/>
      <c r="F29" s="32"/>
    </row>
    <row r="30" spans="1:6" ht="13.5" customHeight="1">
      <c r="A30" s="15" t="s">
        <v>81</v>
      </c>
      <c r="B30" s="20">
        <f>-6398</f>
        <v>-6398</v>
      </c>
      <c r="C30" s="49"/>
      <c r="D30" s="15"/>
      <c r="E30" s="20">
        <f>-13329</f>
        <v>-13329</v>
      </c>
      <c r="F30" s="49"/>
    </row>
    <row r="31" spans="1:6" ht="13.5" customHeight="1">
      <c r="A31" s="15" t="s">
        <v>82</v>
      </c>
      <c r="B31" s="19">
        <f>11</f>
        <v>11</v>
      </c>
      <c r="C31" s="47"/>
      <c r="D31" s="15"/>
      <c r="E31" s="19">
        <v>0</v>
      </c>
      <c r="F31" s="47"/>
    </row>
    <row r="32" spans="1:6" ht="13.5" customHeight="1">
      <c r="A32" s="15" t="s">
        <v>83</v>
      </c>
      <c r="B32" s="19">
        <f>SUM(B30:B31)</f>
        <v>-6387</v>
      </c>
      <c r="C32" s="47"/>
      <c r="D32" s="15"/>
      <c r="E32" s="19">
        <f>SUM(E30:E31)</f>
        <v>-13329</v>
      </c>
      <c r="F32" s="47"/>
    </row>
    <row r="33" spans="1:6" ht="13.5" customHeight="1">
      <c r="A33" s="15"/>
      <c r="B33" s="23"/>
      <c r="C33" s="15"/>
      <c r="D33" s="15"/>
      <c r="E33" s="23"/>
      <c r="F33" s="15"/>
    </row>
    <row r="34" spans="1:6" ht="13.5" customHeight="1">
      <c r="A34" s="15" t="s">
        <v>84</v>
      </c>
      <c r="B34" s="18">
        <f>B17+B27+B32</f>
        <v>13883</v>
      </c>
      <c r="C34" s="45"/>
      <c r="D34" s="15"/>
      <c r="E34" s="18">
        <f>E17+E27+E32</f>
        <v>-20481</v>
      </c>
      <c r="F34" s="45"/>
    </row>
    <row r="35" spans="1:6" ht="13.5" customHeight="1">
      <c r="A35" s="15"/>
      <c r="B35" s="18"/>
      <c r="C35" s="28"/>
      <c r="D35" s="15"/>
      <c r="E35" s="18"/>
      <c r="F35" s="28"/>
    </row>
    <row r="36" spans="1:6" ht="13.5" customHeight="1">
      <c r="A36" s="15" t="s">
        <v>85</v>
      </c>
      <c r="B36" s="19">
        <f>E42</f>
        <v>39349</v>
      </c>
      <c r="C36" s="50"/>
      <c r="D36" s="15"/>
      <c r="E36" s="19">
        <v>59830</v>
      </c>
      <c r="F36" s="50"/>
    </row>
    <row r="37" spans="1:6" ht="13.5" customHeight="1">
      <c r="A37" s="15" t="s">
        <v>86</v>
      </c>
      <c r="B37" s="38">
        <f>SUM(B34:B36)</f>
        <v>53232</v>
      </c>
      <c r="C37" s="51"/>
      <c r="D37" s="15"/>
      <c r="E37" s="38">
        <f>SUM(E34:E36)</f>
        <v>39349</v>
      </c>
      <c r="F37" s="51"/>
    </row>
    <row r="38" spans="1:6" ht="13.5" customHeight="1">
      <c r="A38" s="15"/>
      <c r="B38" s="15"/>
      <c r="C38" s="15"/>
      <c r="D38" s="15"/>
      <c r="E38" s="18"/>
      <c r="F38" s="45"/>
    </row>
    <row r="39" spans="1:6" ht="13.5" customHeight="1">
      <c r="A39" s="15" t="s">
        <v>87</v>
      </c>
      <c r="B39" s="15"/>
      <c r="C39" s="15"/>
      <c r="D39" s="15"/>
      <c r="E39" s="18"/>
      <c r="F39" s="45"/>
    </row>
    <row r="40" spans="1:6" ht="13.5" customHeight="1">
      <c r="A40" s="15" t="s">
        <v>88</v>
      </c>
      <c r="B40" s="15"/>
      <c r="C40" s="15"/>
      <c r="D40" s="15"/>
      <c r="E40" s="23"/>
      <c r="F40" s="15"/>
    </row>
    <row r="41" spans="1:6" ht="13.5" customHeight="1">
      <c r="A41" s="15" t="s">
        <v>89</v>
      </c>
      <c r="B41" s="15"/>
      <c r="C41" s="15"/>
      <c r="D41" s="15"/>
      <c r="E41" s="18"/>
      <c r="F41" s="28"/>
    </row>
    <row r="42" spans="1:6" ht="13.5" customHeight="1">
      <c r="A42" s="15" t="s">
        <v>90</v>
      </c>
      <c r="B42" s="21">
        <v>53232</v>
      </c>
      <c r="C42" s="52"/>
      <c r="D42" s="15"/>
      <c r="E42" s="21">
        <v>39349</v>
      </c>
      <c r="F42" s="52"/>
    </row>
    <row r="43" spans="1:6" ht="13.5" customHeight="1">
      <c r="A43" s="15"/>
      <c r="B43" s="15"/>
      <c r="C43" s="15"/>
      <c r="D43" s="15"/>
      <c r="E43" s="18"/>
      <c r="F43" s="15"/>
    </row>
    <row r="44" spans="1:6" ht="13.5" customHeight="1">
      <c r="A44" s="15" t="s">
        <v>91</v>
      </c>
      <c r="B44" s="15"/>
      <c r="C44" s="15"/>
      <c r="D44" s="15"/>
      <c r="E44" s="23"/>
      <c r="F44" s="15"/>
    </row>
    <row r="45" spans="1:6" ht="13.5" customHeight="1">
      <c r="A45" s="15" t="s">
        <v>92</v>
      </c>
      <c r="B45" s="15"/>
      <c r="C45" s="15"/>
      <c r="D45" s="15"/>
      <c r="E45" s="23"/>
      <c r="F45" s="15"/>
    </row>
    <row r="46" ht="13.5" customHeight="1"/>
    <row r="47" spans="2:5" ht="12.75">
      <c r="B47" s="40"/>
      <c r="E47" s="40"/>
    </row>
  </sheetData>
  <mergeCells count="9">
    <mergeCell ref="A1:F1"/>
    <mergeCell ref="A2:F2"/>
    <mergeCell ref="A3:F3"/>
    <mergeCell ref="B6:C6"/>
    <mergeCell ref="E6:F6"/>
    <mergeCell ref="B7:C7"/>
    <mergeCell ref="E7:F7"/>
    <mergeCell ref="B8:C8"/>
    <mergeCell ref="E8:F8"/>
  </mergeCells>
  <printOptions/>
  <pageMargins left="0.42986111111111114" right="0.37986111111111115" top="0.37986111111111115" bottom="0.2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2">
      <selection activeCell="H31" sqref="H31"/>
    </sheetView>
  </sheetViews>
  <sheetFormatPr defaultColWidth="11.421875" defaultRowHeight="12.75"/>
  <cols>
    <col min="1" max="1" width="42.57421875" style="53" customWidth="1"/>
    <col min="2" max="2" width="8.7109375" style="53" customWidth="1"/>
    <col min="3" max="3" width="1.1484375" style="53" customWidth="1"/>
    <col min="4" max="4" width="8.7109375" style="53" customWidth="1"/>
    <col min="5" max="5" width="0.9921875" style="53" customWidth="1"/>
    <col min="6" max="6" width="8.7109375" style="53" customWidth="1"/>
    <col min="7" max="7" width="1.28515625" style="53" customWidth="1"/>
    <col min="8" max="8" width="8.7109375" style="53" customWidth="1"/>
    <col min="9" max="9" width="1.1484375" style="53" customWidth="1"/>
    <col min="10" max="10" width="8.7109375" style="53" customWidth="1"/>
    <col min="11" max="11" width="1.1484375" style="53" customWidth="1"/>
    <col min="12" max="12" width="8.7109375" style="53" customWidth="1"/>
    <col min="13" max="16384" width="11.421875" style="53" customWidth="1"/>
  </cols>
  <sheetData>
    <row r="1" spans="1:12" ht="13.5">
      <c r="A1" s="2" t="s">
        <v>93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</row>
    <row r="2" spans="1:12" ht="13.5">
      <c r="A2" s="2" t="s">
        <v>94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3.5">
      <c r="A3" s="2" t="s">
        <v>95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3.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3.5">
      <c r="A5" s="55"/>
      <c r="B5" s="9" t="s">
        <v>96</v>
      </c>
      <c r="C5" s="9"/>
      <c r="D5" s="9" t="s">
        <v>97</v>
      </c>
      <c r="E5" s="9"/>
      <c r="F5" s="9" t="s">
        <v>98</v>
      </c>
      <c r="G5" s="9"/>
      <c r="H5" s="9" t="s">
        <v>99</v>
      </c>
      <c r="I5" s="9"/>
      <c r="J5" s="9" t="s">
        <v>100</v>
      </c>
      <c r="K5" s="9"/>
      <c r="L5" s="9"/>
    </row>
    <row r="6" spans="1:12" ht="13.5">
      <c r="A6" s="55"/>
      <c r="B6" s="9" t="s">
        <v>98</v>
      </c>
      <c r="C6" s="9"/>
      <c r="D6" s="9" t="s">
        <v>101</v>
      </c>
      <c r="E6" s="9"/>
      <c r="F6" s="9" t="s">
        <v>102</v>
      </c>
      <c r="G6" s="9"/>
      <c r="H6" s="9" t="s">
        <v>103</v>
      </c>
      <c r="I6" s="9"/>
      <c r="J6" s="9" t="s">
        <v>104</v>
      </c>
      <c r="K6" s="9"/>
      <c r="L6" s="9" t="s">
        <v>105</v>
      </c>
    </row>
    <row r="7" spans="1:12" ht="13.5">
      <c r="A7" s="55"/>
      <c r="B7" s="56" t="s">
        <v>14</v>
      </c>
      <c r="C7" s="56"/>
      <c r="D7" s="56" t="s">
        <v>14</v>
      </c>
      <c r="E7" s="56"/>
      <c r="F7" s="56" t="s">
        <v>14</v>
      </c>
      <c r="G7" s="56"/>
      <c r="H7" s="56" t="s">
        <v>14</v>
      </c>
      <c r="I7" s="56"/>
      <c r="J7" s="56" t="s">
        <v>14</v>
      </c>
      <c r="K7" s="56"/>
      <c r="L7" s="56" t="s">
        <v>14</v>
      </c>
    </row>
    <row r="8" spans="1:12" ht="13.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3.5">
      <c r="A9" s="54" t="s">
        <v>106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3.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3.5">
      <c r="A11" s="55" t="s">
        <v>107</v>
      </c>
      <c r="B11" s="57">
        <v>88858</v>
      </c>
      <c r="C11" s="57"/>
      <c r="D11" s="57">
        <v>688</v>
      </c>
      <c r="E11" s="57"/>
      <c r="F11" s="57">
        <v>830</v>
      </c>
      <c r="G11" s="57"/>
      <c r="H11" s="57">
        <v>127799</v>
      </c>
      <c r="I11" s="57"/>
      <c r="J11" s="57">
        <v>6398</v>
      </c>
      <c r="K11" s="57"/>
      <c r="L11" s="57">
        <f>SUM(B11:K11)</f>
        <v>224573</v>
      </c>
    </row>
    <row r="12" spans="1:12" ht="13.5">
      <c r="A12" s="55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3.5">
      <c r="A13" s="55" t="s">
        <v>108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3.5">
      <c r="A14" s="55" t="s">
        <v>109</v>
      </c>
      <c r="B14" s="57">
        <v>5</v>
      </c>
      <c r="C14" s="57"/>
      <c r="D14" s="57">
        <v>6</v>
      </c>
      <c r="E14" s="57"/>
      <c r="F14" s="58" t="s">
        <v>110</v>
      </c>
      <c r="G14" s="57"/>
      <c r="H14" s="58" t="s">
        <v>110</v>
      </c>
      <c r="I14" s="57"/>
      <c r="J14" s="58" t="s">
        <v>110</v>
      </c>
      <c r="K14" s="57"/>
      <c r="L14" s="57">
        <f>SUM(B14:K14)</f>
        <v>11</v>
      </c>
    </row>
    <row r="15" spans="1:12" ht="13.5">
      <c r="A15" s="55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3.5">
      <c r="A16" s="55" t="s">
        <v>111</v>
      </c>
      <c r="B16" s="58" t="s">
        <v>110</v>
      </c>
      <c r="C16" s="57"/>
      <c r="D16" s="58" t="s">
        <v>110</v>
      </c>
      <c r="E16" s="57"/>
      <c r="F16" s="58" t="s">
        <v>110</v>
      </c>
      <c r="G16" s="57"/>
      <c r="H16" s="58" t="s">
        <v>110</v>
      </c>
      <c r="I16" s="57"/>
      <c r="J16" s="58">
        <f>-6398</f>
        <v>-6398</v>
      </c>
      <c r="K16" s="57"/>
      <c r="L16" s="57">
        <f>SUM(B16:K16)</f>
        <v>-6398</v>
      </c>
    </row>
    <row r="17" spans="1:12" ht="13.5">
      <c r="A17" s="55"/>
      <c r="B17" s="58"/>
      <c r="C17" s="57"/>
      <c r="D17" s="58"/>
      <c r="E17" s="57"/>
      <c r="F17" s="58"/>
      <c r="G17" s="57"/>
      <c r="H17" s="58"/>
      <c r="I17" s="57"/>
      <c r="J17" s="58"/>
      <c r="K17" s="57"/>
      <c r="L17" s="57"/>
    </row>
    <row r="18" spans="1:12" ht="13.5">
      <c r="A18" s="55" t="s">
        <v>56</v>
      </c>
      <c r="B18" s="58" t="s">
        <v>110</v>
      </c>
      <c r="C18" s="57"/>
      <c r="D18" s="58" t="s">
        <v>110</v>
      </c>
      <c r="E18" s="57"/>
      <c r="F18" s="58" t="s">
        <v>110</v>
      </c>
      <c r="G18" s="57"/>
      <c r="H18" s="58">
        <f>-7145</f>
        <v>-7145</v>
      </c>
      <c r="I18" s="57"/>
      <c r="J18" s="58">
        <v>7145</v>
      </c>
      <c r="K18" s="57"/>
      <c r="L18" s="57">
        <f>SUM(B18:K18)</f>
        <v>0</v>
      </c>
    </row>
    <row r="19" spans="1:12" ht="13.5">
      <c r="A19" s="55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3.5">
      <c r="A20" s="55" t="s">
        <v>112</v>
      </c>
      <c r="B20" s="58" t="s">
        <v>110</v>
      </c>
      <c r="C20" s="57"/>
      <c r="D20" s="58" t="s">
        <v>110</v>
      </c>
      <c r="E20" s="57"/>
      <c r="F20" s="58">
        <f>1268-830</f>
        <v>438</v>
      </c>
      <c r="G20" s="59"/>
      <c r="H20" s="58" t="s">
        <v>110</v>
      </c>
      <c r="I20" s="58"/>
      <c r="J20" s="58" t="s">
        <v>110</v>
      </c>
      <c r="K20" s="57"/>
      <c r="L20" s="57">
        <f>SUM(B20:K20)</f>
        <v>438</v>
      </c>
    </row>
    <row r="21" spans="1:12" ht="13.5">
      <c r="A21" s="55"/>
      <c r="B21" s="57"/>
      <c r="C21" s="57"/>
      <c r="D21" s="57"/>
      <c r="E21" s="57"/>
      <c r="F21" s="58"/>
      <c r="G21" s="59"/>
      <c r="H21" s="58"/>
      <c r="I21" s="58"/>
      <c r="J21" s="58"/>
      <c r="K21" s="57"/>
      <c r="L21" s="58"/>
    </row>
    <row r="22" spans="1:12" ht="13.5">
      <c r="A22" s="55" t="s">
        <v>113</v>
      </c>
      <c r="B22" s="58" t="s">
        <v>110</v>
      </c>
      <c r="C22" s="57"/>
      <c r="D22" s="58" t="s">
        <v>110</v>
      </c>
      <c r="E22" s="59"/>
      <c r="F22" s="58" t="s">
        <v>110</v>
      </c>
      <c r="G22" s="59"/>
      <c r="H22" s="57">
        <f>31282</f>
        <v>31282</v>
      </c>
      <c r="I22" s="57"/>
      <c r="J22" s="58" t="s">
        <v>110</v>
      </c>
      <c r="K22" s="59"/>
      <c r="L22" s="57">
        <f>SUM(B22:K22)</f>
        <v>31282</v>
      </c>
    </row>
    <row r="23" spans="1:12" ht="13.5">
      <c r="A23" s="55"/>
      <c r="B23" s="60"/>
      <c r="C23" s="57"/>
      <c r="D23" s="60"/>
      <c r="E23" s="57"/>
      <c r="F23" s="60"/>
      <c r="G23" s="57"/>
      <c r="H23" s="60"/>
      <c r="I23" s="57"/>
      <c r="J23" s="57"/>
      <c r="K23" s="57"/>
      <c r="L23" s="60"/>
    </row>
    <row r="24" spans="1:12" ht="13.5">
      <c r="A24" s="55" t="s">
        <v>114</v>
      </c>
      <c r="B24" s="61">
        <f>SUM(B11:B23)</f>
        <v>88863</v>
      </c>
      <c r="C24" s="57"/>
      <c r="D24" s="61">
        <f>SUM(D11:D23)</f>
        <v>694</v>
      </c>
      <c r="E24" s="57"/>
      <c r="F24" s="61">
        <f>SUM(F11:F23)</f>
        <v>1268</v>
      </c>
      <c r="G24" s="57"/>
      <c r="H24" s="61">
        <f>SUM(H11:H23)</f>
        <v>151936</v>
      </c>
      <c r="I24" s="57"/>
      <c r="J24" s="62">
        <f>SUM(J11:J22)</f>
        <v>7145</v>
      </c>
      <c r="K24" s="57"/>
      <c r="L24" s="63">
        <f>SUM(L11:L23)</f>
        <v>249906</v>
      </c>
    </row>
    <row r="25" spans="1:12" ht="13.5">
      <c r="A25" s="5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3.5">
      <c r="A26" s="55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3.5">
      <c r="A27" s="55"/>
      <c r="B27" s="9" t="s">
        <v>96</v>
      </c>
      <c r="C27" s="9"/>
      <c r="D27" s="9" t="s">
        <v>97</v>
      </c>
      <c r="E27" s="9"/>
      <c r="F27" s="9" t="s">
        <v>98</v>
      </c>
      <c r="G27" s="9"/>
      <c r="H27" s="9" t="s">
        <v>99</v>
      </c>
      <c r="I27" s="9"/>
      <c r="J27" s="9" t="s">
        <v>100</v>
      </c>
      <c r="K27" s="9"/>
      <c r="L27" s="9"/>
    </row>
    <row r="28" spans="1:12" ht="13.5">
      <c r="A28" s="55"/>
      <c r="B28" s="9" t="s">
        <v>98</v>
      </c>
      <c r="C28" s="9"/>
      <c r="D28" s="9" t="s">
        <v>101</v>
      </c>
      <c r="E28" s="9"/>
      <c r="F28" s="9" t="s">
        <v>102</v>
      </c>
      <c r="G28" s="9"/>
      <c r="H28" s="9" t="s">
        <v>103</v>
      </c>
      <c r="I28" s="9"/>
      <c r="J28" s="9" t="s">
        <v>104</v>
      </c>
      <c r="K28" s="9"/>
      <c r="L28" s="9" t="s">
        <v>105</v>
      </c>
    </row>
    <row r="29" spans="1:12" ht="13.5">
      <c r="A29" s="55"/>
      <c r="B29" s="56" t="s">
        <v>14</v>
      </c>
      <c r="C29" s="56"/>
      <c r="D29" s="56" t="s">
        <v>14</v>
      </c>
      <c r="E29" s="56"/>
      <c r="F29" s="56" t="s">
        <v>14</v>
      </c>
      <c r="G29" s="56"/>
      <c r="H29" s="56" t="s">
        <v>14</v>
      </c>
      <c r="I29" s="56"/>
      <c r="J29" s="56" t="s">
        <v>14</v>
      </c>
      <c r="K29" s="56"/>
      <c r="L29" s="56" t="s">
        <v>14</v>
      </c>
    </row>
    <row r="30" spans="1:12" ht="13.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3.5">
      <c r="A31" s="54" t="s">
        <v>115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3.5">
      <c r="A33" s="55" t="s">
        <v>116</v>
      </c>
      <c r="B33" s="57">
        <v>88858</v>
      </c>
      <c r="C33" s="57"/>
      <c r="D33" s="57">
        <v>688</v>
      </c>
      <c r="E33" s="57"/>
      <c r="F33" s="57">
        <v>3231</v>
      </c>
      <c r="G33" s="57"/>
      <c r="H33" s="57">
        <v>108243</v>
      </c>
      <c r="I33" s="57"/>
      <c r="J33" s="57">
        <v>8886</v>
      </c>
      <c r="K33" s="57"/>
      <c r="L33" s="57">
        <f>SUM(B33:K33)</f>
        <v>209906</v>
      </c>
    </row>
    <row r="34" spans="1:12" ht="13.5">
      <c r="A34" s="55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3.5">
      <c r="A35" s="55" t="s">
        <v>117</v>
      </c>
      <c r="B35" s="58" t="s">
        <v>110</v>
      </c>
      <c r="C35" s="57"/>
      <c r="D35" s="58" t="s">
        <v>110</v>
      </c>
      <c r="E35" s="57"/>
      <c r="F35" s="58">
        <f>-2430</f>
        <v>-2430</v>
      </c>
      <c r="G35" s="57"/>
      <c r="H35" s="58" t="s">
        <v>110</v>
      </c>
      <c r="I35" s="57"/>
      <c r="J35" s="58" t="s">
        <v>110</v>
      </c>
      <c r="K35" s="57"/>
      <c r="L35" s="57">
        <f>SUM(B35:K35)</f>
        <v>-2430</v>
      </c>
    </row>
    <row r="36" spans="1:12" ht="13.5">
      <c r="A36" s="55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3.5">
      <c r="A37" s="55" t="s">
        <v>111</v>
      </c>
      <c r="B37" s="58" t="s">
        <v>110</v>
      </c>
      <c r="C37" s="57"/>
      <c r="D37" s="58" t="s">
        <v>110</v>
      </c>
      <c r="E37" s="57"/>
      <c r="F37" s="58" t="s">
        <v>110</v>
      </c>
      <c r="G37" s="57"/>
      <c r="H37" s="58" t="s">
        <v>110</v>
      </c>
      <c r="I37" s="57"/>
      <c r="J37" s="58">
        <f>-8886</f>
        <v>-8886</v>
      </c>
      <c r="K37" s="57"/>
      <c r="L37" s="57">
        <f>SUM(B37:K37)</f>
        <v>-8886</v>
      </c>
    </row>
    <row r="38" spans="1:12" ht="13.5">
      <c r="A38" s="55"/>
      <c r="B38" s="58"/>
      <c r="C38" s="57"/>
      <c r="D38" s="58"/>
      <c r="E38" s="57"/>
      <c r="F38" s="58"/>
      <c r="G38" s="57"/>
      <c r="H38" s="58"/>
      <c r="I38" s="57"/>
      <c r="J38" s="58"/>
      <c r="K38" s="57"/>
      <c r="L38" s="57"/>
    </row>
    <row r="39" spans="1:12" ht="13.5">
      <c r="A39" s="55" t="s">
        <v>56</v>
      </c>
      <c r="B39" s="58" t="s">
        <v>110</v>
      </c>
      <c r="C39" s="57"/>
      <c r="D39" s="58" t="s">
        <v>110</v>
      </c>
      <c r="E39" s="57"/>
      <c r="F39" s="58" t="s">
        <v>110</v>
      </c>
      <c r="G39" s="57"/>
      <c r="H39" s="58">
        <f>-6398</f>
        <v>-6398</v>
      </c>
      <c r="I39" s="57"/>
      <c r="J39" s="58">
        <v>6398</v>
      </c>
      <c r="K39" s="57"/>
      <c r="L39" s="57">
        <f>SUM(B39:K39)</f>
        <v>0</v>
      </c>
    </row>
    <row r="40" spans="1:12" ht="13.5">
      <c r="A40" s="55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13.5">
      <c r="A41" s="55" t="s">
        <v>112</v>
      </c>
      <c r="B41" s="58" t="s">
        <v>110</v>
      </c>
      <c r="C41" s="57"/>
      <c r="D41" s="58" t="s">
        <v>110</v>
      </c>
      <c r="E41" s="57"/>
      <c r="F41" s="58">
        <v>29</v>
      </c>
      <c r="G41" s="59"/>
      <c r="H41" s="58" t="s">
        <v>110</v>
      </c>
      <c r="I41" s="58"/>
      <c r="J41" s="58" t="s">
        <v>110</v>
      </c>
      <c r="K41" s="57"/>
      <c r="L41" s="57">
        <f>SUM(B41:K41)</f>
        <v>29</v>
      </c>
    </row>
    <row r="42" spans="1:12" ht="13.5">
      <c r="A42" s="55"/>
      <c r="B42" s="57"/>
      <c r="C42" s="57"/>
      <c r="D42" s="57"/>
      <c r="E42" s="57"/>
      <c r="F42" s="58"/>
      <c r="G42" s="59"/>
      <c r="H42" s="58"/>
      <c r="I42" s="58"/>
      <c r="J42" s="58"/>
      <c r="K42" s="57"/>
      <c r="L42" s="58"/>
    </row>
    <row r="43" spans="1:12" ht="13.5">
      <c r="A43" s="55" t="s">
        <v>113</v>
      </c>
      <c r="B43" s="58" t="s">
        <v>110</v>
      </c>
      <c r="C43" s="57"/>
      <c r="D43" s="58" t="s">
        <v>110</v>
      </c>
      <c r="E43" s="59"/>
      <c r="F43" s="58" t="s">
        <v>110</v>
      </c>
      <c r="G43" s="59"/>
      <c r="H43" s="57">
        <v>25954</v>
      </c>
      <c r="I43" s="57"/>
      <c r="J43" s="58" t="s">
        <v>110</v>
      </c>
      <c r="K43" s="59"/>
      <c r="L43" s="57">
        <f>SUM(B43:K43)</f>
        <v>25954</v>
      </c>
    </row>
    <row r="44" spans="1:12" ht="13.5">
      <c r="A44" s="55"/>
      <c r="B44" s="60"/>
      <c r="C44" s="57"/>
      <c r="D44" s="60"/>
      <c r="E44" s="57"/>
      <c r="F44" s="60"/>
      <c r="G44" s="57"/>
      <c r="H44" s="60"/>
      <c r="I44" s="57"/>
      <c r="J44" s="57"/>
      <c r="K44" s="57"/>
      <c r="L44" s="60"/>
    </row>
    <row r="45" spans="1:12" ht="13.5">
      <c r="A45" s="55" t="s">
        <v>118</v>
      </c>
      <c r="B45" s="61">
        <f>SUM(B33:B44)</f>
        <v>88858</v>
      </c>
      <c r="C45" s="57"/>
      <c r="D45" s="61">
        <f>SUM(D33:D44)</f>
        <v>688</v>
      </c>
      <c r="E45" s="57"/>
      <c r="F45" s="61">
        <f>SUM(F33:F44)</f>
        <v>830</v>
      </c>
      <c r="G45" s="57"/>
      <c r="H45" s="61">
        <f>SUM(H33:H44)</f>
        <v>127799</v>
      </c>
      <c r="I45" s="57"/>
      <c r="J45" s="61">
        <f>SUM(J33:J44)</f>
        <v>6398</v>
      </c>
      <c r="K45" s="57"/>
      <c r="L45" s="63">
        <f>SUM(L33:L44)</f>
        <v>224573</v>
      </c>
    </row>
    <row r="48" spans="1:12" ht="13.5">
      <c r="A48" s="55" t="s">
        <v>119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3.5">
      <c r="A49" s="55" t="s">
        <v>60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</sheetData>
  <printOptions/>
  <pageMargins left="0.42986111111111114" right="0.2701388888888889" top="0.5201388888888889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2006-02-22T07:44:30Z</cp:lastPrinted>
  <dcterms:created xsi:type="dcterms:W3CDTF">2003-08-25T09:05:58Z</dcterms:created>
  <dcterms:modified xsi:type="dcterms:W3CDTF">2005-08-23T07:05:06Z</dcterms:modified>
  <cp:category/>
  <cp:version/>
  <cp:contentType/>
  <cp:contentStatus/>
  <cp:revision>1</cp:revision>
</cp:coreProperties>
</file>