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0" windowWidth="12120" windowHeight="9120" activeTab="1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<sst xmlns="http://schemas.openxmlformats.org/spreadsheetml/2006/main" count="185" uniqueCount="116">
  <si>
    <t>Current</t>
  </si>
  <si>
    <t>Comparative</t>
  </si>
  <si>
    <t>6 months</t>
  </si>
  <si>
    <t>Quarter Ended</t>
  </si>
  <si>
    <t>Cummulative Todate</t>
  </si>
  <si>
    <t xml:space="preserve"> </t>
  </si>
  <si>
    <t>RM'000</t>
  </si>
  <si>
    <t>Revenue</t>
  </si>
  <si>
    <t>Operating Expenses</t>
  </si>
  <si>
    <t>Other Operating Income</t>
  </si>
  <si>
    <t>Profit from Operations</t>
  </si>
  <si>
    <t>Other investment income</t>
  </si>
  <si>
    <t>Finance Costs</t>
  </si>
  <si>
    <t>Profit Before Taxation</t>
  </si>
  <si>
    <t>Taxation</t>
  </si>
  <si>
    <t>Share of Associated Company's Taxation</t>
  </si>
  <si>
    <t>Profit After Taxation</t>
  </si>
  <si>
    <t>Minority Interests</t>
  </si>
  <si>
    <t>Net Profit For The Period</t>
  </si>
  <si>
    <t>Earnings Per Share</t>
  </si>
  <si>
    <t xml:space="preserve">        - Basic (sen)</t>
  </si>
  <si>
    <t xml:space="preserve">        - Diluted (sen)</t>
  </si>
  <si>
    <t>(The Condensed Consolidated Income Statements should be read in conjunction with the Annual Financial Report</t>
  </si>
  <si>
    <t>UNAUDITED</t>
  </si>
  <si>
    <t>AUDITED</t>
  </si>
  <si>
    <t>AS AT</t>
  </si>
  <si>
    <t>Property, Plant &amp; Equipment</t>
  </si>
  <si>
    <t>Investments in Associated Companies</t>
  </si>
  <si>
    <t>Other investments</t>
  </si>
  <si>
    <t>Current Assets</t>
  </si>
  <si>
    <t>Inventories</t>
  </si>
  <si>
    <t>Trade debtors</t>
  </si>
  <si>
    <t>Other debtors, deposits and prepayments</t>
  </si>
  <si>
    <t>Cash and bank balances</t>
  </si>
  <si>
    <t>Short term investments</t>
  </si>
  <si>
    <t>Current Liabilities</t>
  </si>
  <si>
    <t>Trade Creditors</t>
  </si>
  <si>
    <t>Other creditors and accruals</t>
  </si>
  <si>
    <t>NET CURRENT ASSETS</t>
  </si>
  <si>
    <t>FINANCED BY</t>
  </si>
  <si>
    <t>Share Capital</t>
  </si>
  <si>
    <t>Reserves</t>
  </si>
  <si>
    <t>Dividend proposed</t>
  </si>
  <si>
    <t>Deferred Taxation</t>
  </si>
  <si>
    <t>Net Tangible Assets Per Share (sen)</t>
  </si>
  <si>
    <t xml:space="preserve">(The Condensed Consolidated Balance Sheets should be read in conjunction with the Annual </t>
  </si>
  <si>
    <t>6 MONTHS</t>
  </si>
  <si>
    <t>CASH FLOWS FROM OPERATING ACTIVITIES</t>
  </si>
  <si>
    <t>Cash receipts from customers</t>
  </si>
  <si>
    <t>Cash paid to suppliers and employees</t>
  </si>
  <si>
    <t>Tax paid</t>
  </si>
  <si>
    <t>CASH FLOWS FROM INVESTING ACTIVITIES</t>
  </si>
  <si>
    <t>Purchase of property, plant and equipment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</si>
  <si>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</si>
  <si>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</si>
  <si>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</si>
  <si>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</si>
  <si>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</si>
  <si>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Dividends paid</t>
  </si>
  <si>
    <t>Net cash outflow from financing activities</t>
  </si>
  <si>
    <t>Net change in cash and cash equivalents</t>
  </si>
  <si>
    <t>Note 1  :   For the purpose of the condensed consolidated cash flow statement,</t>
  </si>
  <si>
    <t xml:space="preserve">                  cash and cash equivalents comprises the following :</t>
  </si>
  <si>
    <t xml:space="preserve">                                                </t>
  </si>
  <si>
    <t xml:space="preserve">                 Cash and bank balances</t>
  </si>
  <si>
    <t xml:space="preserve">Share </t>
  </si>
  <si>
    <t>Share</t>
  </si>
  <si>
    <t>Capital</t>
  </si>
  <si>
    <t>Retained</t>
  </si>
  <si>
    <t>Dividend</t>
  </si>
  <si>
    <t>Premium</t>
  </si>
  <si>
    <t>Reserve</t>
  </si>
  <si>
    <t>Profits</t>
  </si>
  <si>
    <t>Proposed</t>
  </si>
  <si>
    <t>Total</t>
  </si>
  <si>
    <t>-</t>
  </si>
  <si>
    <t>Net profits for the period</t>
  </si>
  <si>
    <t xml:space="preserve">(The Condensed Consolidated Statement of Changes in Equity should be read in conjunction with the Annual </t>
  </si>
  <si>
    <t>N/A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</si>
  <si>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</si>
  <si>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</si>
  <si>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 xml:space="preserve">                                                                           For the period ended 30 June 2005</t>
  </si>
  <si>
    <t>6 months period ended 30 June 2005</t>
  </si>
  <si>
    <t>Balance as at 1 January 2005</t>
  </si>
  <si>
    <t>Balance as at 30 June 2005</t>
  </si>
  <si>
    <t>Financial Report for the year ended 31 December 2004)</t>
  </si>
  <si>
    <t>6 months period ended 30 June 2004</t>
  </si>
  <si>
    <t>Balance as at 1 January 2004</t>
  </si>
  <si>
    <t>Balance as at 30 June 2004</t>
  </si>
  <si>
    <t>ENDED 30/06/2005</t>
  </si>
  <si>
    <t>30/06/2005</t>
  </si>
  <si>
    <t>30/06/2004</t>
  </si>
  <si>
    <t>for the year ended 31 December 2004)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</si>
  <si>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</si>
  <si>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Cummulative Quarter</t>
    </r>
  </si>
  <si>
    <t>Currency translation difference</t>
  </si>
  <si>
    <t>Goodwill on acquisition of subsidiary</t>
  </si>
  <si>
    <t>Share of Profits/(Losses) from Associated Company</t>
  </si>
  <si>
    <t>CONDENSED CONSOLIDATED INCOME STATEMENT</t>
  </si>
  <si>
    <t>Interim financial report on consolidated results for the financial quarter ended 30 June 2005</t>
  </si>
  <si>
    <t>DELLOYD VENTURES BERHAD</t>
  </si>
  <si>
    <t>(The figures have not been audited)</t>
  </si>
  <si>
    <t>Deferred tax asset</t>
  </si>
  <si>
    <t>Investment in subsidiary company</t>
  </si>
  <si>
    <t>(The Condensed Consolidated Cash Flow Statement should be read in conjunction with the Annual Financial Report for the</t>
  </si>
  <si>
    <t>year ended 31 December 2004)</t>
  </si>
  <si>
    <t>Cash generated from / (for) operations</t>
  </si>
  <si>
    <t>Net cash from / (for) operating activities</t>
  </si>
  <si>
    <t>Cash and cash equivalents as at 1 January 2005 / 1 January 2004</t>
  </si>
  <si>
    <t>Cash and cash equivalents as at 30 June 2005 / 30 June 2004</t>
  </si>
  <si>
    <t>CONDENSED CONSOLIDATED BALANCE SHEETS</t>
  </si>
  <si>
    <t>For the period ended 30 June 2005</t>
  </si>
  <si>
    <t>CONDENSED CONSOLIDATED CASH FLOW STATEMENT</t>
  </si>
  <si>
    <t>ENDED 30/06/2004</t>
  </si>
  <si>
    <t>Pre-acquisition profit / (loss)</t>
  </si>
  <si>
    <t>31/12/2004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</si>
</sst>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_(* #,##0_);_(* \(#,##0\);_(* &quot;-&quot;??_);_(@_)"/>
    <numFmt numFmtId="185" formatCode="#,##0.0000"/>
    <numFmt numFmtId="186" formatCode="#,##0\ _$;\-#,##0\ _$"/>
  </numFmts>
  <fonts count="13"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4" fontId="4" fillId="0" borderId="0" xfId="0" applyFont="1" applyAlignment="1">
      <alignment/>
    </xf>
    <xf numFmtId="184" fontId="4" fillId="0" borderId="0" xfId="0" applyFont="1" applyAlignment="1">
      <alignment horizontal="right"/>
    </xf>
    <xf numFmtId="184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4" fontId="7" fillId="0" borderId="0" xfId="0" applyFont="1" applyAlignment="1">
      <alignment/>
    </xf>
    <xf numFmtId="184" fontId="7" fillId="0" borderId="0" xfId="0" applyFont="1" applyAlignment="1">
      <alignment horizontal="right"/>
    </xf>
    <xf numFmtId="184" fontId="7" fillId="0" borderId="0" xfId="0" applyFont="1" applyAlignment="1">
      <alignment horizontal="center"/>
    </xf>
    <xf numFmtId="184" fontId="7" fillId="0" borderId="1" xfId="0" applyFont="1" applyAlignment="1">
      <alignment/>
    </xf>
    <xf numFmtId="184" fontId="7" fillId="0" borderId="2" xfId="0" applyFont="1" applyAlignment="1">
      <alignment/>
    </xf>
    <xf numFmtId="184" fontId="7" fillId="0" borderId="2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86" fontId="4" fillId="0" borderId="0" xfId="0" applyFont="1" applyAlignment="1">
      <alignment horizontal="right"/>
    </xf>
    <xf numFmtId="184" fontId="4" fillId="0" borderId="1" xfId="0" applyFont="1" applyAlignment="1">
      <alignment horizontal="right"/>
    </xf>
    <xf numFmtId="0" fontId="4" fillId="0" borderId="1" xfId="0" applyFont="1" applyAlignment="1">
      <alignment horizontal="right"/>
    </xf>
    <xf numFmtId="0" fontId="4" fillId="0" borderId="0" xfId="0" applyFont="1" applyAlignment="1">
      <alignment horizontal="right"/>
    </xf>
    <xf numFmtId="186" fontId="4" fillId="0" borderId="1" xfId="0" applyFont="1" applyAlignment="1">
      <alignment horizontal="right"/>
    </xf>
    <xf numFmtId="184" fontId="1" fillId="0" borderId="0" xfId="0" applyFont="1" applyAlignment="1">
      <alignment/>
    </xf>
    <xf numFmtId="3" fontId="4" fillId="0" borderId="1" xfId="0" applyFont="1" applyAlignment="1">
      <alignment horizontal="right"/>
    </xf>
    <xf numFmtId="184" fontId="4" fillId="0" borderId="3" xfId="0" applyFont="1" applyAlignment="1">
      <alignment horizontal="right"/>
    </xf>
    <xf numFmtId="186" fontId="4" fillId="0" borderId="3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184" fontId="4" fillId="0" borderId="0" xfId="0" applyFont="1" applyAlignment="1">
      <alignment horizontal="right" vertical="center"/>
    </xf>
    <xf numFmtId="4" fontId="4" fillId="0" borderId="0" xfId="0" applyFont="1" applyAlignment="1">
      <alignment horizontal="right"/>
    </xf>
    <xf numFmtId="4" fontId="4" fillId="0" borderId="0" xfId="0" applyFont="1" applyAlignment="1">
      <alignment/>
    </xf>
    <xf numFmtId="4" fontId="4" fillId="0" borderId="0" xfId="0" applyFont="1" applyAlignment="1">
      <alignment/>
    </xf>
    <xf numFmtId="4" fontId="4" fillId="0" borderId="0" xfId="0" applyFont="1" applyAlignment="1">
      <alignment horizontal="right"/>
    </xf>
    <xf numFmtId="184" fontId="4" fillId="0" borderId="0" xfId="0" applyFont="1" applyAlignment="1">
      <alignment horizontal="right"/>
    </xf>
    <xf numFmtId="184" fontId="4" fillId="0" borderId="0" xfId="0" applyFont="1" applyBorder="1" applyAlignment="1">
      <alignment horizontal="right"/>
    </xf>
    <xf numFmtId="184" fontId="4" fillId="0" borderId="4" xfId="0" applyFont="1" applyBorder="1" applyAlignment="1">
      <alignment/>
    </xf>
    <xf numFmtId="184" fontId="4" fillId="0" borderId="4" xfId="0" applyFont="1" applyBorder="1" applyAlignment="1">
      <alignment horizontal="center"/>
    </xf>
    <xf numFmtId="184" fontId="4" fillId="0" borderId="4" xfId="0" applyFont="1" applyBorder="1" applyAlignment="1">
      <alignment horizontal="right"/>
    </xf>
    <xf numFmtId="184" fontId="4" fillId="0" borderId="5" xfId="0" applyFont="1" applyBorder="1" applyAlignment="1">
      <alignment/>
    </xf>
    <xf numFmtId="0" fontId="12" fillId="0" borderId="0" xfId="0" applyFont="1" applyAlignment="1">
      <alignment horizontal="center"/>
    </xf>
    <xf numFmtId="184" fontId="4" fillId="0" borderId="6" xfId="0" applyFont="1" applyAlignment="1">
      <alignment horizontal="right"/>
    </xf>
    <xf numFmtId="184" fontId="4" fillId="0" borderId="0" xfId="0" applyFont="1" applyAlignment="1">
      <alignment horizontal="right"/>
    </xf>
    <xf numFmtId="184" fontId="4" fillId="0" borderId="7" xfId="0" applyFont="1" applyAlignment="1">
      <alignment horizontal="right"/>
    </xf>
    <xf numFmtId="184" fontId="4" fillId="0" borderId="8" xfId="0" applyFont="1" applyAlignment="1">
      <alignment horizontal="right"/>
    </xf>
    <xf numFmtId="3" fontId="4" fillId="0" borderId="0" xfId="0" applyFont="1" applyAlignment="1">
      <alignment horizontal="center"/>
    </xf>
    <xf numFmtId="186" fontId="4" fillId="0" borderId="4" xfId="0" applyFont="1" applyBorder="1" applyAlignment="1">
      <alignment horizontal="right"/>
    </xf>
    <xf numFmtId="43" fontId="3" fillId="0" borderId="0" xfId="0" applyNumberFormat="1" applyFont="1" applyAlignment="1">
      <alignment/>
    </xf>
    <xf numFmtId="3" fontId="4" fillId="0" borderId="4" xfId="0" applyFont="1" applyBorder="1" applyAlignment="1">
      <alignment/>
    </xf>
    <xf numFmtId="184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4" fontId="1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workbookViewId="0" topLeftCell="A26">
      <selection activeCell="A47" sqref="A47"/>
    </sheetView>
  </sheetViews>
  <sheetFormatPr defaultColWidth="9.140625" defaultRowHeight="12.75"/>
  <cols>
    <col min="1" max="1" width="40.421875" style="3" customWidth="1"/>
    <col min="2" max="2" width="12.7109375" style="3" customWidth="1"/>
    <col min="3" max="4" width="1.7109375" style="3" customWidth="1"/>
    <col min="5" max="5" width="12.7109375" style="3" customWidth="1"/>
    <col min="6" max="7" width="1.7109375" style="3" customWidth="1"/>
    <col min="8" max="8" width="12.7109375" style="3" customWidth="1"/>
    <col min="9" max="10" width="1.7109375" style="3" customWidth="1"/>
    <col min="11" max="11" width="12.7109375" style="3" customWidth="1"/>
    <col min="12" max="13" width="1.7109375" style="3" customWidth="1"/>
    <col min="14" max="16384" width="11.421875" style="3" customWidth="1"/>
  </cols>
  <sheetData>
    <row r="1" spans="1:12" s="38" customFormat="1" ht="15.75" customHeight="1">
      <c r="A1" s="11"/>
      <c r="B1" s="24"/>
      <c r="C1" s="24"/>
      <c r="D1" s="24"/>
      <c r="E1" s="24"/>
      <c r="F1" s="24"/>
      <c r="G1" s="24"/>
      <c r="H1" s="24"/>
      <c r="I1" s="24"/>
      <c r="J1" s="24"/>
      <c r="K1" s="37"/>
      <c r="L1" s="24"/>
    </row>
    <row r="2" spans="1:13" s="39" customFormat="1" ht="14.25">
      <c r="A2" s="68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39" customFormat="1" ht="14.25">
      <c r="A3" s="68" t="s">
        <v>99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s="39" customFormat="1" ht="14.25">
      <c r="A4" s="68" t="s">
        <v>101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2" s="38" customFormat="1" ht="1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s="38" customFormat="1" ht="14.25">
      <c r="A6" s="68" t="s">
        <v>98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</row>
    <row r="7" spans="1:12" s="38" customFormat="1" ht="12.75">
      <c r="A7" s="42"/>
      <c r="B7" s="43"/>
      <c r="C7" s="43"/>
      <c r="D7" s="42"/>
      <c r="E7" s="42"/>
      <c r="F7" s="42"/>
      <c r="G7" s="42"/>
      <c r="H7" s="42"/>
      <c r="I7" s="42"/>
      <c r="J7" s="42"/>
      <c r="K7" s="42"/>
      <c r="L7" s="42"/>
    </row>
    <row r="8" spans="1:12" s="38" customFormat="1" ht="12.75">
      <c r="A8" s="42"/>
      <c r="B8" s="36" t="s">
        <v>93</v>
      </c>
      <c r="C8" s="44"/>
      <c r="D8" s="44"/>
      <c r="E8" s="44"/>
      <c r="F8" s="44"/>
      <c r="G8" s="44"/>
      <c r="H8" s="36" t="s">
        <v>94</v>
      </c>
      <c r="I8" s="44"/>
      <c r="J8" s="44"/>
      <c r="K8" s="44"/>
      <c r="L8" s="44"/>
    </row>
    <row r="9" spans="1:12" s="38" customFormat="1" ht="12.75">
      <c r="A9" s="45"/>
      <c r="B9" s="43"/>
      <c r="C9" s="43"/>
      <c r="D9" s="42"/>
      <c r="E9" s="42"/>
      <c r="F9" s="42"/>
      <c r="G9" s="42"/>
      <c r="H9" s="42"/>
      <c r="I9" s="42"/>
      <c r="J9" s="42"/>
      <c r="K9" s="42"/>
      <c r="L9" s="42"/>
    </row>
    <row r="10" spans="1:12" ht="12.75">
      <c r="A10" s="5"/>
      <c r="B10" s="6" t="s">
        <v>0</v>
      </c>
      <c r="C10" s="6"/>
      <c r="D10" s="6"/>
      <c r="E10" s="6" t="s">
        <v>1</v>
      </c>
      <c r="F10" s="6"/>
      <c r="G10" s="6"/>
      <c r="H10" s="6" t="s">
        <v>2</v>
      </c>
      <c r="I10" s="6"/>
      <c r="J10" s="6"/>
      <c r="K10" s="6" t="s">
        <v>2</v>
      </c>
      <c r="L10" s="6"/>
    </row>
    <row r="11" spans="1:12" ht="12.75">
      <c r="A11" s="5"/>
      <c r="B11" s="6" t="s">
        <v>3</v>
      </c>
      <c r="C11" s="6"/>
      <c r="D11" s="6"/>
      <c r="E11" s="6" t="s">
        <v>3</v>
      </c>
      <c r="F11" s="6"/>
      <c r="G11" s="6"/>
      <c r="H11" s="6" t="s">
        <v>4</v>
      </c>
      <c r="I11" s="6"/>
      <c r="J11" s="6"/>
      <c r="K11" s="6" t="s">
        <v>4</v>
      </c>
      <c r="L11" s="6"/>
    </row>
    <row r="12" spans="1:12" ht="12.75">
      <c r="A12" s="5"/>
      <c r="B12" s="6"/>
      <c r="C12" s="6"/>
      <c r="D12" s="6"/>
      <c r="E12" s="6"/>
      <c r="F12" s="6"/>
      <c r="G12" s="6"/>
      <c r="H12" s="6" t="s">
        <v>5</v>
      </c>
      <c r="I12" s="6"/>
      <c r="J12" s="5"/>
      <c r="K12" s="5"/>
      <c r="L12" s="6"/>
    </row>
    <row r="13" spans="1:12" ht="12.75">
      <c r="A13" s="5"/>
      <c r="B13" s="46" t="s">
        <v>90</v>
      </c>
      <c r="C13" s="6"/>
      <c r="D13" s="6"/>
      <c r="E13" s="46" t="s">
        <v>91</v>
      </c>
      <c r="F13" s="6"/>
      <c r="G13" s="6"/>
      <c r="H13" s="46" t="s">
        <v>90</v>
      </c>
      <c r="I13" s="6"/>
      <c r="J13" s="6"/>
      <c r="K13" s="46" t="s">
        <v>91</v>
      </c>
      <c r="L13" s="6"/>
    </row>
    <row r="14" spans="1:12" ht="12.75">
      <c r="A14" s="5"/>
      <c r="B14" s="7" t="s">
        <v>6</v>
      </c>
      <c r="C14" s="7"/>
      <c r="D14" s="7"/>
      <c r="E14" s="7" t="s">
        <v>6</v>
      </c>
      <c r="F14" s="7"/>
      <c r="G14" s="7"/>
      <c r="H14" s="7" t="s">
        <v>6</v>
      </c>
      <c r="I14" s="7"/>
      <c r="J14" s="7"/>
      <c r="K14" s="7" t="s">
        <v>6</v>
      </c>
      <c r="L14" s="7"/>
    </row>
    <row r="15" spans="1:12" ht="12.75">
      <c r="A15" s="5"/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</row>
    <row r="16" spans="1:12" ht="12.75">
      <c r="A16" s="5" t="s">
        <v>7</v>
      </c>
      <c r="B16" s="47">
        <f>160832-76003</f>
        <v>84829</v>
      </c>
      <c r="C16" s="47"/>
      <c r="D16" s="9"/>
      <c r="E16" s="9">
        <v>76037</v>
      </c>
      <c r="F16" s="9"/>
      <c r="G16" s="9"/>
      <c r="H16" s="47">
        <v>160832</v>
      </c>
      <c r="I16" s="9"/>
      <c r="J16" s="9"/>
      <c r="K16" s="9">
        <v>132053</v>
      </c>
      <c r="L16" s="9"/>
    </row>
    <row r="17" spans="1:12" ht="12.75">
      <c r="A17" s="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2.75">
      <c r="A18" s="5" t="s">
        <v>8</v>
      </c>
      <c r="B18" s="9">
        <f>-123792-13369+14+65272</f>
        <v>-71875</v>
      </c>
      <c r="C18" s="9"/>
      <c r="D18" s="9"/>
      <c r="E18" s="9">
        <f>-67307</f>
        <v>-67307</v>
      </c>
      <c r="F18" s="9"/>
      <c r="G18" s="9"/>
      <c r="H18" s="9">
        <f>-123792-13369+14</f>
        <v>-137147</v>
      </c>
      <c r="I18" s="9"/>
      <c r="J18" s="9"/>
      <c r="K18" s="9">
        <f>-118993</f>
        <v>-118993</v>
      </c>
      <c r="L18" s="9"/>
    </row>
    <row r="19" spans="1:12" ht="12.75">
      <c r="A19" s="5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2.75">
      <c r="A20" s="5" t="s">
        <v>9</v>
      </c>
      <c r="B20" s="9">
        <f>2437-83-156</f>
        <v>2198</v>
      </c>
      <c r="C20" s="9"/>
      <c r="D20" s="9"/>
      <c r="E20" s="9">
        <v>1245</v>
      </c>
      <c r="F20" s="9"/>
      <c r="G20" s="9"/>
      <c r="H20" s="9">
        <f>2437-83</f>
        <v>2354</v>
      </c>
      <c r="I20" s="9"/>
      <c r="J20" s="9"/>
      <c r="K20" s="9">
        <v>2139</v>
      </c>
      <c r="L20" s="9"/>
    </row>
    <row r="21" spans="1:12" ht="12.75">
      <c r="A21" s="5"/>
      <c r="B21" s="28"/>
      <c r="C21" s="28"/>
      <c r="D21" s="9"/>
      <c r="E21" s="28"/>
      <c r="F21" s="28"/>
      <c r="G21" s="9"/>
      <c r="H21" s="28"/>
      <c r="I21" s="28"/>
      <c r="J21" s="9"/>
      <c r="K21" s="28"/>
      <c r="L21" s="28"/>
    </row>
    <row r="22" spans="1:12" ht="12.75">
      <c r="A22" s="5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12.75">
      <c r="A23" s="5" t="s">
        <v>10</v>
      </c>
      <c r="B23" s="9">
        <f>SUM(B16:B21)</f>
        <v>15152</v>
      </c>
      <c r="C23" s="9"/>
      <c r="D23" s="9"/>
      <c r="E23" s="9">
        <f>SUM(E16:E21)</f>
        <v>9975</v>
      </c>
      <c r="F23" s="9"/>
      <c r="G23" s="9"/>
      <c r="H23" s="9">
        <f>SUM(H16:H21)</f>
        <v>26039</v>
      </c>
      <c r="I23" s="9"/>
      <c r="J23" s="9"/>
      <c r="K23" s="9">
        <f>SUM(K16:K21)</f>
        <v>15199</v>
      </c>
      <c r="L23" s="9"/>
    </row>
    <row r="24" spans="1:12" ht="12.75">
      <c r="A24" s="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5" t="s">
        <v>97</v>
      </c>
      <c r="B25" s="9">
        <f>-153+223</f>
        <v>70</v>
      </c>
      <c r="C25" s="9"/>
      <c r="D25" s="9"/>
      <c r="E25" s="9">
        <v>428</v>
      </c>
      <c r="F25" s="9"/>
      <c r="G25" s="9"/>
      <c r="H25" s="9">
        <f>-153</f>
        <v>-153</v>
      </c>
      <c r="I25" s="9"/>
      <c r="J25" s="9"/>
      <c r="K25" s="9">
        <v>914</v>
      </c>
      <c r="L25" s="9"/>
    </row>
    <row r="26" spans="1:12" ht="12.75">
      <c r="A26" s="5" t="s">
        <v>11</v>
      </c>
      <c r="B26" s="9">
        <f>83-20</f>
        <v>63</v>
      </c>
      <c r="C26" s="9"/>
      <c r="D26" s="9"/>
      <c r="E26" s="9">
        <v>21</v>
      </c>
      <c r="F26" s="9"/>
      <c r="G26" s="9"/>
      <c r="H26" s="9">
        <v>83</v>
      </c>
      <c r="I26" s="9"/>
      <c r="J26" s="9"/>
      <c r="K26" s="9">
        <v>41</v>
      </c>
      <c r="L26" s="9"/>
    </row>
    <row r="27" spans="1:12" ht="12.75">
      <c r="A27" s="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3.5" thickBot="1">
      <c r="A28" s="5" t="s">
        <v>12</v>
      </c>
      <c r="B28" s="28">
        <f>-14+14</f>
        <v>0</v>
      </c>
      <c r="C28" s="28"/>
      <c r="D28" s="9"/>
      <c r="E28" s="28">
        <v>0</v>
      </c>
      <c r="F28" s="28"/>
      <c r="G28" s="9"/>
      <c r="H28" s="28">
        <f>-14</f>
        <v>-14</v>
      </c>
      <c r="I28" s="28"/>
      <c r="J28" s="9"/>
      <c r="K28" s="28">
        <v>0</v>
      </c>
      <c r="L28" s="28"/>
    </row>
    <row r="29" spans="1:12" ht="12.75">
      <c r="A29" s="5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5" t="s">
        <v>13</v>
      </c>
      <c r="B30" s="9">
        <f>SUM(B23:B28)</f>
        <v>15285</v>
      </c>
      <c r="C30" s="9"/>
      <c r="D30" s="9"/>
      <c r="E30" s="9">
        <f>SUM(E23:E28)</f>
        <v>10424</v>
      </c>
      <c r="F30" s="9"/>
      <c r="G30" s="9"/>
      <c r="H30" s="9">
        <f>SUM(H23:H28)</f>
        <v>25955</v>
      </c>
      <c r="I30" s="9"/>
      <c r="J30" s="9"/>
      <c r="K30" s="9">
        <f>SUM(K23:K28)</f>
        <v>16154</v>
      </c>
      <c r="L30" s="9"/>
    </row>
    <row r="31" spans="1:12" ht="12.75">
      <c r="A31" s="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5" t="s">
        <v>14</v>
      </c>
      <c r="B32" s="9">
        <f>-7446+3025</f>
        <v>-4421</v>
      </c>
      <c r="C32" s="9"/>
      <c r="D32" s="9"/>
      <c r="E32" s="9">
        <f>-2883</f>
        <v>-2883</v>
      </c>
      <c r="F32" s="9"/>
      <c r="G32" s="9"/>
      <c r="H32" s="9">
        <f>-7446</f>
        <v>-7446</v>
      </c>
      <c r="I32" s="9"/>
      <c r="J32" s="9"/>
      <c r="K32" s="9">
        <f>-4508</f>
        <v>-4508</v>
      </c>
      <c r="L32" s="9"/>
    </row>
    <row r="33" spans="1:12" ht="12.75">
      <c r="A33" s="5" t="s">
        <v>15</v>
      </c>
      <c r="B33" s="28">
        <v>0</v>
      </c>
      <c r="C33" s="28"/>
      <c r="D33" s="9"/>
      <c r="E33" s="28">
        <f>-120</f>
        <v>-120</v>
      </c>
      <c r="F33" s="28"/>
      <c r="G33" s="9"/>
      <c r="H33" s="28">
        <v>0</v>
      </c>
      <c r="I33" s="28"/>
      <c r="J33" s="9"/>
      <c r="K33" s="28">
        <f>-256</f>
        <v>-256</v>
      </c>
      <c r="L33" s="28"/>
    </row>
    <row r="34" spans="1:12" ht="12.75">
      <c r="A34" s="5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5" t="s">
        <v>16</v>
      </c>
      <c r="B35" s="9">
        <f>SUM(B30:B33)</f>
        <v>10864</v>
      </c>
      <c r="C35" s="9"/>
      <c r="D35" s="9"/>
      <c r="E35" s="9">
        <f>SUM(E30:E33)</f>
        <v>7421</v>
      </c>
      <c r="F35" s="9"/>
      <c r="G35" s="9"/>
      <c r="H35" s="9">
        <f>SUM(H30:H33)</f>
        <v>18509</v>
      </c>
      <c r="I35" s="9"/>
      <c r="J35" s="9"/>
      <c r="K35" s="9">
        <f>SUM(K30:K33)</f>
        <v>11390</v>
      </c>
      <c r="L35" s="9"/>
    </row>
    <row r="36" spans="1:12" ht="12.75">
      <c r="A36" s="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5" t="s">
        <v>17</v>
      </c>
      <c r="B37" s="28">
        <f>-392+198</f>
        <v>-194</v>
      </c>
      <c r="C37" s="28"/>
      <c r="D37" s="9"/>
      <c r="E37" s="28">
        <f>-504</f>
        <v>-504</v>
      </c>
      <c r="F37" s="28"/>
      <c r="G37" s="9"/>
      <c r="H37" s="28">
        <f>-392</f>
        <v>-392</v>
      </c>
      <c r="I37" s="28"/>
      <c r="J37" s="9"/>
      <c r="K37" s="28">
        <f>-805</f>
        <v>-805</v>
      </c>
      <c r="L37" s="28"/>
    </row>
    <row r="38" spans="1:12" ht="12.75">
      <c r="A38" s="5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5" t="s">
        <v>18</v>
      </c>
      <c r="B39" s="53">
        <f>SUM(B35:B37)</f>
        <v>10670</v>
      </c>
      <c r="C39" s="53"/>
      <c r="D39" s="9"/>
      <c r="E39" s="53">
        <f>SUM(E35:E37)</f>
        <v>6917</v>
      </c>
      <c r="F39" s="53"/>
      <c r="G39" s="9"/>
      <c r="H39" s="53">
        <f>SUM(H35:H37)</f>
        <v>18117</v>
      </c>
      <c r="I39" s="53"/>
      <c r="J39" s="9"/>
      <c r="K39" s="53">
        <f>SUM(K35:K37)</f>
        <v>10585</v>
      </c>
      <c r="L39" s="53"/>
    </row>
    <row r="40" spans="1:12" ht="12.75">
      <c r="A40" s="5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2.75">
      <c r="A41" s="5" t="s">
        <v>114</v>
      </c>
      <c r="B41" s="53">
        <v>0</v>
      </c>
      <c r="C41" s="53"/>
      <c r="D41" s="53"/>
      <c r="E41" s="53">
        <v>20</v>
      </c>
      <c r="F41" s="53"/>
      <c r="G41" s="53"/>
      <c r="H41" s="53">
        <v>0</v>
      </c>
      <c r="I41" s="53"/>
      <c r="J41" s="53"/>
      <c r="K41" s="53">
        <f>-22</f>
        <v>-22</v>
      </c>
      <c r="L41" s="53"/>
    </row>
    <row r="42" spans="1:12" ht="13.5" thickBot="1">
      <c r="A42" s="5"/>
      <c r="B42" s="56"/>
      <c r="C42" s="56"/>
      <c r="D42" s="53"/>
      <c r="E42" s="56"/>
      <c r="F42" s="56"/>
      <c r="G42" s="53"/>
      <c r="H42" s="56"/>
      <c r="I42" s="56"/>
      <c r="J42" s="53"/>
      <c r="K42" s="56"/>
      <c r="L42" s="56"/>
    </row>
    <row r="43" spans="1:12" ht="13.5" thickBot="1">
      <c r="A43" s="5"/>
      <c r="B43" s="54">
        <f>SUM(B38:B41)</f>
        <v>10670</v>
      </c>
      <c r="C43" s="55"/>
      <c r="D43" s="8"/>
      <c r="E43" s="57">
        <f>SUM(E38:E41)</f>
        <v>6937</v>
      </c>
      <c r="F43" s="57"/>
      <c r="G43" s="8"/>
      <c r="H43" s="57">
        <f>SUM(H38:H41)</f>
        <v>18117</v>
      </c>
      <c r="I43" s="57"/>
      <c r="J43" s="8"/>
      <c r="K43" s="57">
        <f>SUM(K38:K41)</f>
        <v>10563</v>
      </c>
      <c r="L43" s="57"/>
    </row>
    <row r="44" spans="1:12" ht="12.75">
      <c r="A44" s="5" t="s">
        <v>19</v>
      </c>
      <c r="B44" s="9"/>
      <c r="C44" s="10"/>
      <c r="D44" s="8"/>
      <c r="E44" s="9"/>
      <c r="F44" s="9"/>
      <c r="G44" s="8"/>
      <c r="H44" s="8"/>
      <c r="I44" s="8"/>
      <c r="J44" s="8"/>
      <c r="K44" s="9"/>
      <c r="L44" s="8"/>
    </row>
    <row r="45" spans="1:12" ht="12.75">
      <c r="A45" s="5" t="s">
        <v>20</v>
      </c>
      <c r="B45" s="48">
        <f>B43/88858*100</f>
        <v>12.007922753156722</v>
      </c>
      <c r="C45" s="10"/>
      <c r="D45" s="8"/>
      <c r="E45" s="49">
        <v>7.81</v>
      </c>
      <c r="F45" s="8"/>
      <c r="G45" s="8"/>
      <c r="H45" s="50">
        <f>H43/88858*100</f>
        <v>20.38871007675167</v>
      </c>
      <c r="I45" s="8"/>
      <c r="J45" s="8"/>
      <c r="K45" s="49">
        <v>11.89</v>
      </c>
      <c r="L45" s="9"/>
    </row>
    <row r="46" spans="1:12" ht="12.75">
      <c r="A46" s="5" t="s">
        <v>21</v>
      </c>
      <c r="B46" s="51" t="s">
        <v>78</v>
      </c>
      <c r="C46" s="52"/>
      <c r="D46" s="52"/>
      <c r="E46" s="51" t="s">
        <v>78</v>
      </c>
      <c r="F46" s="52"/>
      <c r="G46" s="52"/>
      <c r="H46" s="51" t="s">
        <v>78</v>
      </c>
      <c r="I46" s="9"/>
      <c r="J46" s="9"/>
      <c r="K46" s="51" t="s">
        <v>78</v>
      </c>
      <c r="L46" s="9"/>
    </row>
    <row r="47" spans="1:12" ht="12.75">
      <c r="A47" s="5"/>
      <c r="B47" s="10"/>
      <c r="C47" s="10"/>
      <c r="D47" s="8"/>
      <c r="E47" s="8"/>
      <c r="F47" s="8"/>
      <c r="G47" s="8"/>
      <c r="H47" s="10"/>
      <c r="I47" s="10"/>
      <c r="J47" s="10"/>
      <c r="K47" s="8"/>
      <c r="L47" s="8"/>
    </row>
    <row r="48" spans="1:12" ht="12.75">
      <c r="A48" s="5" t="s">
        <v>22</v>
      </c>
      <c r="B48" s="6"/>
      <c r="C48" s="6"/>
      <c r="D48" s="30"/>
      <c r="E48" s="30"/>
      <c r="F48" s="30"/>
      <c r="G48" s="30"/>
      <c r="H48" s="30"/>
      <c r="I48" s="6"/>
      <c r="J48" s="9"/>
      <c r="K48" s="8"/>
      <c r="L48" s="5"/>
    </row>
    <row r="49" spans="1:12" ht="12.75">
      <c r="A49" s="5" t="s">
        <v>92</v>
      </c>
      <c r="B49" s="6"/>
      <c r="C49" s="6"/>
      <c r="D49" s="30"/>
      <c r="E49" s="30"/>
      <c r="F49" s="30"/>
      <c r="G49" s="30"/>
      <c r="H49" s="30"/>
      <c r="I49" s="6"/>
      <c r="J49" s="6"/>
      <c r="K49" s="5"/>
      <c r="L49" s="5"/>
    </row>
    <row r="51" spans="2:11" ht="12.75">
      <c r="B51" s="65"/>
      <c r="E51" s="65"/>
      <c r="H51" s="65"/>
      <c r="K51" s="65"/>
    </row>
  </sheetData>
  <mergeCells count="4">
    <mergeCell ref="A6:M6"/>
    <mergeCell ref="A3:M3"/>
    <mergeCell ref="A2:M2"/>
    <mergeCell ref="A4:M4"/>
  </mergeCells>
  <printOptions/>
  <pageMargins left="0.34" right="0.25" top="0.43" bottom="0.64" header="0.25" footer="0.511811023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workbookViewId="0" topLeftCell="A37">
      <selection activeCell="A42" sqref="A42"/>
    </sheetView>
  </sheetViews>
  <sheetFormatPr defaultColWidth="9.140625" defaultRowHeight="12.75"/>
  <cols>
    <col min="1" max="1" width="47.140625" style="3" customWidth="1"/>
    <col min="2" max="2" width="13.00390625" style="3" customWidth="1"/>
    <col min="3" max="3" width="6.57421875" style="3" customWidth="1"/>
    <col min="4" max="4" width="13.00390625" style="3" customWidth="1"/>
    <col min="5" max="16384" width="11.421875" style="3" customWidth="1"/>
  </cols>
  <sheetData>
    <row r="1" spans="1:4" ht="16.5" customHeight="1">
      <c r="A1" s="68" t="s">
        <v>100</v>
      </c>
      <c r="B1" s="68"/>
      <c r="C1" s="68"/>
      <c r="D1" s="68"/>
    </row>
    <row r="2" spans="1:4" ht="16.5" customHeight="1">
      <c r="A2" s="68" t="s">
        <v>110</v>
      </c>
      <c r="B2" s="68"/>
      <c r="C2" s="68"/>
      <c r="D2" s="68"/>
    </row>
    <row r="3" spans="1:4" ht="16.5" customHeight="1">
      <c r="A3" s="11"/>
      <c r="B3" s="24"/>
      <c r="C3" s="24"/>
      <c r="D3" s="24"/>
    </row>
    <row r="4" spans="1:4" ht="16.5" customHeight="1">
      <c r="A4" s="5"/>
      <c r="B4" s="1" t="s">
        <v>23</v>
      </c>
      <c r="C4" s="4"/>
      <c r="D4" s="1" t="s">
        <v>24</v>
      </c>
    </row>
    <row r="5" spans="1:4" ht="16.5" customHeight="1">
      <c r="A5" s="5"/>
      <c r="B5" s="1" t="s">
        <v>25</v>
      </c>
      <c r="C5" s="4"/>
      <c r="D5" s="1" t="s">
        <v>25</v>
      </c>
    </row>
    <row r="6" spans="1:4" ht="16.5" customHeight="1">
      <c r="A6" s="5"/>
      <c r="B6" s="74" t="s">
        <v>90</v>
      </c>
      <c r="C6" s="4"/>
      <c r="D6" s="74" t="s">
        <v>115</v>
      </c>
    </row>
    <row r="7" spans="1:4" ht="16.5" customHeight="1">
      <c r="A7" s="5"/>
      <c r="B7" s="58" t="s">
        <v>6</v>
      </c>
      <c r="C7" s="58"/>
      <c r="D7" s="58" t="s">
        <v>6</v>
      </c>
    </row>
    <row r="8" spans="1:4" ht="16.5" customHeight="1">
      <c r="A8" s="5" t="s">
        <v>26</v>
      </c>
      <c r="B8" s="9">
        <v>144066</v>
      </c>
      <c r="C8" s="8"/>
      <c r="D8" s="9">
        <v>128222</v>
      </c>
    </row>
    <row r="9" spans="1:4" ht="9.75" customHeight="1">
      <c r="A9" s="5"/>
      <c r="B9" s="9"/>
      <c r="C9" s="8"/>
      <c r="D9" s="9"/>
    </row>
    <row r="10" spans="1:4" ht="16.5" customHeight="1">
      <c r="A10" s="5" t="s">
        <v>27</v>
      </c>
      <c r="B10" s="9">
        <v>8779</v>
      </c>
      <c r="C10" s="8"/>
      <c r="D10" s="9">
        <v>8932</v>
      </c>
    </row>
    <row r="11" spans="1:4" ht="9.75" customHeight="1">
      <c r="A11" s="5"/>
      <c r="B11" s="9"/>
      <c r="C11" s="8"/>
      <c r="D11" s="9"/>
    </row>
    <row r="12" spans="1:4" ht="16.5" customHeight="1">
      <c r="A12" s="5" t="s">
        <v>28</v>
      </c>
      <c r="B12" s="9">
        <v>1964</v>
      </c>
      <c r="C12" s="8"/>
      <c r="D12" s="9">
        <v>2632</v>
      </c>
    </row>
    <row r="13" spans="1:4" ht="9.75" customHeight="1">
      <c r="A13" s="5"/>
      <c r="B13" s="9"/>
      <c r="C13" s="8"/>
      <c r="D13" s="9"/>
    </row>
    <row r="14" spans="1:4" ht="16.5" customHeight="1">
      <c r="A14" s="5" t="s">
        <v>102</v>
      </c>
      <c r="B14" s="9">
        <v>1674</v>
      </c>
      <c r="C14" s="8"/>
      <c r="D14" s="9">
        <v>1674</v>
      </c>
    </row>
    <row r="15" spans="1:4" ht="12" customHeight="1">
      <c r="A15" s="5"/>
      <c r="B15" s="9"/>
      <c r="C15" s="8"/>
      <c r="D15" s="9"/>
    </row>
    <row r="16" spans="1:4" ht="16.5" customHeight="1">
      <c r="A16" s="4" t="s">
        <v>29</v>
      </c>
      <c r="B16" s="9"/>
      <c r="C16" s="8"/>
      <c r="D16" s="9"/>
    </row>
    <row r="17" spans="1:4" ht="16.5" customHeight="1">
      <c r="A17" s="5" t="s">
        <v>30</v>
      </c>
      <c r="B17" s="9">
        <v>42356</v>
      </c>
      <c r="C17" s="8"/>
      <c r="D17" s="9">
        <v>38879</v>
      </c>
    </row>
    <row r="18" spans="1:4" ht="16.5" customHeight="1">
      <c r="A18" s="5" t="s">
        <v>31</v>
      </c>
      <c r="B18" s="9">
        <v>46934</v>
      </c>
      <c r="C18" s="8"/>
      <c r="D18" s="9">
        <v>42786</v>
      </c>
    </row>
    <row r="19" spans="1:4" ht="16.5" customHeight="1">
      <c r="A19" s="5" t="s">
        <v>32</v>
      </c>
      <c r="B19" s="9">
        <v>16560</v>
      </c>
      <c r="C19" s="8"/>
      <c r="D19" s="9">
        <v>12604</v>
      </c>
    </row>
    <row r="20" spans="1:4" ht="16.5" customHeight="1">
      <c r="A20" s="5" t="s">
        <v>33</v>
      </c>
      <c r="B20" s="9">
        <f>18405+19701</f>
        <v>38106</v>
      </c>
      <c r="C20" s="8"/>
      <c r="D20" s="9">
        <v>39349</v>
      </c>
    </row>
    <row r="21" spans="1:4" ht="16.5" customHeight="1">
      <c r="A21" s="5" t="s">
        <v>34</v>
      </c>
      <c r="B21" s="28">
        <v>5149</v>
      </c>
      <c r="C21" s="8"/>
      <c r="D21" s="28">
        <v>10294</v>
      </c>
    </row>
    <row r="22" spans="1:4" ht="16.5" customHeight="1">
      <c r="A22" s="5"/>
      <c r="B22" s="59">
        <f>SUM(B17:B21)</f>
        <v>149105</v>
      </c>
      <c r="C22" s="8"/>
      <c r="D22" s="59">
        <f>SUM(D17:D21)</f>
        <v>143912</v>
      </c>
    </row>
    <row r="23" spans="1:4" ht="12" customHeight="1">
      <c r="A23" s="5"/>
      <c r="B23" s="9"/>
      <c r="C23" s="8"/>
      <c r="D23" s="9"/>
    </row>
    <row r="24" spans="1:4" ht="16.5" customHeight="1">
      <c r="A24" s="4" t="s">
        <v>35</v>
      </c>
      <c r="B24" s="9"/>
      <c r="C24" s="8"/>
      <c r="D24" s="9"/>
    </row>
    <row r="25" spans="1:4" ht="16.5" customHeight="1">
      <c r="A25" s="5" t="s">
        <v>36</v>
      </c>
      <c r="B25" s="9">
        <v>24556</v>
      </c>
      <c r="C25" s="8"/>
      <c r="D25" s="9">
        <v>22416</v>
      </c>
    </row>
    <row r="26" spans="1:4" ht="16.5" customHeight="1">
      <c r="A26" s="5" t="s">
        <v>37</v>
      </c>
      <c r="B26" s="9">
        <f>20763+52+4474+1</f>
        <v>25290</v>
      </c>
      <c r="C26" s="8"/>
      <c r="D26" s="9">
        <v>29568</v>
      </c>
    </row>
    <row r="27" spans="1:4" ht="16.5" customHeight="1" thickBot="1">
      <c r="A27" s="5" t="s">
        <v>14</v>
      </c>
      <c r="B27" s="60">
        <v>4084</v>
      </c>
      <c r="C27" s="8"/>
      <c r="D27" s="9">
        <v>15</v>
      </c>
    </row>
    <row r="28" spans="1:4" ht="16.5" customHeight="1" thickBot="1">
      <c r="A28" s="5"/>
      <c r="B28" s="59">
        <f>SUM(B25:B27)</f>
        <v>53930</v>
      </c>
      <c r="C28" s="8"/>
      <c r="D28" s="59">
        <f>SUM(D25:D27)</f>
        <v>51999</v>
      </c>
    </row>
    <row r="29" spans="1:4" ht="12" customHeight="1">
      <c r="A29" s="5"/>
      <c r="B29" s="9"/>
      <c r="C29" s="8"/>
      <c r="D29" s="9"/>
    </row>
    <row r="30" spans="1:4" ht="16.5" customHeight="1">
      <c r="A30" s="4" t="s">
        <v>38</v>
      </c>
      <c r="B30" s="9">
        <f>B22-B28</f>
        <v>95175</v>
      </c>
      <c r="C30" s="8"/>
      <c r="D30" s="9">
        <f>D22-D28</f>
        <v>91913</v>
      </c>
    </row>
    <row r="31" spans="1:4" ht="12" customHeight="1">
      <c r="A31" s="5"/>
      <c r="B31" s="9"/>
      <c r="C31" s="8"/>
      <c r="D31" s="9"/>
    </row>
    <row r="32" spans="1:4" ht="16.5" customHeight="1">
      <c r="A32" s="5"/>
      <c r="B32" s="61">
        <f>SUM(B8:B14)+B30</f>
        <v>251658</v>
      </c>
      <c r="C32" s="8"/>
      <c r="D32" s="61">
        <f>SUM(D8:D14)+D30</f>
        <v>233373</v>
      </c>
    </row>
    <row r="33" spans="1:4" ht="12" customHeight="1">
      <c r="A33" s="5"/>
      <c r="B33" s="9"/>
      <c r="C33" s="8"/>
      <c r="D33" s="9"/>
    </row>
    <row r="34" spans="1:4" ht="16.5" customHeight="1">
      <c r="A34" s="4" t="s">
        <v>39</v>
      </c>
      <c r="B34" s="9"/>
      <c r="C34" s="8"/>
      <c r="D34" s="9"/>
    </row>
    <row r="35" spans="1:4" ht="16.5" customHeight="1">
      <c r="A35" s="5" t="s">
        <v>40</v>
      </c>
      <c r="B35" s="9">
        <v>88858</v>
      </c>
      <c r="C35" s="8"/>
      <c r="D35" s="9">
        <v>88858</v>
      </c>
    </row>
    <row r="36" spans="1:4" ht="9.75" customHeight="1">
      <c r="A36" s="5"/>
      <c r="B36" s="9"/>
      <c r="C36" s="8"/>
      <c r="D36" s="9"/>
    </row>
    <row r="37" spans="1:4" ht="16.5" customHeight="1">
      <c r="A37" s="5" t="s">
        <v>41</v>
      </c>
      <c r="B37" s="60">
        <f>145916+796+688-190</f>
        <v>147210</v>
      </c>
      <c r="C37" s="8"/>
      <c r="D37" s="9">
        <v>129317</v>
      </c>
    </row>
    <row r="38" spans="1:4" ht="9.75" customHeight="1">
      <c r="A38" s="5"/>
      <c r="B38" s="9"/>
      <c r="C38" s="8"/>
      <c r="D38" s="9"/>
    </row>
    <row r="39" spans="1:4" ht="16.5" customHeight="1">
      <c r="A39" s="5" t="s">
        <v>42</v>
      </c>
      <c r="B39" s="9">
        <v>6398</v>
      </c>
      <c r="C39" s="8"/>
      <c r="D39" s="9">
        <v>6398</v>
      </c>
    </row>
    <row r="40" spans="1:4" ht="12" customHeight="1">
      <c r="A40" s="5"/>
      <c r="B40" s="9"/>
      <c r="C40" s="8"/>
      <c r="D40" s="9"/>
    </row>
    <row r="41" spans="1:4" ht="16.5" customHeight="1">
      <c r="A41" s="5"/>
      <c r="B41" s="62">
        <f>SUM(B35:B39)</f>
        <v>242466</v>
      </c>
      <c r="C41" s="8"/>
      <c r="D41" s="62">
        <f>SUM(D35:D39)</f>
        <v>224573</v>
      </c>
    </row>
    <row r="42" spans="1:4" ht="12" customHeight="1">
      <c r="A42" s="5"/>
      <c r="B42" s="9"/>
      <c r="C42" s="8"/>
      <c r="D42" s="9"/>
    </row>
    <row r="43" spans="1:4" ht="16.5" customHeight="1">
      <c r="A43" s="5" t="s">
        <v>17</v>
      </c>
      <c r="B43" s="9">
        <v>7769</v>
      </c>
      <c r="C43" s="8"/>
      <c r="D43" s="9">
        <v>7377</v>
      </c>
    </row>
    <row r="44" spans="1:4" ht="9.75" customHeight="1">
      <c r="A44" s="5"/>
      <c r="B44" s="9"/>
      <c r="C44" s="8"/>
      <c r="D44" s="9"/>
    </row>
    <row r="45" spans="1:4" ht="16.5" customHeight="1">
      <c r="A45" s="5" t="s">
        <v>43</v>
      </c>
      <c r="B45" s="9">
        <v>1423</v>
      </c>
      <c r="C45" s="8"/>
      <c r="D45" s="9">
        <v>1423</v>
      </c>
    </row>
    <row r="46" spans="1:4" ht="12" customHeight="1">
      <c r="A46" s="5"/>
      <c r="B46" s="9"/>
      <c r="C46" s="8"/>
      <c r="D46" s="9"/>
    </row>
    <row r="47" spans="1:4" ht="16.5" customHeight="1">
      <c r="A47" s="5"/>
      <c r="B47" s="61">
        <f>SUM(B41:B45)</f>
        <v>251658</v>
      </c>
      <c r="C47" s="8"/>
      <c r="D47" s="61">
        <f>SUM(D41:D45)</f>
        <v>233373</v>
      </c>
    </row>
    <row r="48" spans="1:4" ht="16.5" customHeight="1">
      <c r="A48" s="5"/>
      <c r="B48" s="9"/>
      <c r="C48" s="8"/>
      <c r="D48" s="9"/>
    </row>
    <row r="49" spans="1:4" ht="16.5" customHeight="1">
      <c r="A49" s="5" t="s">
        <v>44</v>
      </c>
      <c r="B49" s="34">
        <f>ROUND(((B41/B35)*100),0)</f>
        <v>273</v>
      </c>
      <c r="C49" s="10"/>
      <c r="D49" s="34">
        <f>ROUND(((D41/D35)*100),0)</f>
        <v>253</v>
      </c>
    </row>
    <row r="50" spans="1:4" ht="16.5" customHeight="1" thickTop="1">
      <c r="A50" s="5"/>
      <c r="B50" s="6"/>
      <c r="C50" s="6"/>
      <c r="D50" s="63"/>
    </row>
    <row r="51" spans="1:4" ht="16.5" customHeight="1">
      <c r="A51" s="5" t="s">
        <v>45</v>
      </c>
      <c r="B51" s="5"/>
      <c r="C51" s="5"/>
      <c r="D51" s="5"/>
    </row>
    <row r="52" spans="1:4" ht="16.5" customHeight="1">
      <c r="A52" s="5" t="s">
        <v>85</v>
      </c>
      <c r="B52" s="5"/>
      <c r="C52" s="5"/>
      <c r="D52" s="5"/>
    </row>
    <row r="54" spans="2:4" ht="12.75">
      <c r="B54" s="67"/>
      <c r="D54" s="67"/>
    </row>
    <row r="55" ht="12.75">
      <c r="B55" s="67"/>
    </row>
  </sheetData>
  <mergeCells count="2">
    <mergeCell ref="A1:D1"/>
    <mergeCell ref="A2:D2"/>
  </mergeCells>
  <printOptions/>
  <pageMargins left="0.75" right="0.64" top="0.45" bottom="0.2" header="0.32" footer="0.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workbookViewId="0" topLeftCell="A6">
      <selection activeCell="A15" sqref="A15"/>
    </sheetView>
  </sheetViews>
  <sheetFormatPr defaultColWidth="9.140625" defaultRowHeight="12.75"/>
  <cols>
    <col min="1" max="1" width="60.140625" style="3" customWidth="1"/>
    <col min="2" max="2" width="13.00390625" style="3" customWidth="1"/>
    <col min="3" max="3" width="4.57421875" style="3" customWidth="1"/>
    <col min="4" max="4" width="1.7109375" style="3" customWidth="1"/>
    <col min="5" max="5" width="13.00390625" style="3" customWidth="1"/>
    <col min="6" max="6" width="4.7109375" style="3" customWidth="1"/>
    <col min="7" max="16384" width="11.421875" style="3" customWidth="1"/>
  </cols>
  <sheetData>
    <row r="1" spans="1:6" ht="18" customHeight="1">
      <c r="A1" s="68" t="s">
        <v>100</v>
      </c>
      <c r="B1" s="72"/>
      <c r="C1" s="72"/>
      <c r="D1" s="72"/>
      <c r="E1" s="72"/>
      <c r="F1" s="72"/>
    </row>
    <row r="2" spans="1:6" ht="18" customHeight="1">
      <c r="A2" s="68" t="s">
        <v>112</v>
      </c>
      <c r="B2" s="72"/>
      <c r="C2" s="72"/>
      <c r="D2" s="72"/>
      <c r="E2" s="72"/>
      <c r="F2" s="72"/>
    </row>
    <row r="3" spans="1:6" ht="18" customHeight="1">
      <c r="A3" s="68" t="s">
        <v>111</v>
      </c>
      <c r="B3" s="72"/>
      <c r="C3" s="72"/>
      <c r="D3" s="72"/>
      <c r="E3" s="72"/>
      <c r="F3" s="72"/>
    </row>
    <row r="4" spans="1:6" ht="13.5" customHeight="1">
      <c r="A4" s="25"/>
      <c r="B4" s="25"/>
      <c r="C4" s="25"/>
      <c r="D4" s="25"/>
      <c r="E4" s="5"/>
      <c r="F4" s="5"/>
    </row>
    <row r="5" spans="1:6" ht="13.5" customHeight="1">
      <c r="A5" s="25"/>
      <c r="B5" s="25"/>
      <c r="C5" s="25"/>
      <c r="D5" s="25"/>
      <c r="E5" s="5"/>
      <c r="F5" s="5"/>
    </row>
    <row r="6" spans="1:6" ht="13.5" customHeight="1">
      <c r="A6" s="4"/>
      <c r="B6" s="71" t="s">
        <v>46</v>
      </c>
      <c r="C6" s="72"/>
      <c r="D6" s="4"/>
      <c r="E6" s="71" t="s">
        <v>46</v>
      </c>
      <c r="F6" s="72"/>
    </row>
    <row r="7" spans="1:6" ht="13.5" customHeight="1">
      <c r="A7" s="26"/>
      <c r="B7" s="71" t="s">
        <v>89</v>
      </c>
      <c r="C7" s="72"/>
      <c r="D7" s="26"/>
      <c r="E7" s="71" t="s">
        <v>113</v>
      </c>
      <c r="F7" s="72"/>
    </row>
    <row r="8" spans="1:6" ht="13.5" customHeight="1">
      <c r="A8" s="5"/>
      <c r="B8" s="73" t="s">
        <v>6</v>
      </c>
      <c r="C8" s="73"/>
      <c r="D8" s="5"/>
      <c r="E8" s="73" t="s">
        <v>6</v>
      </c>
      <c r="F8" s="73"/>
    </row>
    <row r="9" spans="1:6" ht="13.5" customHeight="1">
      <c r="A9" s="4" t="s">
        <v>47</v>
      </c>
      <c r="B9" s="1"/>
      <c r="C9" s="5"/>
      <c r="D9" s="4"/>
      <c r="E9" s="1"/>
      <c r="F9" s="5"/>
    </row>
    <row r="10" spans="1:6" ht="13.5" customHeight="1">
      <c r="A10" s="5" t="s">
        <v>48</v>
      </c>
      <c r="B10" s="9">
        <v>152390</v>
      </c>
      <c r="C10" s="27"/>
      <c r="D10" s="5"/>
      <c r="E10" s="9">
        <v>109202</v>
      </c>
      <c r="F10" s="27"/>
    </row>
    <row r="11" spans="1:6" ht="13.5" customHeight="1">
      <c r="A11" s="5" t="s">
        <v>49</v>
      </c>
      <c r="B11" s="9">
        <f>-141091</f>
        <v>-141091</v>
      </c>
      <c r="C11" s="27"/>
      <c r="D11" s="5"/>
      <c r="E11" s="9">
        <f>-114416</f>
        <v>-114416</v>
      </c>
      <c r="F11" s="27"/>
    </row>
    <row r="12" spans="1:6" ht="13.5" customHeight="1" thickBot="1">
      <c r="A12" s="5"/>
      <c r="B12" s="28"/>
      <c r="C12" s="29"/>
      <c r="D12" s="5"/>
      <c r="E12" s="28"/>
      <c r="F12" s="29"/>
    </row>
    <row r="13" spans="1:6" ht="13.5" customHeight="1">
      <c r="A13" s="5" t="s">
        <v>106</v>
      </c>
      <c r="B13" s="9">
        <f>SUM(B10:B11)</f>
        <v>11299</v>
      </c>
      <c r="C13" s="27"/>
      <c r="D13" s="5"/>
      <c r="E13" s="9">
        <f>SUM(E10:E11)</f>
        <v>-5214</v>
      </c>
      <c r="F13" s="27"/>
    </row>
    <row r="14" spans="1:6" ht="13.5" customHeight="1">
      <c r="A14" s="5"/>
      <c r="B14" s="9"/>
      <c r="C14" s="30"/>
      <c r="D14" s="5"/>
      <c r="E14" s="9"/>
      <c r="F14" s="30"/>
    </row>
    <row r="15" spans="1:6" ht="13.5" customHeight="1">
      <c r="A15" s="5" t="s">
        <v>50</v>
      </c>
      <c r="B15" s="9">
        <f>-3391</f>
        <v>-3391</v>
      </c>
      <c r="C15" s="27"/>
      <c r="D15" s="5"/>
      <c r="E15" s="9">
        <f>-4012</f>
        <v>-4012</v>
      </c>
      <c r="F15" s="27"/>
    </row>
    <row r="16" spans="1:6" ht="13.5" customHeight="1" thickBot="1">
      <c r="A16" s="5"/>
      <c r="B16" s="28"/>
      <c r="C16" s="29"/>
      <c r="D16" s="5"/>
      <c r="E16" s="28"/>
      <c r="F16" s="29"/>
    </row>
    <row r="17" spans="1:6" ht="13.5" customHeight="1" thickBot="1">
      <c r="A17" s="5" t="s">
        <v>107</v>
      </c>
      <c r="B17" s="28">
        <f>SUM(B13:B15)</f>
        <v>7908</v>
      </c>
      <c r="C17" s="31"/>
      <c r="D17" s="5"/>
      <c r="E17" s="28">
        <f>SUM(E13:E15)</f>
        <v>-9226</v>
      </c>
      <c r="F17" s="31"/>
    </row>
    <row r="18" spans="1:6" ht="13.5" customHeight="1">
      <c r="A18" s="5"/>
      <c r="B18" s="8"/>
      <c r="C18" s="5"/>
      <c r="D18" s="5"/>
      <c r="E18" s="8"/>
      <c r="F18" s="5"/>
    </row>
    <row r="19" spans="1:6" ht="13.5" customHeight="1">
      <c r="A19" s="4" t="s">
        <v>51</v>
      </c>
      <c r="B19" s="32"/>
      <c r="C19" s="4"/>
      <c r="D19" s="4"/>
      <c r="E19" s="32"/>
      <c r="F19" s="4"/>
    </row>
    <row r="20" spans="1:6" ht="13.5" customHeight="1">
      <c r="A20" s="5" t="s">
        <v>103</v>
      </c>
      <c r="B20" s="8">
        <v>0</v>
      </c>
      <c r="C20" s="4"/>
      <c r="D20" s="5"/>
      <c r="E20" s="8">
        <f>-6015</f>
        <v>-6015</v>
      </c>
      <c r="F20" s="4"/>
    </row>
    <row r="21" spans="1:6" ht="13.5" customHeight="1">
      <c r="A21" s="5" t="s">
        <v>52</v>
      </c>
      <c r="B21" s="9">
        <f>-19017</f>
        <v>-19017</v>
      </c>
      <c r="C21" s="27"/>
      <c r="D21" s="5"/>
      <c r="E21" s="9">
        <f>-2393</f>
        <v>-2393</v>
      </c>
      <c r="F21" s="27"/>
    </row>
    <row r="22" spans="1:6" ht="13.5" customHeight="1">
      <c r="A22" s="5" t="s">
        <v>34</v>
      </c>
      <c r="B22" s="9">
        <f>5040+828</f>
        <v>5868</v>
      </c>
      <c r="C22" s="27"/>
      <c r="D22" s="5"/>
      <c r="E22" s="9">
        <f>4489</f>
        <v>4489</v>
      </c>
      <c r="F22" s="27"/>
    </row>
    <row r="23" spans="1:6" ht="13.5" customHeight="1">
      <c r="A23" s="5" t="s">
        <v>53</v>
      </c>
      <c r="B23" s="9">
        <v>104</v>
      </c>
      <c r="C23" s="30"/>
      <c r="D23" s="5"/>
      <c r="E23" s="9">
        <v>23</v>
      </c>
      <c r="F23" s="30"/>
    </row>
    <row r="24" spans="1:6" ht="13.5" customHeight="1">
      <c r="A24" s="5" t="s">
        <v>54</v>
      </c>
      <c r="B24" s="9">
        <v>83</v>
      </c>
      <c r="C24" s="30"/>
      <c r="D24" s="5"/>
      <c r="E24" s="9">
        <v>41</v>
      </c>
      <c r="F24" s="30"/>
    </row>
    <row r="25" spans="1:6" ht="13.5" customHeight="1" thickBot="1">
      <c r="A25" s="5" t="s">
        <v>55</v>
      </c>
      <c r="B25" s="28">
        <v>288</v>
      </c>
      <c r="C25" s="29"/>
      <c r="D25" s="5"/>
      <c r="E25" s="28">
        <v>566</v>
      </c>
      <c r="F25" s="29"/>
    </row>
    <row r="26" spans="1:6" ht="13.5" customHeight="1" thickBot="1">
      <c r="A26" s="5" t="s">
        <v>56</v>
      </c>
      <c r="B26" s="28">
        <f>SUM(B19:B25)</f>
        <v>-12674</v>
      </c>
      <c r="C26" s="31"/>
      <c r="D26" s="5"/>
      <c r="E26" s="28">
        <f>SUM(E19:E25)</f>
        <v>-3289</v>
      </c>
      <c r="F26" s="31"/>
    </row>
    <row r="27" spans="1:6" ht="13.5" customHeight="1">
      <c r="A27" s="5"/>
      <c r="B27" s="8"/>
      <c r="C27" s="5"/>
      <c r="D27" s="5"/>
      <c r="E27" s="8"/>
      <c r="F27" s="5"/>
    </row>
    <row r="28" spans="1:6" ht="13.5" customHeight="1">
      <c r="A28" s="4" t="s">
        <v>57</v>
      </c>
      <c r="B28" s="32"/>
      <c r="C28" s="4"/>
      <c r="D28" s="4"/>
      <c r="E28" s="32"/>
      <c r="F28" s="4"/>
    </row>
    <row r="29" spans="1:6" ht="13.5" customHeight="1" thickBot="1">
      <c r="A29" s="5" t="s">
        <v>58</v>
      </c>
      <c r="B29" s="56">
        <v>0</v>
      </c>
      <c r="C29" s="64"/>
      <c r="D29" s="5"/>
      <c r="E29" s="56">
        <f>-4443</f>
        <v>-4443</v>
      </c>
      <c r="F29" s="64"/>
    </row>
    <row r="30" spans="1:6" ht="13.5" customHeight="1" thickBot="1">
      <c r="A30" s="5" t="s">
        <v>59</v>
      </c>
      <c r="B30" s="28">
        <f>SUM(B29:B29)</f>
        <v>0</v>
      </c>
      <c r="C30" s="31"/>
      <c r="D30" s="5"/>
      <c r="E30" s="28">
        <f>SUM(E29:E29)</f>
        <v>-4443</v>
      </c>
      <c r="F30" s="31"/>
    </row>
    <row r="31" spans="1:6" ht="13.5" customHeight="1">
      <c r="A31" s="5"/>
      <c r="B31" s="8"/>
      <c r="C31" s="5"/>
      <c r="D31" s="5"/>
      <c r="E31" s="8"/>
      <c r="F31" s="5"/>
    </row>
    <row r="32" spans="1:6" ht="13.5" customHeight="1">
      <c r="A32" s="5" t="s">
        <v>60</v>
      </c>
      <c r="B32" s="9">
        <f>B17+B26+B30</f>
        <v>-4766</v>
      </c>
      <c r="C32" s="27"/>
      <c r="D32" s="5"/>
      <c r="E32" s="9">
        <f>E17+E26+E30</f>
        <v>-16958</v>
      </c>
      <c r="F32" s="27"/>
    </row>
    <row r="33" spans="1:6" ht="13.5" customHeight="1">
      <c r="A33" s="5"/>
      <c r="B33" s="9"/>
      <c r="C33" s="30"/>
      <c r="D33" s="5"/>
      <c r="E33" s="9"/>
      <c r="F33" s="30"/>
    </row>
    <row r="34" spans="1:6" ht="13.5" customHeight="1" thickBot="1">
      <c r="A34" s="5" t="s">
        <v>108</v>
      </c>
      <c r="B34" s="28">
        <f>42872</f>
        <v>42872</v>
      </c>
      <c r="C34" s="33"/>
      <c r="D34" s="5"/>
      <c r="E34" s="28">
        <v>59830</v>
      </c>
      <c r="F34" s="33"/>
    </row>
    <row r="35" spans="1:6" ht="13.5" customHeight="1" thickBot="1">
      <c r="A35" s="5" t="s">
        <v>109</v>
      </c>
      <c r="B35" s="34">
        <f>SUM(B32:B34)</f>
        <v>38106</v>
      </c>
      <c r="C35" s="35"/>
      <c r="D35" s="5"/>
      <c r="E35" s="34">
        <f>SUM(E32:E34)</f>
        <v>42872</v>
      </c>
      <c r="F35" s="35"/>
    </row>
    <row r="36" spans="1:6" ht="13.5" customHeight="1" thickTop="1">
      <c r="A36" s="5"/>
      <c r="B36" s="5"/>
      <c r="C36" s="5"/>
      <c r="D36" s="5"/>
      <c r="E36" s="9"/>
      <c r="F36" s="27"/>
    </row>
    <row r="37" spans="1:6" ht="13.5" customHeight="1">
      <c r="A37" s="5" t="s">
        <v>61</v>
      </c>
      <c r="B37" s="5"/>
      <c r="C37" s="5"/>
      <c r="D37" s="5"/>
      <c r="E37" s="9"/>
      <c r="F37" s="27"/>
    </row>
    <row r="38" spans="1:6" ht="13.5" customHeight="1">
      <c r="A38" s="5" t="s">
        <v>62</v>
      </c>
      <c r="B38" s="5"/>
      <c r="C38" s="5"/>
      <c r="D38" s="5"/>
      <c r="E38" s="8"/>
      <c r="F38" s="5"/>
    </row>
    <row r="39" spans="1:6" ht="13.5" customHeight="1">
      <c r="A39" s="5" t="s">
        <v>63</v>
      </c>
      <c r="B39" s="5"/>
      <c r="C39" s="5"/>
      <c r="D39" s="5"/>
      <c r="E39" s="9"/>
      <c r="F39" s="30"/>
    </row>
    <row r="40" spans="1:6" ht="13.5" customHeight="1" thickBot="1">
      <c r="A40" s="5" t="s">
        <v>64</v>
      </c>
      <c r="B40" s="54">
        <v>38106</v>
      </c>
      <c r="C40" s="66"/>
      <c r="D40" s="5"/>
      <c r="E40" s="54">
        <v>42872</v>
      </c>
      <c r="F40" s="66"/>
    </row>
    <row r="41" spans="1:6" ht="13.5" customHeight="1">
      <c r="A41" s="5"/>
      <c r="B41" s="5"/>
      <c r="C41" s="5"/>
      <c r="D41" s="5"/>
      <c r="E41" s="9"/>
      <c r="F41" s="5"/>
    </row>
    <row r="42" spans="1:6" ht="13.5" customHeight="1">
      <c r="A42" s="5" t="s">
        <v>104</v>
      </c>
      <c r="B42" s="5"/>
      <c r="C42" s="5"/>
      <c r="D42" s="5"/>
      <c r="E42" s="8"/>
      <c r="F42" s="5"/>
    </row>
    <row r="43" spans="1:6" ht="13.5" customHeight="1">
      <c r="A43" s="5" t="s">
        <v>105</v>
      </c>
      <c r="B43" s="5"/>
      <c r="C43" s="5"/>
      <c r="D43" s="5"/>
      <c r="E43" s="8"/>
      <c r="F43" s="5"/>
    </row>
    <row r="44" ht="13.5" customHeight="1"/>
    <row r="45" spans="2:5" ht="12.75">
      <c r="B45" s="67"/>
      <c r="E45" s="67"/>
    </row>
  </sheetData>
  <mergeCells count="9">
    <mergeCell ref="A3:F3"/>
    <mergeCell ref="A2:F2"/>
    <mergeCell ref="A1:F1"/>
    <mergeCell ref="E6:F6"/>
    <mergeCell ref="E7:F7"/>
    <mergeCell ref="E8:F8"/>
    <mergeCell ref="B6:C6"/>
    <mergeCell ref="B7:C7"/>
    <mergeCell ref="B8:C8"/>
  </mergeCells>
  <printOptions/>
  <pageMargins left="0.43" right="0.38" top="0.38" bottom="0.2" header="0.25" footer="0.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3">
      <selection activeCell="A12" sqref="A12"/>
    </sheetView>
  </sheetViews>
  <sheetFormatPr defaultColWidth="9.140625" defaultRowHeight="12.75"/>
  <cols>
    <col min="1" max="1" width="39.421875" style="13" customWidth="1"/>
    <col min="2" max="2" width="8.7109375" style="13" customWidth="1"/>
    <col min="3" max="3" width="1.1484375" style="13" customWidth="1"/>
    <col min="4" max="4" width="8.7109375" style="13" customWidth="1"/>
    <col min="5" max="5" width="0.9921875" style="13" customWidth="1"/>
    <col min="6" max="6" width="8.7109375" style="13" customWidth="1"/>
    <col min="7" max="7" width="1.28515625" style="13" customWidth="1"/>
    <col min="8" max="8" width="8.7109375" style="13" customWidth="1"/>
    <col min="9" max="9" width="1.1484375" style="13" customWidth="1"/>
    <col min="10" max="10" width="8.7109375" style="13" customWidth="1"/>
    <col min="11" max="11" width="1.1484375" style="13" customWidth="1"/>
    <col min="12" max="12" width="8.7109375" style="13" customWidth="1"/>
    <col min="13" max="16384" width="11.421875" style="13" customWidth="1"/>
  </cols>
  <sheetData>
    <row r="1" spans="1:12" ht="15">
      <c r="A1" s="11" t="s">
        <v>79</v>
      </c>
      <c r="B1" s="12"/>
      <c r="C1" s="12"/>
      <c r="D1" s="12"/>
      <c r="E1" s="12"/>
      <c r="F1" s="12"/>
      <c r="G1" s="12"/>
      <c r="H1" s="12"/>
      <c r="I1" s="12"/>
      <c r="J1" s="2"/>
      <c r="K1" s="12"/>
      <c r="L1" s="12"/>
    </row>
    <row r="2" spans="1:12" ht="15">
      <c r="A2" s="11" t="s">
        <v>80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">
      <c r="A3" s="11" t="s">
        <v>81</v>
      </c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">
      <c r="A5" s="15"/>
      <c r="B5" s="16" t="s">
        <v>65</v>
      </c>
      <c r="C5" s="16"/>
      <c r="D5" s="16" t="s">
        <v>66</v>
      </c>
      <c r="E5" s="16"/>
      <c r="F5" s="16" t="s">
        <v>67</v>
      </c>
      <c r="G5" s="16"/>
      <c r="H5" s="16" t="s">
        <v>68</v>
      </c>
      <c r="I5" s="16"/>
      <c r="J5" s="16" t="s">
        <v>69</v>
      </c>
      <c r="K5" s="16"/>
      <c r="L5" s="16"/>
    </row>
    <row r="6" spans="1:12" ht="15">
      <c r="A6" s="15"/>
      <c r="B6" s="16" t="s">
        <v>67</v>
      </c>
      <c r="C6" s="16"/>
      <c r="D6" s="16" t="s">
        <v>70</v>
      </c>
      <c r="E6" s="16"/>
      <c r="F6" s="16" t="s">
        <v>71</v>
      </c>
      <c r="G6" s="16"/>
      <c r="H6" s="16" t="s">
        <v>72</v>
      </c>
      <c r="I6" s="16"/>
      <c r="J6" s="16" t="s">
        <v>73</v>
      </c>
      <c r="K6" s="16"/>
      <c r="L6" s="16" t="s">
        <v>74</v>
      </c>
    </row>
    <row r="7" spans="1:12" ht="15">
      <c r="A7" s="15"/>
      <c r="B7" s="17" t="s">
        <v>6</v>
      </c>
      <c r="C7" s="17"/>
      <c r="D7" s="17" t="s">
        <v>6</v>
      </c>
      <c r="E7" s="17"/>
      <c r="F7" s="17" t="s">
        <v>6</v>
      </c>
      <c r="G7" s="17"/>
      <c r="H7" s="17" t="s">
        <v>6</v>
      </c>
      <c r="I7" s="17"/>
      <c r="J7" s="17" t="s">
        <v>6</v>
      </c>
      <c r="K7" s="17"/>
      <c r="L7" s="17" t="s">
        <v>6</v>
      </c>
    </row>
    <row r="8" spans="1:12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5">
      <c r="A9" s="14" t="s">
        <v>82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">
      <c r="A11" s="15" t="s">
        <v>83</v>
      </c>
      <c r="B11" s="18">
        <v>88858</v>
      </c>
      <c r="C11" s="18"/>
      <c r="D11" s="18">
        <v>688</v>
      </c>
      <c r="E11" s="18"/>
      <c r="F11" s="18">
        <v>830</v>
      </c>
      <c r="G11" s="18"/>
      <c r="H11" s="18">
        <v>127799</v>
      </c>
      <c r="I11" s="18"/>
      <c r="J11" s="18">
        <v>6398</v>
      </c>
      <c r="K11" s="18"/>
      <c r="L11" s="18">
        <f>SUM(B11:K11)</f>
        <v>224573</v>
      </c>
    </row>
    <row r="12" spans="1:12" ht="15">
      <c r="A12" s="1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">
      <c r="A13" s="15" t="s">
        <v>95</v>
      </c>
      <c r="B13" s="19" t="s">
        <v>75</v>
      </c>
      <c r="C13" s="18"/>
      <c r="D13" s="19" t="s">
        <v>75</v>
      </c>
      <c r="E13" s="18"/>
      <c r="F13" s="19">
        <f>-224</f>
        <v>-224</v>
      </c>
      <c r="G13" s="20"/>
      <c r="H13" s="19" t="s">
        <v>75</v>
      </c>
      <c r="I13" s="19"/>
      <c r="J13" s="19" t="s">
        <v>75</v>
      </c>
      <c r="K13" s="18"/>
      <c r="L13" s="18">
        <f>SUM(B13:K13)</f>
        <v>-224</v>
      </c>
    </row>
    <row r="14" spans="1:12" ht="15">
      <c r="A14" s="15"/>
      <c r="B14" s="18"/>
      <c r="C14" s="18"/>
      <c r="D14" s="18"/>
      <c r="E14" s="18"/>
      <c r="F14" s="19"/>
      <c r="G14" s="20"/>
      <c r="H14" s="19"/>
      <c r="I14" s="19"/>
      <c r="J14" s="19"/>
      <c r="K14" s="18"/>
      <c r="L14" s="19"/>
    </row>
    <row r="15" spans="1:12" ht="15">
      <c r="A15" s="15" t="s">
        <v>76</v>
      </c>
      <c r="B15" s="19" t="s">
        <v>75</v>
      </c>
      <c r="C15" s="18"/>
      <c r="D15" s="19" t="s">
        <v>75</v>
      </c>
      <c r="E15" s="20"/>
      <c r="F15" s="19" t="s">
        <v>75</v>
      </c>
      <c r="G15" s="20"/>
      <c r="H15" s="18">
        <v>18117</v>
      </c>
      <c r="I15" s="18"/>
      <c r="J15" s="19" t="s">
        <v>75</v>
      </c>
      <c r="K15" s="20"/>
      <c r="L15" s="18">
        <f>SUM(B15:K15)</f>
        <v>18117</v>
      </c>
    </row>
    <row r="16" spans="1:12" ht="15">
      <c r="A16" s="15"/>
      <c r="B16" s="21"/>
      <c r="C16" s="18"/>
      <c r="D16" s="21"/>
      <c r="E16" s="18"/>
      <c r="F16" s="21"/>
      <c r="G16" s="18"/>
      <c r="H16" s="21"/>
      <c r="I16" s="18"/>
      <c r="J16" s="18"/>
      <c r="K16" s="18"/>
      <c r="L16" s="21"/>
    </row>
    <row r="17" spans="1:12" ht="15">
      <c r="A17" s="15" t="s">
        <v>84</v>
      </c>
      <c r="B17" s="22">
        <f>SUM(B11:B16)</f>
        <v>88858</v>
      </c>
      <c r="C17" s="18"/>
      <c r="D17" s="22">
        <f>SUM(D11:D16)</f>
        <v>688</v>
      </c>
      <c r="E17" s="18"/>
      <c r="F17" s="22">
        <f>SUM(F11:F16)</f>
        <v>606</v>
      </c>
      <c r="G17" s="18"/>
      <c r="H17" s="22">
        <f>SUM(H11:H16)</f>
        <v>145916</v>
      </c>
      <c r="I17" s="18"/>
      <c r="J17" s="22">
        <f>SUM(J11:J16)</f>
        <v>6398</v>
      </c>
      <c r="K17" s="18"/>
      <c r="L17" s="23">
        <f>SUM(L11:L16)</f>
        <v>242466</v>
      </c>
    </row>
    <row r="18" spans="1:12" ht="15.75" thickTop="1">
      <c r="A18" s="15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5">
      <c r="A20" s="15"/>
      <c r="B20" s="16" t="s">
        <v>65</v>
      </c>
      <c r="C20" s="16"/>
      <c r="D20" s="16" t="s">
        <v>66</v>
      </c>
      <c r="E20" s="16"/>
      <c r="F20" s="16" t="s">
        <v>67</v>
      </c>
      <c r="G20" s="16"/>
      <c r="H20" s="16" t="s">
        <v>68</v>
      </c>
      <c r="I20" s="16"/>
      <c r="J20" s="16" t="s">
        <v>69</v>
      </c>
      <c r="K20" s="16"/>
      <c r="L20" s="16"/>
    </row>
    <row r="21" spans="1:12" ht="15">
      <c r="A21" s="15"/>
      <c r="B21" s="16" t="s">
        <v>67</v>
      </c>
      <c r="C21" s="16"/>
      <c r="D21" s="16" t="s">
        <v>70</v>
      </c>
      <c r="E21" s="16"/>
      <c r="F21" s="16" t="s">
        <v>71</v>
      </c>
      <c r="G21" s="16"/>
      <c r="H21" s="16" t="s">
        <v>72</v>
      </c>
      <c r="I21" s="16"/>
      <c r="J21" s="16" t="s">
        <v>73</v>
      </c>
      <c r="K21" s="16"/>
      <c r="L21" s="16" t="s">
        <v>74</v>
      </c>
    </row>
    <row r="22" spans="1:12" ht="15">
      <c r="A22" s="15"/>
      <c r="B22" s="17" t="s">
        <v>6</v>
      </c>
      <c r="C22" s="17"/>
      <c r="D22" s="17" t="s">
        <v>6</v>
      </c>
      <c r="E22" s="17"/>
      <c r="F22" s="17" t="s">
        <v>6</v>
      </c>
      <c r="G22" s="17"/>
      <c r="H22" s="17" t="s">
        <v>6</v>
      </c>
      <c r="I22" s="17"/>
      <c r="J22" s="17" t="s">
        <v>6</v>
      </c>
      <c r="K22" s="17"/>
      <c r="L22" s="17" t="s">
        <v>6</v>
      </c>
    </row>
    <row r="23" spans="1:12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5">
      <c r="A24" s="14" t="s">
        <v>86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5">
      <c r="A26" s="15" t="s">
        <v>87</v>
      </c>
      <c r="B26" s="18">
        <v>88858</v>
      </c>
      <c r="C26" s="18"/>
      <c r="D26" s="18">
        <v>688</v>
      </c>
      <c r="E26" s="18"/>
      <c r="F26" s="18">
        <v>3231</v>
      </c>
      <c r="G26" s="18"/>
      <c r="H26" s="18">
        <v>108243</v>
      </c>
      <c r="I26" s="18"/>
      <c r="J26" s="18">
        <v>8886</v>
      </c>
      <c r="K26" s="18"/>
      <c r="L26" s="18">
        <f>SUM(B26:K26)</f>
        <v>209906</v>
      </c>
    </row>
    <row r="27" spans="1:12" ht="15">
      <c r="A27" s="15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5">
      <c r="A28" s="15" t="s">
        <v>96</v>
      </c>
      <c r="B28" s="19" t="s">
        <v>75</v>
      </c>
      <c r="C28" s="18"/>
      <c r="D28" s="19" t="s">
        <v>75</v>
      </c>
      <c r="E28" s="18"/>
      <c r="F28" s="19">
        <f>-1635</f>
        <v>-1635</v>
      </c>
      <c r="G28" s="18"/>
      <c r="H28" s="19" t="s">
        <v>75</v>
      </c>
      <c r="I28" s="18"/>
      <c r="J28" s="19" t="s">
        <v>75</v>
      </c>
      <c r="K28" s="18"/>
      <c r="L28" s="18">
        <f>SUM(B28:K28)</f>
        <v>-1635</v>
      </c>
    </row>
    <row r="29" spans="1:12" ht="15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5">
      <c r="A30" s="15" t="s">
        <v>95</v>
      </c>
      <c r="B30" s="19" t="s">
        <v>75</v>
      </c>
      <c r="C30" s="18"/>
      <c r="D30" s="19" t="s">
        <v>75</v>
      </c>
      <c r="E30" s="18"/>
      <c r="F30" s="19">
        <v>16</v>
      </c>
      <c r="G30" s="20"/>
      <c r="H30" s="19" t="s">
        <v>75</v>
      </c>
      <c r="I30" s="19"/>
      <c r="J30" s="19" t="s">
        <v>75</v>
      </c>
      <c r="K30" s="18"/>
      <c r="L30" s="18">
        <f>SUM(B30:K30)</f>
        <v>16</v>
      </c>
    </row>
    <row r="31" spans="1:12" ht="15">
      <c r="A31" s="15"/>
      <c r="B31" s="18"/>
      <c r="C31" s="18"/>
      <c r="D31" s="18"/>
      <c r="E31" s="18"/>
      <c r="F31" s="19"/>
      <c r="G31" s="20"/>
      <c r="H31" s="19"/>
      <c r="I31" s="19"/>
      <c r="J31" s="19"/>
      <c r="K31" s="18"/>
      <c r="L31" s="19"/>
    </row>
    <row r="32" spans="1:12" ht="15">
      <c r="A32" s="15" t="s">
        <v>76</v>
      </c>
      <c r="B32" s="19" t="s">
        <v>75</v>
      </c>
      <c r="C32" s="18"/>
      <c r="D32" s="19" t="s">
        <v>75</v>
      </c>
      <c r="E32" s="20"/>
      <c r="F32" s="19" t="s">
        <v>75</v>
      </c>
      <c r="G32" s="20"/>
      <c r="H32" s="18">
        <v>10563</v>
      </c>
      <c r="I32" s="18"/>
      <c r="J32" s="19" t="s">
        <v>75</v>
      </c>
      <c r="K32" s="20"/>
      <c r="L32" s="18">
        <f>SUM(B32:K32)</f>
        <v>10563</v>
      </c>
    </row>
    <row r="33" spans="1:12" ht="15.75" thickBot="1">
      <c r="A33" s="15"/>
      <c r="B33" s="21"/>
      <c r="C33" s="18"/>
      <c r="D33" s="21"/>
      <c r="E33" s="18"/>
      <c r="F33" s="21"/>
      <c r="G33" s="18"/>
      <c r="H33" s="21"/>
      <c r="I33" s="18"/>
      <c r="J33" s="18"/>
      <c r="K33" s="18"/>
      <c r="L33" s="21"/>
    </row>
    <row r="34" spans="1:12" ht="15.75" thickBot="1">
      <c r="A34" s="15" t="s">
        <v>88</v>
      </c>
      <c r="B34" s="22">
        <f>SUM(B26:B33)</f>
        <v>88858</v>
      </c>
      <c r="C34" s="18"/>
      <c r="D34" s="22">
        <f>SUM(D26:D33)</f>
        <v>688</v>
      </c>
      <c r="E34" s="18"/>
      <c r="F34" s="22">
        <f>SUM(F26:F33)</f>
        <v>1612</v>
      </c>
      <c r="G34" s="18"/>
      <c r="H34" s="22">
        <f>SUM(H26:H33)</f>
        <v>118806</v>
      </c>
      <c r="I34" s="18"/>
      <c r="J34" s="22">
        <f>SUM(J26:J33)</f>
        <v>8886</v>
      </c>
      <c r="K34" s="18"/>
      <c r="L34" s="23">
        <f>SUM(L26:L33)</f>
        <v>218850</v>
      </c>
    </row>
    <row r="35" ht="15.75" thickTop="1"/>
    <row r="37" spans="1:12" ht="15">
      <c r="A37" s="15" t="s">
        <v>77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5">
      <c r="A38" s="15" t="s">
        <v>85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</row>
  </sheetData>
  <printOptions/>
  <pageMargins left="0.43" right="0.27" top="0.52" bottom="1" header="0.32" footer="0.5118110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2005-08-18T08:15:16Z</cp:lastPrinted>
  <dcterms:created xsi:type="dcterms:W3CDTF">2003-08-25T09:05:58Z</dcterms:created>
  <dcterms:modified xsi:type="dcterms:W3CDTF">2005-08-23T07:05:06Z</dcterms:modified>
  <cp:category/>
  <cp:version/>
  <cp:contentType/>
  <cp:contentStatus/>
</cp:coreProperties>
</file>