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65446" windowWidth="12120" windowHeight="912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<sst xmlns="http://schemas.openxmlformats.org/spreadsheetml/2006/main" count="220" uniqueCount="128">
  <si>
    <t>Revenue</t>
  </si>
  <si>
    <t>DELLOYD VENTURES BERHAD</t>
  </si>
  <si>
    <t>CONDENSED CONSOLIDATED INCOME STATEMENT</t>
  </si>
  <si>
    <t>Current</t>
  </si>
  <si>
    <t>Quarter Ended</t>
  </si>
  <si>
    <t>RM'000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</si>
  <si>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</si>
  <si>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</si>
  <si>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</si>
  <si>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</si>
  <si>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</si>
  <si>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</si>
  <si>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</si>
  <si>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</si>
  <si>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</si>
  <si>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</si>
  <si>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</si>
  <si>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</si>
  <si>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</si>
  <si>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</si>
  <si>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CONDENSED CONSOLIDATED BALANCE SHEETS</t>
  </si>
  <si>
    <t>AUDITED</t>
  </si>
  <si>
    <t>AS AT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</si>
  <si>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</si>
  <si>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</si>
  <si>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</si>
  <si>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</si>
  <si>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</si>
  <si>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</si>
  <si>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</si>
  <si>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</si>
  <si>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</si>
  <si>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</si>
  <si>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</si>
  <si>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</si>
  <si>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Dividend payable</t>
  </si>
  <si>
    <t>NET CURRENT ASSETS</t>
  </si>
  <si>
    <t>FINANCED BY</t>
  </si>
  <si>
    <t>Share Capital</t>
  </si>
  <si>
    <t>Reserves</t>
  </si>
  <si>
    <t>Dividend proposed</t>
  </si>
  <si>
    <t>Deferred Taxation</t>
  </si>
  <si>
    <t>Net Tangible Assets Per Share (sen)</t>
  </si>
  <si>
    <t xml:space="preserve">(The Condensed Consolidated Balance Sheets should be read in conjunction with the Annual </t>
  </si>
  <si>
    <t>CONDENSED CONSOLIDATED CASH FLOW STATEMENT</t>
  </si>
  <si>
    <t>Cash receipts from customers</t>
  </si>
  <si>
    <t>Cash paid to suppliers and employees</t>
  </si>
  <si>
    <t>Tax paid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</si>
  <si>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</si>
  <si>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</si>
  <si>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</si>
  <si>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</si>
  <si>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</si>
  <si>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</si>
  <si>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Term loan interest paid</t>
  </si>
  <si>
    <t>Proceeds from issue of shares</t>
  </si>
  <si>
    <t>Net change in cash and cash equivalents</t>
  </si>
  <si>
    <t>Note 1  :   For the purpose of the condensed consolidated cash flow statement,</t>
  </si>
  <si>
    <t xml:space="preserve">                                                </t>
  </si>
  <si>
    <t>CONDENSED CONSOLIDATED STATEMENT OF CHANGES IN EQUITY</t>
  </si>
  <si>
    <t xml:space="preserve">Share </t>
  </si>
  <si>
    <t>Share</t>
  </si>
  <si>
    <t>Capital</t>
  </si>
  <si>
    <t>Retained</t>
  </si>
  <si>
    <t>Dividend</t>
  </si>
  <si>
    <t>Premium</t>
  </si>
  <si>
    <t>Reserve</t>
  </si>
  <si>
    <t>Profits</t>
  </si>
  <si>
    <t>Proposed</t>
  </si>
  <si>
    <t>Total</t>
  </si>
  <si>
    <t>Balance as at 1 January 2003</t>
  </si>
  <si>
    <t>Exercise of share options</t>
  </si>
  <si>
    <t>Net profits for the period</t>
  </si>
  <si>
    <t xml:space="preserve">(The Condensed Consolidated Statement of Changes in Equity should be read in conjunction with the Annual </t>
  </si>
  <si>
    <t>-</t>
  </si>
  <si>
    <t>N/A</t>
  </si>
  <si>
    <t xml:space="preserve"> Individual Quarter</t>
  </si>
  <si>
    <t>(The Condensed Consolidated Cash Flow Statement should be read in conjunction with the Annual Financial Report</t>
  </si>
  <si>
    <t>Comparative</t>
  </si>
  <si>
    <t>Share of Profits from associated company</t>
  </si>
  <si>
    <t>UNAUDITED</t>
  </si>
  <si>
    <t>Investment in subsidiary company</t>
  </si>
  <si>
    <t xml:space="preserve">                   cash and cash equivalents comprises the following :</t>
  </si>
  <si>
    <t xml:space="preserve">                  Cash and bank balances</t>
  </si>
  <si>
    <t>Currency translation difference</t>
  </si>
  <si>
    <t>Balance as at 1 January 2004</t>
  </si>
  <si>
    <t>Goodwill on acquisition of subsidiary</t>
  </si>
  <si>
    <t>Financial Report for the year ended 31 December 2003)</t>
  </si>
  <si>
    <t>Dividends paid</t>
  </si>
  <si>
    <t>Cash and cash equivalents as at 1 January 2004/1 January 2003</t>
  </si>
  <si>
    <t>for the year ended 31 December 2003)</t>
  </si>
  <si>
    <t>Deferred tax asset</t>
  </si>
  <si>
    <t>(The figures have not been audited)</t>
  </si>
  <si>
    <t>Cumulative Todate</t>
  </si>
  <si>
    <t xml:space="preserve">                  Bank overdraft (included in overdraft and short term borrowings)</t>
  </si>
  <si>
    <t>Cumulative Quarter</t>
  </si>
  <si>
    <t>31/12/2003</t>
  </si>
  <si>
    <t xml:space="preserve">Net Profit </t>
  </si>
  <si>
    <t>CASH FLOWS (FOR) / FROM OPERATING ACTIVITIES</t>
  </si>
  <si>
    <t>CASH FLOWS FOR INVESTING ACTIVITIES</t>
  </si>
  <si>
    <t>For the period ended 30 September 2004</t>
  </si>
  <si>
    <t>9 months period ended 30 September  2004</t>
  </si>
  <si>
    <t>Balance as at 30 September 2004</t>
  </si>
  <si>
    <t>9 months period ended 30 September  2003</t>
  </si>
  <si>
    <t>Balance as at 30 September 2003</t>
  </si>
  <si>
    <t>9 MONTHS</t>
  </si>
  <si>
    <t>ENDED 30/09/2004</t>
  </si>
  <si>
    <t>ENDED 30/09/2003</t>
  </si>
  <si>
    <t>30/09/2004</t>
  </si>
  <si>
    <t>Interim financial report on consolidated results for the financial quarter ended 30 September 2004</t>
  </si>
  <si>
    <t>30/09/2003</t>
  </si>
  <si>
    <t>9 months</t>
  </si>
  <si>
    <t>Cash and cash equivalents as at 30 September 2004/30 September 2003</t>
  </si>
  <si>
    <t>Dividend underprovided</t>
  </si>
  <si>
    <t>Dividend declared</t>
  </si>
  <si>
    <t>Net outflow from term loans and revolving credit</t>
  </si>
  <si>
    <t>Net inflow from bank borrowings</t>
  </si>
  <si>
    <t>Repayment/additional hire purchase obligations</t>
  </si>
  <si>
    <t>Pre-acquisition loss</t>
  </si>
  <si>
    <t>Investment in associated companies</t>
  </si>
  <si>
    <t>Cash generated from operations</t>
  </si>
  <si>
    <t>Net cash from operating activities</t>
  </si>
  <si>
    <t>Net cash used in from financing activities</t>
  </si>
  <si>
    <t xml:space="preserve">Dividend received </t>
  </si>
  <si>
    <t>Purchase of quoted investments</t>
  </si>
  <si>
    <t>Proceeds from disposal of quoted investments</t>
  </si>
  <si>
    <t>(The Condensed Consolidated Income Statements should be read in conjunction with the Annual Financial Report for the year ended</t>
  </si>
  <si>
    <t xml:space="preserve"> 31 December 2003)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</si>
</sst>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* #,##0_);_(* \(#,##0\);_(* &quot;-&quot;??_);_(@_)"/>
    <numFmt numFmtId="181" formatCode="#,##0.0000"/>
    <numFmt numFmtId="182" formatCode="#,##0\ _$;\-#,##0\ _$"/>
    <numFmt numFmtId="183" formatCode="#,##0.0_);\(#,##0.0\)"/>
    <numFmt numFmtId="184" formatCode="#,##0.0"/>
    <numFmt numFmtId="185" formatCode="00000"/>
    <numFmt numFmtId="186" formatCode="#,##0_ ;\-#,##0\ "/>
    <numFmt numFmtId="187" formatCode="0.0"/>
    <numFmt numFmtId="188" formatCode="_-* #,##0.000\ _D_M_-;\-* #,##0.000\ _D_M_-;_-* &quot;-&quot;??\ _D_M_-;_-@_-"/>
    <numFmt numFmtId="189" formatCode="_-* #,##0.0000\ _D_M_-;\-* #,##0.0000\ _D_M_-;_-* &quot;-&quot;??\ _D_M_-;_-@_-"/>
    <numFmt numFmtId="190" formatCode="_-* #,##0.00000\ _D_M_-;\-* #,##0.00000\ _D_M_-;_-* &quot;-&quot;??\ _D_M_-;_-@_-"/>
    <numFmt numFmtId="191" formatCode="_-* #,##0.000000\ _D_M_-;\-* #,##0.000000\ _D_M_-;_-* &quot;-&quot;??\ _D_M_-;_-@_-"/>
    <numFmt numFmtId="192" formatCode="_-* #,##0.0000000\ _D_M_-;\-* #,##0.0000000\ _D_M_-;_-* &quot;-&quot;??\ _D_M_-;_-@_-"/>
    <numFmt numFmtId="193" formatCode="_-* #,##0.00000000\ _D_M_-;\-* #,##0.00000000\ _D_M_-;_-* &quot;-&quot;??\ _D_M_-;_-@_-"/>
  </numFmts>
  <fonts count="16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80" fontId="4" fillId="0" borderId="0" xfId="0" applyFont="1" applyAlignment="1">
      <alignment/>
    </xf>
    <xf numFmtId="18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4" fillId="0" borderId="0" xfId="0" applyFont="1" applyAlignment="1">
      <alignment horizontal="center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/>
    </xf>
    <xf numFmtId="180" fontId="10" fillId="0" borderId="0" xfId="0" applyFont="1" applyBorder="1" applyAlignment="1">
      <alignment/>
    </xf>
    <xf numFmtId="180" fontId="5" fillId="0" borderId="0" xfId="0" applyFont="1" applyAlignment="1">
      <alignment horizontal="right"/>
    </xf>
    <xf numFmtId="18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Font="1" applyAlignment="1">
      <alignment/>
    </xf>
    <xf numFmtId="4" fontId="5" fillId="0" borderId="0" xfId="0" applyFont="1" applyAlignment="1">
      <alignment/>
    </xf>
    <xf numFmtId="4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vertical="center"/>
    </xf>
    <xf numFmtId="180" fontId="5" fillId="0" borderId="0" xfId="0" applyFont="1" applyAlignment="1">
      <alignment horizontal="right" vertical="center"/>
    </xf>
    <xf numFmtId="37" fontId="5" fillId="0" borderId="0" xfId="0" applyNumberFormat="1" applyFont="1" applyAlignment="1">
      <alignment/>
    </xf>
    <xf numFmtId="180" fontId="5" fillId="0" borderId="0" xfId="0" applyFont="1" applyAlignment="1">
      <alignment/>
    </xf>
    <xf numFmtId="180" fontId="5" fillId="0" borderId="0" xfId="0" applyFont="1" applyBorder="1" applyAlignment="1">
      <alignment horizontal="right"/>
    </xf>
    <xf numFmtId="180" fontId="5" fillId="0" borderId="1" xfId="0" applyFont="1" applyAlignment="1">
      <alignment horizontal="right"/>
    </xf>
    <xf numFmtId="180" fontId="5" fillId="0" borderId="2" xfId="0" applyFont="1" applyBorder="1" applyAlignment="1">
      <alignment horizontal="right"/>
    </xf>
    <xf numFmtId="180" fontId="5" fillId="0" borderId="0" xfId="0" applyFont="1" applyBorder="1" applyAlignment="1">
      <alignment/>
    </xf>
    <xf numFmtId="37" fontId="5" fillId="0" borderId="0" xfId="0" applyNumberFormat="1" applyFont="1" applyBorder="1" applyAlignment="1" quotePrefix="1">
      <alignment horizontal="right"/>
    </xf>
    <xf numFmtId="37" fontId="5" fillId="0" borderId="2" xfId="0" applyNumberFormat="1" applyFont="1" applyBorder="1" applyAlignment="1" quotePrefix="1">
      <alignment horizontal="right"/>
    </xf>
    <xf numFmtId="37" fontId="5" fillId="0" borderId="1" xfId="0" applyNumberFormat="1" applyFont="1" applyAlignment="1">
      <alignment/>
    </xf>
    <xf numFmtId="180" fontId="5" fillId="0" borderId="2" xfId="0" applyFont="1" applyBorder="1" applyAlignment="1">
      <alignment/>
    </xf>
    <xf numFmtId="37" fontId="5" fillId="0" borderId="2" xfId="0" applyNumberFormat="1" applyFont="1" applyBorder="1" applyAlignment="1">
      <alignment/>
    </xf>
    <xf numFmtId="180" fontId="5" fillId="0" borderId="0" xfId="0" applyFont="1" applyBorder="1" applyAlignment="1">
      <alignment horizontal="center"/>
    </xf>
    <xf numFmtId="180" fontId="5" fillId="0" borderId="0" xfId="0" applyFont="1" applyBorder="1" applyAlignment="1">
      <alignment/>
    </xf>
    <xf numFmtId="37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3" fillId="0" borderId="2" xfId="0" applyFont="1" applyBorder="1" applyAlignment="1">
      <alignment/>
    </xf>
    <xf numFmtId="37" fontId="5" fillId="0" borderId="3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quotePrefix="1">
      <alignment horizontal="right"/>
    </xf>
    <xf numFmtId="37" fontId="5" fillId="0" borderId="0" xfId="0" applyNumberFormat="1" applyFont="1" applyAlignment="1" quotePrefix="1">
      <alignment/>
    </xf>
    <xf numFmtId="37" fontId="5" fillId="0" borderId="4" xfId="0" applyNumberFormat="1" applyFont="1" applyBorder="1" applyAlignment="1">
      <alignment/>
    </xf>
    <xf numFmtId="37" fontId="5" fillId="0" borderId="5" xfId="0" applyNumberFormat="1" applyFont="1" applyBorder="1" applyAlignment="1">
      <alignment/>
    </xf>
    <xf numFmtId="37" fontId="5" fillId="0" borderId="6" xfId="0" applyNumberFormat="1" applyFont="1" applyAlignment="1">
      <alignment/>
    </xf>
    <xf numFmtId="0" fontId="3" fillId="0" borderId="5" xfId="0" applyFont="1" applyBorder="1" applyAlignment="1">
      <alignment/>
    </xf>
    <xf numFmtId="37" fontId="5" fillId="0" borderId="7" xfId="0" applyNumberFormat="1" applyFont="1" applyAlignment="1">
      <alignment/>
    </xf>
    <xf numFmtId="37" fontId="5" fillId="0" borderId="8" xfId="0" applyNumberFormat="1" applyFont="1" applyAlignment="1">
      <alignment/>
    </xf>
    <xf numFmtId="0" fontId="3" fillId="0" borderId="9" xfId="0" applyFont="1" applyBorder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82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2" xfId="0" applyFont="1" applyBorder="1" applyAlignment="1">
      <alignment horizontal="right"/>
    </xf>
    <xf numFmtId="37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2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80" fontId="14" fillId="0" borderId="0" xfId="0" applyFont="1" applyAlignment="1">
      <alignment/>
    </xf>
    <xf numFmtId="3" fontId="5" fillId="0" borderId="2" xfId="0" applyFont="1" applyBorder="1" applyAlignment="1">
      <alignment horizontal="right"/>
    </xf>
    <xf numFmtId="182" fontId="5" fillId="0" borderId="9" xfId="0" applyFont="1" applyBorder="1" applyAlignment="1">
      <alignment horizontal="right"/>
    </xf>
    <xf numFmtId="3" fontId="5" fillId="0" borderId="0" xfId="0" applyFont="1" applyBorder="1" applyAlignment="1">
      <alignment/>
    </xf>
    <xf numFmtId="37" fontId="5" fillId="0" borderId="10" xfId="0" applyNumberFormat="1" applyFont="1" applyAlignment="1">
      <alignment/>
    </xf>
    <xf numFmtId="182" fontId="5" fillId="0" borderId="11" xfId="0" applyFont="1" applyBorder="1" applyAlignment="1">
      <alignment horizontal="right"/>
    </xf>
    <xf numFmtId="0" fontId="12" fillId="0" borderId="0" xfId="0" applyFont="1" applyAlignment="1">
      <alignment horizontal="center"/>
    </xf>
    <xf numFmtId="180" fontId="5" fillId="0" borderId="0" xfId="0" applyFont="1" applyAlignment="1" quotePrefix="1">
      <alignment horizontal="right"/>
    </xf>
    <xf numFmtId="180" fontId="5" fillId="0" borderId="0" xfId="0" applyFont="1" applyAlignment="1" quotePrefix="1">
      <alignment horizontal="center"/>
    </xf>
    <xf numFmtId="180" fontId="5" fillId="0" borderId="0" xfId="0" applyFont="1" applyAlignment="1">
      <alignment horizontal="right"/>
    </xf>
    <xf numFmtId="180" fontId="5" fillId="0" borderId="1" xfId="0" applyFont="1" applyAlignment="1">
      <alignment/>
    </xf>
    <xf numFmtId="180" fontId="5" fillId="0" borderId="10" xfId="0" applyFont="1" applyAlignment="1">
      <alignment/>
    </xf>
    <xf numFmtId="180" fontId="5" fillId="0" borderId="0" xfId="0" applyFont="1" applyAlignment="1" quotePrefix="1">
      <alignment/>
    </xf>
    <xf numFmtId="180" fontId="5" fillId="0" borderId="0" xfId="0" applyFont="1" applyAlignment="1">
      <alignment horizontal="center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180" fontId="5" fillId="0" borderId="0" xfId="0" applyFont="1" applyFill="1" applyAlignment="1" quotePrefix="1">
      <alignment horizontal="right"/>
    </xf>
    <xf numFmtId="180" fontId="5" fillId="0" borderId="0" xfId="0" applyNumberFormat="1" applyFont="1" applyAlignment="1">
      <alignment/>
    </xf>
    <xf numFmtId="180" fontId="5" fillId="0" borderId="10" xfId="0" applyFont="1" applyAlignment="1">
      <alignment/>
    </xf>
    <xf numFmtId="37" fontId="5" fillId="0" borderId="0" xfId="0" applyNumberFormat="1" applyFont="1" applyFill="1" applyAlignment="1" quotePrefix="1">
      <alignment horizontal="righ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7" sqref="A7"/>
    </sheetView>
  </sheetViews>
  <sheetFormatPr defaultColWidth="9.140625" defaultRowHeight="12.75"/>
  <cols>
    <col min="1" max="1" width="34.28125" style="20" customWidth="1"/>
    <col min="2" max="2" width="10.7109375" style="20" customWidth="1"/>
    <col min="3" max="3" width="3.8515625" style="20" customWidth="1"/>
    <col min="4" max="4" width="3.421875" style="20" customWidth="1"/>
    <col min="5" max="5" width="10.7109375" style="20" customWidth="1"/>
    <col min="6" max="6" width="3.8515625" style="20" customWidth="1"/>
    <col min="7" max="7" width="3.421875" style="20" customWidth="1"/>
    <col min="8" max="8" width="10.7109375" style="20" customWidth="1"/>
    <col min="9" max="9" width="3.8515625" style="20" customWidth="1"/>
    <col min="10" max="10" width="3.421875" style="20" customWidth="1"/>
    <col min="11" max="11" width="10.7109375" style="20" customWidth="1"/>
    <col min="12" max="12" width="3.8515625" style="34" customWidth="1"/>
    <col min="13" max="13" width="3.421875" style="20" customWidth="1"/>
    <col min="14" max="16384" width="11.421875" style="20" customWidth="1"/>
  </cols>
  <sheetData>
    <row r="1" spans="1:12" s="16" customFormat="1" ht="18.75">
      <c r="A1" s="109" t="s">
        <v>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">
      <c r="A2" s="17"/>
      <c r="B2" s="18"/>
      <c r="C2" s="18"/>
      <c r="D2" s="17"/>
      <c r="E2" s="17"/>
      <c r="F2" s="17"/>
      <c r="G2" s="17"/>
      <c r="H2" s="17"/>
      <c r="I2" s="17"/>
      <c r="J2" s="17"/>
      <c r="K2" s="17"/>
      <c r="L2" s="19"/>
    </row>
    <row r="3" spans="1:12" ht="12.75">
      <c r="A3" s="111" t="s">
        <v>109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21"/>
    </row>
    <row r="4" spans="1:12" ht="12.75">
      <c r="A4" s="111" t="s">
        <v>92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21"/>
    </row>
    <row r="5" spans="1:12" ht="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ht="15.75">
      <c r="A6" s="110" t="s">
        <v>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2">
      <c r="A7" s="17"/>
      <c r="B7" s="18"/>
      <c r="C7" s="18"/>
      <c r="D7" s="17"/>
      <c r="E7" s="17"/>
      <c r="F7" s="17"/>
      <c r="G7" s="17"/>
      <c r="H7" s="17"/>
      <c r="I7" s="17"/>
      <c r="J7" s="17"/>
      <c r="K7" s="17"/>
      <c r="L7" s="19"/>
    </row>
    <row r="8" spans="1:13" ht="16.5" customHeight="1">
      <c r="A8" s="4"/>
      <c r="B8" s="105" t="s">
        <v>76</v>
      </c>
      <c r="C8" s="106"/>
      <c r="D8" s="106"/>
      <c r="E8" s="106"/>
      <c r="F8" s="106"/>
      <c r="G8" s="106"/>
      <c r="H8" s="105" t="s">
        <v>95</v>
      </c>
      <c r="I8" s="106"/>
      <c r="J8" s="106"/>
      <c r="K8" s="106"/>
      <c r="L8" s="106"/>
      <c r="M8" s="106"/>
    </row>
    <row r="9" spans="1:13" ht="15">
      <c r="A9" s="22"/>
      <c r="B9" s="5"/>
      <c r="C9" s="5"/>
      <c r="D9" s="4"/>
      <c r="E9" s="4"/>
      <c r="F9" s="4"/>
      <c r="G9" s="4"/>
      <c r="H9" s="4"/>
      <c r="I9" s="4"/>
      <c r="J9" s="4"/>
      <c r="K9" s="4"/>
      <c r="L9" s="10"/>
      <c r="M9" s="9"/>
    </row>
    <row r="10" spans="1:13" ht="12.75" customHeight="1">
      <c r="A10" s="3"/>
      <c r="B10" s="102" t="s">
        <v>3</v>
      </c>
      <c r="C10" s="108"/>
      <c r="D10" s="108"/>
      <c r="E10" s="102" t="s">
        <v>78</v>
      </c>
      <c r="F10" s="102"/>
      <c r="G10" s="102"/>
      <c r="H10" s="102" t="s">
        <v>111</v>
      </c>
      <c r="I10" s="102"/>
      <c r="J10" s="102"/>
      <c r="K10" s="102" t="s">
        <v>111</v>
      </c>
      <c r="L10" s="104"/>
      <c r="M10" s="104"/>
    </row>
    <row r="11" spans="1:13" ht="12.75" customHeight="1">
      <c r="A11" s="3"/>
      <c r="B11" s="102" t="s">
        <v>4</v>
      </c>
      <c r="C11" s="108"/>
      <c r="D11" s="108"/>
      <c r="E11" s="102" t="s">
        <v>4</v>
      </c>
      <c r="F11" s="102"/>
      <c r="G11" s="102"/>
      <c r="H11" s="102" t="s">
        <v>93</v>
      </c>
      <c r="I11" s="102"/>
      <c r="J11" s="102"/>
      <c r="K11" s="107" t="s">
        <v>93</v>
      </c>
      <c r="L11" s="108"/>
      <c r="M11" s="108"/>
    </row>
    <row r="12" spans="1:13" ht="12.75">
      <c r="A12" s="3"/>
      <c r="B12" s="14"/>
      <c r="C12" s="14"/>
      <c r="D12" s="35"/>
      <c r="E12" s="35"/>
      <c r="F12" s="35"/>
      <c r="G12" s="35"/>
      <c r="H12" s="35"/>
      <c r="I12" s="35"/>
      <c r="J12" s="36"/>
      <c r="K12" s="3"/>
      <c r="L12" s="37"/>
      <c r="M12" s="1"/>
    </row>
    <row r="13" spans="1:13" ht="12.75" customHeight="1">
      <c r="A13" s="3"/>
      <c r="B13" s="101" t="s">
        <v>108</v>
      </c>
      <c r="C13" s="102"/>
      <c r="D13" s="102"/>
      <c r="E13" s="101" t="s">
        <v>110</v>
      </c>
      <c r="F13" s="102"/>
      <c r="G13" s="102"/>
      <c r="H13" s="101" t="s">
        <v>108</v>
      </c>
      <c r="I13" s="102"/>
      <c r="J13" s="102"/>
      <c r="K13" s="101" t="s">
        <v>110</v>
      </c>
      <c r="L13" s="102"/>
      <c r="M13" s="102"/>
    </row>
    <row r="14" spans="1:13" ht="12.75">
      <c r="A14" s="3"/>
      <c r="B14" s="103" t="s">
        <v>5</v>
      </c>
      <c r="C14" s="103"/>
      <c r="D14" s="103"/>
      <c r="E14" s="103" t="s">
        <v>5</v>
      </c>
      <c r="F14" s="103"/>
      <c r="G14" s="103"/>
      <c r="H14" s="103" t="s">
        <v>5</v>
      </c>
      <c r="I14" s="103"/>
      <c r="J14" s="103"/>
      <c r="K14" s="103" t="s">
        <v>5</v>
      </c>
      <c r="L14" s="104"/>
      <c r="M14" s="104"/>
    </row>
    <row r="15" spans="1:13" ht="12.75">
      <c r="A15" s="3"/>
      <c r="B15" s="14"/>
      <c r="C15" s="14"/>
      <c r="D15" s="3"/>
      <c r="E15" s="3"/>
      <c r="F15" s="3"/>
      <c r="G15" s="3"/>
      <c r="H15" s="3"/>
      <c r="I15" s="3"/>
      <c r="J15" s="3"/>
      <c r="K15" s="3"/>
      <c r="L15" s="11"/>
      <c r="M15" s="1"/>
    </row>
    <row r="16" spans="1:13" ht="12.75">
      <c r="A16" s="3" t="s">
        <v>0</v>
      </c>
      <c r="B16" s="38">
        <f>208379-132053</f>
        <v>76326</v>
      </c>
      <c r="C16" s="39"/>
      <c r="D16" s="26"/>
      <c r="E16" s="40">
        <v>51812</v>
      </c>
      <c r="F16" s="26"/>
      <c r="G16" s="26"/>
      <c r="H16" s="38">
        <v>208379</v>
      </c>
      <c r="I16" s="41"/>
      <c r="J16" s="41"/>
      <c r="K16" s="38">
        <v>161161</v>
      </c>
      <c r="L16" s="42"/>
      <c r="M16" s="1"/>
    </row>
    <row r="17" spans="1:13" ht="12.75">
      <c r="A17" s="3"/>
      <c r="B17" s="40"/>
      <c r="C17" s="26"/>
      <c r="D17" s="26"/>
      <c r="E17" s="40"/>
      <c r="F17" s="26"/>
      <c r="G17" s="26"/>
      <c r="H17" s="40"/>
      <c r="I17" s="41"/>
      <c r="J17" s="41"/>
      <c r="K17" s="41"/>
      <c r="L17" s="42"/>
      <c r="M17" s="1"/>
    </row>
    <row r="18" spans="1:13" ht="12.75">
      <c r="A18" s="3" t="s">
        <v>6</v>
      </c>
      <c r="B18" s="40">
        <f>-185729+118993</f>
        <v>-66736</v>
      </c>
      <c r="C18" s="26"/>
      <c r="D18" s="26"/>
      <c r="E18" s="40">
        <f>-40194</f>
        <v>-40194</v>
      </c>
      <c r="F18" s="26"/>
      <c r="G18" s="26"/>
      <c r="H18" s="40">
        <f>-185729</f>
        <v>-185729</v>
      </c>
      <c r="I18" s="41"/>
      <c r="J18" s="41"/>
      <c r="K18" s="40">
        <f>-124232</f>
        <v>-124232</v>
      </c>
      <c r="L18" s="42"/>
      <c r="M18" s="1"/>
    </row>
    <row r="19" spans="1:13" ht="12.75">
      <c r="A19" s="3"/>
      <c r="B19" s="40"/>
      <c r="C19" s="26"/>
      <c r="D19" s="26"/>
      <c r="E19" s="40"/>
      <c r="F19" s="26"/>
      <c r="G19" s="26"/>
      <c r="H19" s="40"/>
      <c r="I19" s="41"/>
      <c r="J19" s="41"/>
      <c r="K19" s="40"/>
      <c r="L19" s="42"/>
      <c r="M19" s="1"/>
    </row>
    <row r="20" spans="1:13" ht="12.75">
      <c r="A20" s="3" t="s">
        <v>7</v>
      </c>
      <c r="B20" s="40">
        <v>798</v>
      </c>
      <c r="C20" s="26"/>
      <c r="D20" s="26"/>
      <c r="E20" s="40">
        <v>359</v>
      </c>
      <c r="F20" s="26"/>
      <c r="G20" s="26"/>
      <c r="H20" s="40">
        <v>2937</v>
      </c>
      <c r="I20" s="41"/>
      <c r="J20" s="41"/>
      <c r="K20" s="40">
        <v>1438</v>
      </c>
      <c r="L20" s="42"/>
      <c r="M20" s="1"/>
    </row>
    <row r="21" spans="1:13" ht="13.5" thickBot="1">
      <c r="A21" s="3"/>
      <c r="B21" s="43"/>
      <c r="C21" s="44"/>
      <c r="D21" s="26"/>
      <c r="E21" s="43"/>
      <c r="F21" s="44"/>
      <c r="G21" s="26"/>
      <c r="H21" s="43"/>
      <c r="I21" s="44"/>
      <c r="J21" s="26"/>
      <c r="K21" s="43"/>
      <c r="L21" s="44"/>
      <c r="M21" s="1"/>
    </row>
    <row r="22" spans="1:13" ht="12.75">
      <c r="A22" s="3"/>
      <c r="B22" s="26"/>
      <c r="C22" s="42"/>
      <c r="D22" s="26"/>
      <c r="E22" s="26"/>
      <c r="F22" s="42"/>
      <c r="G22" s="26"/>
      <c r="H22" s="26"/>
      <c r="I22" s="42"/>
      <c r="J22" s="26"/>
      <c r="K22" s="26"/>
      <c r="L22" s="42"/>
      <c r="M22" s="1"/>
    </row>
    <row r="23" spans="1:13" ht="12.75">
      <c r="A23" s="3" t="s">
        <v>8</v>
      </c>
      <c r="B23" s="40">
        <f>SUM(B16:B21)</f>
        <v>10388</v>
      </c>
      <c r="C23" s="42"/>
      <c r="D23" s="26"/>
      <c r="E23" s="40">
        <f>SUM(E16:E21)</f>
        <v>11977</v>
      </c>
      <c r="F23" s="42"/>
      <c r="G23" s="26"/>
      <c r="H23" s="40">
        <f>SUM(H16:H21)</f>
        <v>25587</v>
      </c>
      <c r="I23" s="45"/>
      <c r="J23" s="41"/>
      <c r="K23" s="40">
        <f>SUM(K16:K21)</f>
        <v>38367</v>
      </c>
      <c r="L23" s="42"/>
      <c r="M23" s="1"/>
    </row>
    <row r="24" spans="1:13" ht="12.75">
      <c r="A24" s="3"/>
      <c r="B24" s="40"/>
      <c r="C24" s="42"/>
      <c r="D24" s="26"/>
      <c r="E24" s="40"/>
      <c r="F24" s="42"/>
      <c r="G24" s="26"/>
      <c r="H24" s="40"/>
      <c r="I24" s="45"/>
      <c r="J24" s="41"/>
      <c r="K24" s="40"/>
      <c r="L24" s="42"/>
      <c r="M24" s="1"/>
    </row>
    <row r="25" spans="1:13" ht="12.75">
      <c r="A25" s="3" t="s">
        <v>79</v>
      </c>
      <c r="B25" s="40">
        <f>1452-914</f>
        <v>538</v>
      </c>
      <c r="C25" s="42"/>
      <c r="D25" s="26"/>
      <c r="E25" s="46">
        <v>689</v>
      </c>
      <c r="F25" s="42"/>
      <c r="G25" s="26"/>
      <c r="H25" s="40">
        <f>1452</f>
        <v>1452</v>
      </c>
      <c r="I25" s="41"/>
      <c r="J25" s="41"/>
      <c r="K25" s="46">
        <v>1048</v>
      </c>
      <c r="L25" s="42"/>
      <c r="M25" s="1"/>
    </row>
    <row r="26" spans="1:13" ht="12.75">
      <c r="A26" s="3"/>
      <c r="B26" s="40"/>
      <c r="C26" s="42"/>
      <c r="D26" s="26"/>
      <c r="E26" s="40"/>
      <c r="F26" s="42"/>
      <c r="G26" s="26"/>
      <c r="H26" s="40"/>
      <c r="I26" s="41"/>
      <c r="J26" s="41"/>
      <c r="K26" s="40"/>
      <c r="L26" s="42"/>
      <c r="M26" s="1"/>
    </row>
    <row r="27" spans="1:13" ht="12.75">
      <c r="A27" s="3" t="s">
        <v>9</v>
      </c>
      <c r="B27" s="40">
        <f>61-41</f>
        <v>20</v>
      </c>
      <c r="C27" s="42"/>
      <c r="D27" s="26"/>
      <c r="E27" s="40">
        <v>184</v>
      </c>
      <c r="F27" s="42"/>
      <c r="G27" s="26"/>
      <c r="H27" s="40">
        <v>61</v>
      </c>
      <c r="I27" s="41"/>
      <c r="J27" s="41"/>
      <c r="K27" s="40">
        <v>289</v>
      </c>
      <c r="L27" s="42"/>
      <c r="M27" s="1"/>
    </row>
    <row r="28" spans="1:13" ht="12.75">
      <c r="A28" s="3"/>
      <c r="B28" s="40"/>
      <c r="C28" s="42"/>
      <c r="D28" s="26"/>
      <c r="E28" s="40"/>
      <c r="F28" s="42"/>
      <c r="G28" s="26"/>
      <c r="H28" s="40"/>
      <c r="I28" s="41"/>
      <c r="J28" s="41"/>
      <c r="K28" s="40"/>
      <c r="L28" s="42"/>
      <c r="M28" s="1"/>
    </row>
    <row r="29" spans="1:13" ht="13.5" thickBot="1">
      <c r="A29" s="3" t="s">
        <v>10</v>
      </c>
      <c r="B29" s="47">
        <v>0</v>
      </c>
      <c r="C29" s="44"/>
      <c r="D29" s="26"/>
      <c r="E29" s="48">
        <f>-128</f>
        <v>-128</v>
      </c>
      <c r="F29" s="44"/>
      <c r="G29" s="26"/>
      <c r="H29" s="47">
        <v>0</v>
      </c>
      <c r="I29" s="49"/>
      <c r="J29" s="41"/>
      <c r="K29" s="48">
        <f>-334</f>
        <v>-334</v>
      </c>
      <c r="L29" s="44"/>
      <c r="M29" s="1"/>
    </row>
    <row r="30" spans="1:13" ht="12.75">
      <c r="A30" s="3"/>
      <c r="B30" s="26"/>
      <c r="C30" s="42"/>
      <c r="D30" s="26"/>
      <c r="E30" s="26"/>
      <c r="F30" s="42"/>
      <c r="G30" s="26"/>
      <c r="H30" s="26"/>
      <c r="I30" s="42"/>
      <c r="J30" s="26"/>
      <c r="K30" s="26"/>
      <c r="L30" s="42"/>
      <c r="M30" s="1"/>
    </row>
    <row r="31" spans="1:13" ht="12.75">
      <c r="A31" s="3" t="s">
        <v>11</v>
      </c>
      <c r="B31" s="40">
        <f>SUM(B23:B29)</f>
        <v>10946</v>
      </c>
      <c r="C31" s="42"/>
      <c r="D31" s="26"/>
      <c r="E31" s="40">
        <f>SUM(E23:E29)</f>
        <v>12722</v>
      </c>
      <c r="F31" s="42"/>
      <c r="G31" s="26"/>
      <c r="H31" s="40">
        <f>SUM(H23:H29)</f>
        <v>27100</v>
      </c>
      <c r="I31" s="45"/>
      <c r="J31" s="41"/>
      <c r="K31" s="40">
        <f>SUM(K23:K29)</f>
        <v>39370</v>
      </c>
      <c r="L31" s="42"/>
      <c r="M31" s="1"/>
    </row>
    <row r="32" spans="1:13" ht="12.75">
      <c r="A32" s="3"/>
      <c r="B32" s="40"/>
      <c r="C32" s="42"/>
      <c r="D32" s="26"/>
      <c r="E32" s="40"/>
      <c r="F32" s="42"/>
      <c r="G32" s="26"/>
      <c r="H32" s="40"/>
      <c r="I32" s="45"/>
      <c r="J32" s="41"/>
      <c r="K32" s="40"/>
      <c r="L32" s="42"/>
      <c r="M32" s="1"/>
    </row>
    <row r="33" spans="1:13" ht="12.75">
      <c r="A33" s="3" t="s">
        <v>12</v>
      </c>
      <c r="B33" s="40">
        <f>-7606+4508</f>
        <v>-3098</v>
      </c>
      <c r="C33" s="42"/>
      <c r="D33" s="26"/>
      <c r="E33" s="40">
        <f>-2714</f>
        <v>-2714</v>
      </c>
      <c r="F33" s="42"/>
      <c r="G33" s="26"/>
      <c r="H33" s="40">
        <f>-7606</f>
        <v>-7606</v>
      </c>
      <c r="I33" s="45"/>
      <c r="J33" s="41"/>
      <c r="K33" s="40">
        <f>-10496</f>
        <v>-10496</v>
      </c>
      <c r="L33" s="42"/>
      <c r="M33" s="1"/>
    </row>
    <row r="34" spans="1:13" ht="12.75">
      <c r="A34" s="3"/>
      <c r="B34" s="40"/>
      <c r="C34" s="42"/>
      <c r="D34" s="26"/>
      <c r="E34" s="40"/>
      <c r="F34" s="42"/>
      <c r="G34" s="26"/>
      <c r="H34" s="40"/>
      <c r="I34" s="45"/>
      <c r="J34" s="41"/>
      <c r="K34" s="40"/>
      <c r="L34" s="42"/>
      <c r="M34" s="1"/>
    </row>
    <row r="35" spans="1:13" ht="13.5" thickBot="1">
      <c r="A35" s="3" t="s">
        <v>13</v>
      </c>
      <c r="B35" s="48">
        <f>-407+256</f>
        <v>-151</v>
      </c>
      <c r="C35" s="44"/>
      <c r="D35" s="26"/>
      <c r="E35" s="47">
        <f>-193</f>
        <v>-193</v>
      </c>
      <c r="F35" s="44"/>
      <c r="G35" s="26"/>
      <c r="H35" s="48">
        <f>-407</f>
        <v>-407</v>
      </c>
      <c r="I35" s="49"/>
      <c r="J35" s="41"/>
      <c r="K35" s="47">
        <f>-293</f>
        <v>-293</v>
      </c>
      <c r="L35" s="44"/>
      <c r="M35" s="1"/>
    </row>
    <row r="36" spans="1:13" ht="12.75">
      <c r="A36" s="3"/>
      <c r="B36" s="26"/>
      <c r="C36" s="42"/>
      <c r="D36" s="26"/>
      <c r="E36" s="26"/>
      <c r="F36" s="42"/>
      <c r="G36" s="26"/>
      <c r="H36" s="26"/>
      <c r="I36" s="42"/>
      <c r="J36" s="26"/>
      <c r="K36" s="26"/>
      <c r="L36" s="42"/>
      <c r="M36" s="1"/>
    </row>
    <row r="37" spans="1:13" ht="12.75">
      <c r="A37" s="3" t="s">
        <v>14</v>
      </c>
      <c r="B37" s="40">
        <f>SUM(B31:B35)</f>
        <v>7697</v>
      </c>
      <c r="C37" s="42"/>
      <c r="D37" s="26"/>
      <c r="E37" s="40">
        <f>SUM(E31:E35)</f>
        <v>9815</v>
      </c>
      <c r="F37" s="42"/>
      <c r="G37" s="26"/>
      <c r="H37" s="40">
        <f>SUM(H31:H35)</f>
        <v>19087</v>
      </c>
      <c r="I37" s="45"/>
      <c r="J37" s="41"/>
      <c r="K37" s="40">
        <f>SUM(K31:K35)</f>
        <v>28581</v>
      </c>
      <c r="L37" s="42"/>
      <c r="M37" s="1"/>
    </row>
    <row r="38" spans="1:13" ht="12.75">
      <c r="A38" s="3"/>
      <c r="B38" s="40"/>
      <c r="C38" s="42"/>
      <c r="D38" s="26"/>
      <c r="E38" s="40"/>
      <c r="F38" s="42"/>
      <c r="G38" s="26"/>
      <c r="H38" s="40"/>
      <c r="I38" s="45"/>
      <c r="J38" s="41"/>
      <c r="K38" s="40"/>
      <c r="L38" s="42"/>
      <c r="M38" s="1"/>
    </row>
    <row r="39" spans="1:13" ht="13.5" thickBot="1">
      <c r="A39" s="3" t="s">
        <v>15</v>
      </c>
      <c r="B39" s="48">
        <f>-863+805</f>
        <v>-58</v>
      </c>
      <c r="C39" s="44"/>
      <c r="D39" s="26"/>
      <c r="E39" s="48">
        <f>-276</f>
        <v>-276</v>
      </c>
      <c r="F39" s="44"/>
      <c r="G39" s="26"/>
      <c r="H39" s="48">
        <f>-863</f>
        <v>-863</v>
      </c>
      <c r="I39" s="49"/>
      <c r="J39" s="41"/>
      <c r="K39" s="48">
        <f>-912</f>
        <v>-912</v>
      </c>
      <c r="L39" s="44"/>
      <c r="M39" s="1"/>
    </row>
    <row r="40" spans="1:13" ht="12.75">
      <c r="A40" s="3"/>
      <c r="B40" s="26"/>
      <c r="C40" s="42"/>
      <c r="D40" s="26"/>
      <c r="E40" s="41"/>
      <c r="F40" s="42"/>
      <c r="G40" s="26"/>
      <c r="H40" s="26"/>
      <c r="I40" s="42"/>
      <c r="J40" s="26"/>
      <c r="K40" s="26"/>
      <c r="L40" s="42"/>
      <c r="M40" s="1"/>
    </row>
    <row r="41" spans="1:13" ht="12.75">
      <c r="A41" s="3" t="s">
        <v>97</v>
      </c>
      <c r="B41" s="94">
        <f>SUM(B37:B39)</f>
        <v>7639</v>
      </c>
      <c r="C41" s="42"/>
      <c r="D41" s="26"/>
      <c r="E41" s="94">
        <f>SUM(E37:E39)</f>
        <v>9539</v>
      </c>
      <c r="F41" s="42"/>
      <c r="G41" s="42"/>
      <c r="H41" s="94">
        <f>SUM(H37:H39)</f>
        <v>18224</v>
      </c>
      <c r="I41" s="42"/>
      <c r="J41" s="26"/>
      <c r="K41" s="94">
        <f>SUM(K37:K39)</f>
        <v>27669</v>
      </c>
      <c r="L41" s="42"/>
      <c r="M41" s="1"/>
    </row>
    <row r="42" spans="1:13" ht="12.75">
      <c r="A42" s="3"/>
      <c r="B42" s="94"/>
      <c r="C42" s="42"/>
      <c r="D42" s="42"/>
      <c r="E42" s="94"/>
      <c r="F42" s="42"/>
      <c r="G42" s="42"/>
      <c r="H42" s="94"/>
      <c r="I42" s="42"/>
      <c r="J42" s="42"/>
      <c r="K42" s="94"/>
      <c r="L42" s="42"/>
      <c r="M42" s="1"/>
    </row>
    <row r="43" spans="1:13" ht="12.75">
      <c r="A43" s="3" t="s">
        <v>118</v>
      </c>
      <c r="B43" s="94">
        <f>-22+22</f>
        <v>0</v>
      </c>
      <c r="C43" s="42"/>
      <c r="D43" s="42"/>
      <c r="E43" s="94">
        <f>-22+22</f>
        <v>0</v>
      </c>
      <c r="F43" s="42"/>
      <c r="G43" s="42"/>
      <c r="H43" s="94">
        <f>-22</f>
        <v>-22</v>
      </c>
      <c r="I43" s="42"/>
      <c r="J43" s="42"/>
      <c r="K43" s="94">
        <f>-22+22</f>
        <v>0</v>
      </c>
      <c r="L43" s="42"/>
      <c r="M43" s="1"/>
    </row>
    <row r="44" spans="1:13" ht="13.5" thickBot="1">
      <c r="A44" s="3"/>
      <c r="B44" s="94"/>
      <c r="C44" s="42"/>
      <c r="D44" s="42"/>
      <c r="E44" s="47"/>
      <c r="F44" s="42"/>
      <c r="G44" s="42"/>
      <c r="H44" s="94"/>
      <c r="I44" s="42"/>
      <c r="J44" s="42"/>
      <c r="K44" s="47"/>
      <c r="L44" s="42"/>
      <c r="M44" s="1"/>
    </row>
    <row r="45" spans="1:13" ht="13.5" thickBot="1">
      <c r="A45" s="3" t="s">
        <v>16</v>
      </c>
      <c r="B45" s="95">
        <f>SUM(B41:B43)</f>
        <v>7639</v>
      </c>
      <c r="C45" s="42"/>
      <c r="D45" s="42"/>
      <c r="E45" s="95">
        <f>SUM(E41:E43)</f>
        <v>9539</v>
      </c>
      <c r="F45" s="42"/>
      <c r="G45" s="42"/>
      <c r="H45" s="95">
        <f>SUM(H41:H43)</f>
        <v>18202</v>
      </c>
      <c r="I45" s="42"/>
      <c r="J45" s="42"/>
      <c r="K45" s="95">
        <f>SUM(K41:K43)</f>
        <v>27669</v>
      </c>
      <c r="L45" s="42"/>
      <c r="M45" s="1"/>
    </row>
    <row r="46" spans="1:13" ht="12.75">
      <c r="A46" s="3"/>
      <c r="B46" s="27"/>
      <c r="C46" s="51"/>
      <c r="D46" s="8"/>
      <c r="E46" s="8"/>
      <c r="F46" s="52"/>
      <c r="G46" s="52"/>
      <c r="H46" s="8"/>
      <c r="I46" s="52"/>
      <c r="J46" s="8"/>
      <c r="K46" s="8"/>
      <c r="L46" s="52"/>
      <c r="M46" s="1"/>
    </row>
    <row r="47" spans="1:13" ht="12.75">
      <c r="A47" s="3" t="s">
        <v>17</v>
      </c>
      <c r="B47" s="26"/>
      <c r="C47" s="27"/>
      <c r="D47" s="8"/>
      <c r="E47" s="26"/>
      <c r="F47" s="26"/>
      <c r="G47" s="8"/>
      <c r="H47" s="8"/>
      <c r="I47" s="8"/>
      <c r="J47" s="8"/>
      <c r="K47" s="26"/>
      <c r="L47" s="52"/>
      <c r="M47" s="1"/>
    </row>
    <row r="48" spans="1:13" ht="12.75">
      <c r="A48" s="3" t="s">
        <v>18</v>
      </c>
      <c r="B48" s="28">
        <v>8.6</v>
      </c>
      <c r="C48" s="27"/>
      <c r="D48" s="8"/>
      <c r="E48" s="29">
        <v>10.7</v>
      </c>
      <c r="F48" s="8"/>
      <c r="G48" s="8"/>
      <c r="H48" s="30">
        <v>20.48</v>
      </c>
      <c r="I48" s="8"/>
      <c r="J48" s="8"/>
      <c r="K48" s="29">
        <v>31.24</v>
      </c>
      <c r="L48" s="42"/>
      <c r="M48" s="1"/>
    </row>
    <row r="49" spans="1:13" ht="12.75">
      <c r="A49" s="3" t="s">
        <v>19</v>
      </c>
      <c r="B49" s="31" t="s">
        <v>75</v>
      </c>
      <c r="C49" s="27"/>
      <c r="D49" s="8"/>
      <c r="E49" s="31" t="s">
        <v>75</v>
      </c>
      <c r="F49" s="8"/>
      <c r="G49" s="8"/>
      <c r="H49" s="31" t="s">
        <v>75</v>
      </c>
      <c r="I49" s="26"/>
      <c r="J49" s="26"/>
      <c r="K49" s="31" t="s">
        <v>75</v>
      </c>
      <c r="L49" s="42"/>
      <c r="M49" s="1"/>
    </row>
    <row r="50" spans="1:12" ht="20.25" customHeight="1">
      <c r="A50" s="17"/>
      <c r="B50" s="23"/>
      <c r="C50" s="23"/>
      <c r="D50" s="24"/>
      <c r="E50" s="24"/>
      <c r="F50" s="24"/>
      <c r="G50" s="24"/>
      <c r="H50" s="23"/>
      <c r="I50" s="23"/>
      <c r="J50" s="23"/>
      <c r="K50" s="24"/>
      <c r="L50" s="25"/>
    </row>
    <row r="51" spans="1:12" ht="12.75">
      <c r="A51" s="3" t="s">
        <v>126</v>
      </c>
      <c r="B51" s="18"/>
      <c r="C51" s="18"/>
      <c r="D51" s="32"/>
      <c r="E51" s="32"/>
      <c r="F51" s="32"/>
      <c r="G51" s="32"/>
      <c r="H51" s="32"/>
      <c r="I51" s="18"/>
      <c r="J51" s="33"/>
      <c r="K51" s="24"/>
      <c r="L51" s="19"/>
    </row>
    <row r="52" spans="1:12" ht="12.75">
      <c r="A52" s="3" t="s">
        <v>127</v>
      </c>
      <c r="B52" s="18"/>
      <c r="C52" s="18"/>
      <c r="D52" s="32"/>
      <c r="E52" s="32"/>
      <c r="F52" s="32"/>
      <c r="G52" s="32"/>
      <c r="H52" s="32"/>
      <c r="I52" s="18"/>
      <c r="J52" s="18"/>
      <c r="K52" s="17"/>
      <c r="L52" s="19"/>
    </row>
  </sheetData>
  <mergeCells count="22">
    <mergeCell ref="A1:L1"/>
    <mergeCell ref="A6:L6"/>
    <mergeCell ref="E13:G13"/>
    <mergeCell ref="E14:G14"/>
    <mergeCell ref="A3:K3"/>
    <mergeCell ref="A4:K4"/>
    <mergeCell ref="B13:D13"/>
    <mergeCell ref="B14:D14"/>
    <mergeCell ref="B10:D10"/>
    <mergeCell ref="B11:D11"/>
    <mergeCell ref="B8:G8"/>
    <mergeCell ref="K10:M10"/>
    <mergeCell ref="K11:M11"/>
    <mergeCell ref="H8:M8"/>
    <mergeCell ref="H11:J11"/>
    <mergeCell ref="H10:J10"/>
    <mergeCell ref="E10:G10"/>
    <mergeCell ref="E11:G11"/>
    <mergeCell ref="H13:J13"/>
    <mergeCell ref="H14:J14"/>
    <mergeCell ref="K13:M13"/>
    <mergeCell ref="K14:M14"/>
  </mergeCells>
  <printOptions/>
  <pageMargins left="0.38" right="0.27" top="0.47" bottom="0.42" header="0.3" footer="0.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27">
      <selection activeCell="A44" sqref="A44"/>
    </sheetView>
  </sheetViews>
  <sheetFormatPr defaultColWidth="9.140625" defaultRowHeight="12.75"/>
  <cols>
    <col min="1" max="1" width="47.140625" style="1" customWidth="1"/>
    <col min="2" max="2" width="13.00390625" style="1" customWidth="1"/>
    <col min="3" max="3" width="3.7109375" style="1" customWidth="1"/>
    <col min="4" max="4" width="6.57421875" style="1" customWidth="1"/>
    <col min="5" max="5" width="13.00390625" style="1" customWidth="1"/>
    <col min="6" max="6" width="3.7109375" style="1" customWidth="1"/>
    <col min="7" max="16384" width="11.421875" style="1" customWidth="1"/>
  </cols>
  <sheetData>
    <row r="1" spans="1:6" ht="14.25">
      <c r="A1" s="114" t="s">
        <v>1</v>
      </c>
      <c r="B1" s="114"/>
      <c r="C1" s="114"/>
      <c r="D1" s="114"/>
      <c r="E1" s="114"/>
      <c r="F1" s="114"/>
    </row>
    <row r="2" spans="1:6" ht="18" customHeight="1">
      <c r="A2" s="114" t="s">
        <v>20</v>
      </c>
      <c r="B2" s="114"/>
      <c r="C2" s="114"/>
      <c r="D2" s="114"/>
      <c r="E2" s="114"/>
      <c r="F2" s="114"/>
    </row>
    <row r="3" spans="1:6" ht="24" customHeight="1">
      <c r="A3" s="4"/>
      <c r="B3" s="114" t="s">
        <v>80</v>
      </c>
      <c r="C3" s="114"/>
      <c r="D3" s="6"/>
      <c r="E3" s="114" t="s">
        <v>21</v>
      </c>
      <c r="F3" s="106"/>
    </row>
    <row r="4" spans="1:6" ht="15">
      <c r="A4" s="4"/>
      <c r="B4" s="114" t="s">
        <v>22</v>
      </c>
      <c r="C4" s="114"/>
      <c r="D4" s="6"/>
      <c r="E4" s="114" t="s">
        <v>22</v>
      </c>
      <c r="F4" s="106"/>
    </row>
    <row r="5" spans="1:6" ht="15">
      <c r="A5" s="4"/>
      <c r="B5" s="112" t="s">
        <v>108</v>
      </c>
      <c r="C5" s="112"/>
      <c r="D5" s="6"/>
      <c r="E5" s="112" t="s">
        <v>96</v>
      </c>
      <c r="F5" s="112"/>
    </row>
    <row r="6" spans="1:6" ht="15.75" customHeight="1">
      <c r="A6" s="2"/>
      <c r="B6" s="113" t="s">
        <v>5</v>
      </c>
      <c r="C6" s="113"/>
      <c r="D6" s="13"/>
      <c r="E6" s="113" t="s">
        <v>5</v>
      </c>
      <c r="F6" s="106"/>
    </row>
    <row r="7" spans="1:5" ht="21.75" customHeight="1">
      <c r="A7" s="3" t="s">
        <v>23</v>
      </c>
      <c r="B7" s="40">
        <v>124484</v>
      </c>
      <c r="C7" s="40"/>
      <c r="D7" s="8"/>
      <c r="E7" s="40">
        <v>123109</v>
      </c>
    </row>
    <row r="8" spans="1:5" ht="8.25" customHeight="1">
      <c r="A8" s="3"/>
      <c r="B8" s="40"/>
      <c r="C8" s="40"/>
      <c r="D8" s="8"/>
      <c r="E8" s="40"/>
    </row>
    <row r="9" spans="1:5" ht="12.75">
      <c r="A9" s="3" t="s">
        <v>24</v>
      </c>
      <c r="B9" s="40">
        <v>8775</v>
      </c>
      <c r="C9" s="40"/>
      <c r="D9" s="8"/>
      <c r="E9" s="40">
        <v>8054</v>
      </c>
    </row>
    <row r="10" spans="1:5" ht="7.5" customHeight="1">
      <c r="A10" s="3"/>
      <c r="B10" s="40"/>
      <c r="C10" s="40"/>
      <c r="D10" s="8"/>
      <c r="E10" s="40"/>
    </row>
    <row r="11" spans="1:5" ht="13.5" customHeight="1">
      <c r="A11" s="3" t="s">
        <v>25</v>
      </c>
      <c r="B11" s="40">
        <v>2632</v>
      </c>
      <c r="C11" s="40"/>
      <c r="D11" s="8"/>
      <c r="E11" s="40">
        <v>1964</v>
      </c>
    </row>
    <row r="12" spans="1:5" ht="8.25" customHeight="1">
      <c r="A12" s="3"/>
      <c r="B12" s="40"/>
      <c r="C12" s="40"/>
      <c r="D12" s="8"/>
      <c r="E12" s="53"/>
    </row>
    <row r="13" spans="1:5" ht="13.5" customHeight="1">
      <c r="A13" s="3" t="s">
        <v>91</v>
      </c>
      <c r="B13" s="40">
        <v>1674</v>
      </c>
      <c r="C13" s="40"/>
      <c r="D13" s="8"/>
      <c r="E13" s="40">
        <v>1674</v>
      </c>
    </row>
    <row r="14" spans="1:5" ht="8.25" customHeight="1">
      <c r="A14" s="3"/>
      <c r="B14" s="40"/>
      <c r="C14" s="40"/>
      <c r="D14" s="8"/>
      <c r="E14" s="53"/>
    </row>
    <row r="15" spans="1:5" ht="14.25" customHeight="1">
      <c r="A15" s="54" t="s">
        <v>26</v>
      </c>
      <c r="B15" s="40"/>
      <c r="C15" s="40"/>
      <c r="D15" s="8"/>
      <c r="E15" s="53"/>
    </row>
    <row r="16" spans="1:5" ht="18" customHeight="1">
      <c r="A16" s="3" t="s">
        <v>27</v>
      </c>
      <c r="B16" s="40">
        <v>33841</v>
      </c>
      <c r="C16" s="40"/>
      <c r="D16" s="8"/>
      <c r="E16" s="40">
        <v>24045</v>
      </c>
    </row>
    <row r="17" spans="1:5" ht="18" customHeight="1">
      <c r="A17" s="3" t="s">
        <v>28</v>
      </c>
      <c r="B17" s="40">
        <v>37777</v>
      </c>
      <c r="C17" s="40"/>
      <c r="D17" s="8"/>
      <c r="E17" s="40">
        <v>22221</v>
      </c>
    </row>
    <row r="18" spans="1:5" ht="18" customHeight="1">
      <c r="A18" s="3" t="s">
        <v>29</v>
      </c>
      <c r="B18" s="40">
        <v>9726</v>
      </c>
      <c r="C18" s="40"/>
      <c r="D18" s="8"/>
      <c r="E18" s="40">
        <v>5601</v>
      </c>
    </row>
    <row r="19" spans="1:5" ht="18" customHeight="1">
      <c r="A19" s="3" t="s">
        <v>30</v>
      </c>
      <c r="B19" s="40">
        <f>11015+31893</f>
        <v>42908</v>
      </c>
      <c r="C19" s="40"/>
      <c r="D19" s="8"/>
      <c r="E19" s="40">
        <v>59830</v>
      </c>
    </row>
    <row r="20" spans="1:6" ht="18" customHeight="1" thickBot="1">
      <c r="A20" s="3" t="s">
        <v>31</v>
      </c>
      <c r="B20" s="48">
        <v>9664</v>
      </c>
      <c r="C20" s="48"/>
      <c r="D20" s="8"/>
      <c r="E20" s="48">
        <v>13931</v>
      </c>
      <c r="F20" s="55"/>
    </row>
    <row r="21" spans="1:6" ht="18" customHeight="1" thickBot="1">
      <c r="A21" s="3"/>
      <c r="B21" s="56">
        <f>SUM(B16:B20)</f>
        <v>133916</v>
      </c>
      <c r="C21" s="56"/>
      <c r="D21" s="8"/>
      <c r="E21" s="56">
        <f>SUM(E16:E20)</f>
        <v>125628</v>
      </c>
      <c r="F21" s="55"/>
    </row>
    <row r="22" spans="1:5" ht="18.75" customHeight="1">
      <c r="A22" s="54" t="s">
        <v>32</v>
      </c>
      <c r="B22" s="26"/>
      <c r="C22" s="26"/>
      <c r="D22" s="8"/>
      <c r="E22" s="41"/>
    </row>
    <row r="23" spans="1:5" ht="18" customHeight="1">
      <c r="A23" s="3" t="s">
        <v>33</v>
      </c>
      <c r="B23" s="40">
        <v>17822</v>
      </c>
      <c r="C23" s="40"/>
      <c r="D23" s="8"/>
      <c r="E23" s="40">
        <v>5852</v>
      </c>
    </row>
    <row r="24" spans="1:5" ht="18" customHeight="1">
      <c r="A24" s="3" t="s">
        <v>34</v>
      </c>
      <c r="B24" s="40">
        <v>26611</v>
      </c>
      <c r="C24" s="40"/>
      <c r="D24" s="8"/>
      <c r="E24" s="40">
        <v>34504</v>
      </c>
    </row>
    <row r="25" spans="1:5" ht="18" customHeight="1">
      <c r="A25" s="3" t="s">
        <v>12</v>
      </c>
      <c r="B25" s="57">
        <v>1544</v>
      </c>
      <c r="C25" s="57"/>
      <c r="D25" s="8"/>
      <c r="E25" s="40">
        <v>963</v>
      </c>
    </row>
    <row r="26" spans="1:6" ht="18" customHeight="1" thickBot="1">
      <c r="A26" s="3" t="s">
        <v>35</v>
      </c>
      <c r="B26" s="58" t="s">
        <v>74</v>
      </c>
      <c r="C26" s="59"/>
      <c r="D26" s="8"/>
      <c r="E26" s="40">
        <v>4443</v>
      </c>
      <c r="F26" s="55"/>
    </row>
    <row r="27" spans="1:6" ht="17.25" customHeight="1" thickBot="1">
      <c r="A27" s="3"/>
      <c r="B27" s="56">
        <f>SUM(B23:B26)</f>
        <v>45977</v>
      </c>
      <c r="C27" s="56"/>
      <c r="D27" s="8"/>
      <c r="E27" s="56">
        <f>SUM(E23:E26)</f>
        <v>45762</v>
      </c>
      <c r="F27" s="55"/>
    </row>
    <row r="28" spans="1:5" ht="9.75" customHeight="1">
      <c r="A28" s="3"/>
      <c r="B28" s="40"/>
      <c r="C28" s="40"/>
      <c r="D28" s="8"/>
      <c r="E28" s="40"/>
    </row>
    <row r="29" spans="1:5" ht="13.5" customHeight="1">
      <c r="A29" s="54" t="s">
        <v>36</v>
      </c>
      <c r="B29" s="40">
        <f>B21-B27</f>
        <v>87939</v>
      </c>
      <c r="C29" s="40"/>
      <c r="D29" s="8"/>
      <c r="E29" s="40">
        <f>E21-E27</f>
        <v>79866</v>
      </c>
    </row>
    <row r="30" spans="1:5" ht="10.5" customHeight="1">
      <c r="A30" s="3"/>
      <c r="B30" s="40"/>
      <c r="C30" s="40"/>
      <c r="D30" s="8"/>
      <c r="E30" s="40"/>
    </row>
    <row r="31" spans="1:6" ht="16.5" customHeight="1" thickBot="1">
      <c r="A31" s="3"/>
      <c r="B31" s="60">
        <f>SUM(B7:B13)+B29</f>
        <v>225504</v>
      </c>
      <c r="C31" s="61"/>
      <c r="D31" s="8"/>
      <c r="E31" s="62">
        <f>SUM(E7:E13)+E29</f>
        <v>214667</v>
      </c>
      <c r="F31" s="63"/>
    </row>
    <row r="32" spans="1:5" ht="9" customHeight="1" thickTop="1">
      <c r="A32" s="3"/>
      <c r="B32" s="41"/>
      <c r="C32" s="41"/>
      <c r="D32" s="8"/>
      <c r="E32" s="41"/>
    </row>
    <row r="33" spans="1:5" ht="14.25" customHeight="1">
      <c r="A33" s="54" t="s">
        <v>37</v>
      </c>
      <c r="B33" s="41"/>
      <c r="C33" s="41"/>
      <c r="D33" s="8"/>
      <c r="E33" s="41"/>
    </row>
    <row r="34" spans="1:5" ht="13.5" customHeight="1">
      <c r="A34" s="3" t="s">
        <v>38</v>
      </c>
      <c r="B34" s="40">
        <v>88858</v>
      </c>
      <c r="C34" s="40"/>
      <c r="D34" s="8"/>
      <c r="E34" s="40">
        <v>88858</v>
      </c>
    </row>
    <row r="35" spans="1:5" ht="6.75" customHeight="1">
      <c r="A35" s="3"/>
      <c r="B35" s="40"/>
      <c r="C35" s="40"/>
      <c r="D35" s="8"/>
      <c r="E35" s="40"/>
    </row>
    <row r="36" spans="1:5" ht="14.25" customHeight="1">
      <c r="A36" s="3" t="s">
        <v>39</v>
      </c>
      <c r="B36" s="57">
        <v>128753</v>
      </c>
      <c r="C36" s="57"/>
      <c r="D36" s="8"/>
      <c r="E36" s="40">
        <v>112162</v>
      </c>
    </row>
    <row r="37" spans="1:5" ht="6.75" customHeight="1">
      <c r="A37" s="3"/>
      <c r="B37" s="40"/>
      <c r="C37" s="40"/>
      <c r="D37" s="8"/>
      <c r="E37" s="40"/>
    </row>
    <row r="38" spans="1:5" ht="13.5" customHeight="1">
      <c r="A38" s="3" t="s">
        <v>40</v>
      </c>
      <c r="B38" s="59">
        <v>0</v>
      </c>
      <c r="C38" s="59"/>
      <c r="D38" s="8"/>
      <c r="E38" s="40">
        <v>8886</v>
      </c>
    </row>
    <row r="39" spans="1:6" ht="7.5" customHeight="1" thickBot="1">
      <c r="A39" s="3"/>
      <c r="B39" s="40"/>
      <c r="C39" s="40"/>
      <c r="D39" s="8"/>
      <c r="E39" s="40"/>
      <c r="F39" s="55"/>
    </row>
    <row r="40" spans="1:5" ht="16.5" customHeight="1">
      <c r="A40" s="3"/>
      <c r="B40" s="64">
        <f>SUM(B34:B38)</f>
        <v>217611</v>
      </c>
      <c r="C40" s="64"/>
      <c r="D40" s="8"/>
      <c r="E40" s="64">
        <f>SUM(E34:E38)</f>
        <v>209906</v>
      </c>
    </row>
    <row r="41" spans="1:5" ht="6" customHeight="1">
      <c r="A41" s="3"/>
      <c r="B41" s="40"/>
      <c r="C41" s="40"/>
      <c r="D41" s="8"/>
      <c r="E41" s="40"/>
    </row>
    <row r="42" spans="1:5" ht="14.25" customHeight="1">
      <c r="A42" s="3" t="s">
        <v>15</v>
      </c>
      <c r="B42" s="40">
        <f>6470</f>
        <v>6470</v>
      </c>
      <c r="C42" s="40"/>
      <c r="D42" s="8"/>
      <c r="E42" s="40">
        <v>3376</v>
      </c>
    </row>
    <row r="43" spans="1:5" ht="5.25" customHeight="1">
      <c r="A43" s="3"/>
      <c r="B43" s="40"/>
      <c r="C43" s="40"/>
      <c r="D43" s="8"/>
      <c r="E43" s="40"/>
    </row>
    <row r="44" spans="1:5" ht="14.25" customHeight="1">
      <c r="A44" s="3" t="s">
        <v>41</v>
      </c>
      <c r="B44" s="40">
        <v>1423</v>
      </c>
      <c r="C44" s="40"/>
      <c r="D44" s="8"/>
      <c r="E44" s="40">
        <v>1385</v>
      </c>
    </row>
    <row r="45" spans="1:5" ht="5.25" customHeight="1">
      <c r="A45" s="3"/>
      <c r="B45" s="40"/>
      <c r="C45" s="40"/>
      <c r="D45" s="8"/>
      <c r="E45" s="40"/>
    </row>
    <row r="46" spans="1:6" ht="16.5" customHeight="1" thickBot="1">
      <c r="A46" s="3"/>
      <c r="B46" s="62">
        <f>SUM(B40:B44)</f>
        <v>225504</v>
      </c>
      <c r="C46" s="62"/>
      <c r="D46" s="8"/>
      <c r="E46" s="62">
        <f>SUM(E40:E44)</f>
        <v>214667</v>
      </c>
      <c r="F46" s="63"/>
    </row>
    <row r="47" spans="1:5" ht="9" customHeight="1" thickTop="1">
      <c r="A47" s="3"/>
      <c r="B47" s="40"/>
      <c r="C47" s="40"/>
      <c r="D47" s="8"/>
      <c r="E47" s="40"/>
    </row>
    <row r="48" spans="1:6" ht="16.5" customHeight="1" thickBot="1">
      <c r="A48" s="3" t="s">
        <v>42</v>
      </c>
      <c r="B48" s="65">
        <f>ROUND(((B40/B34)*100),0)</f>
        <v>245</v>
      </c>
      <c r="C48" s="65"/>
      <c r="D48" s="27"/>
      <c r="E48" s="65">
        <f>ROUND(((E40/E34)*100),0)</f>
        <v>236</v>
      </c>
      <c r="F48" s="66"/>
    </row>
    <row r="49" spans="1:5" ht="13.5" thickTop="1">
      <c r="A49" s="3"/>
      <c r="B49" s="14"/>
      <c r="C49" s="14"/>
      <c r="D49" s="14"/>
      <c r="E49" s="15"/>
    </row>
    <row r="50" spans="1:5" ht="12.75">
      <c r="A50" s="3" t="s">
        <v>43</v>
      </c>
      <c r="B50" s="3"/>
      <c r="C50" s="3"/>
      <c r="D50" s="3"/>
      <c r="E50" s="3"/>
    </row>
    <row r="51" spans="1:5" ht="12.75">
      <c r="A51" s="3" t="s">
        <v>87</v>
      </c>
      <c r="B51" s="3"/>
      <c r="C51" s="3"/>
      <c r="D51" s="3"/>
      <c r="E51" s="3"/>
    </row>
    <row r="54" spans="2:5" ht="12.75">
      <c r="B54" s="96"/>
      <c r="E54" s="96"/>
    </row>
    <row r="58" spans="2:5" ht="12.75">
      <c r="B58" s="96"/>
      <c r="E58" s="96"/>
    </row>
  </sheetData>
  <mergeCells count="10">
    <mergeCell ref="A2:F2"/>
    <mergeCell ref="A1:F1"/>
    <mergeCell ref="B3:C3"/>
    <mergeCell ref="B4:C4"/>
    <mergeCell ref="B5:C5"/>
    <mergeCell ref="B6:C6"/>
    <mergeCell ref="E3:F3"/>
    <mergeCell ref="E4:F4"/>
    <mergeCell ref="E5:F5"/>
    <mergeCell ref="E6:F6"/>
  </mergeCells>
  <printOptions/>
  <pageMargins left="0.75" right="0.47" top="0.27" bottom="0.24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75" workbookViewId="0" topLeftCell="A36">
      <selection activeCell="A46" sqref="A46"/>
    </sheetView>
  </sheetViews>
  <sheetFormatPr defaultColWidth="9.140625" defaultRowHeight="12.75"/>
  <cols>
    <col min="1" max="1" width="61.7109375" style="1" customWidth="1"/>
    <col min="2" max="2" width="12.7109375" style="1" customWidth="1"/>
    <col min="3" max="3" width="3.57421875" style="1" customWidth="1"/>
    <col min="4" max="4" width="4.28125" style="1" customWidth="1"/>
    <col min="5" max="5" width="12.7109375" style="1" customWidth="1"/>
    <col min="6" max="6" width="3.57421875" style="1" customWidth="1"/>
    <col min="7" max="16384" width="11.421875" style="1" customWidth="1"/>
  </cols>
  <sheetData>
    <row r="1" spans="1:6" ht="14.25">
      <c r="A1" s="114" t="s">
        <v>1</v>
      </c>
      <c r="B1" s="114"/>
      <c r="C1" s="114"/>
      <c r="D1" s="114"/>
      <c r="E1" s="114"/>
      <c r="F1" s="114"/>
    </row>
    <row r="2" spans="1:6" ht="14.25">
      <c r="A2" s="114" t="s">
        <v>44</v>
      </c>
      <c r="B2" s="114"/>
      <c r="C2" s="114"/>
      <c r="D2" s="114"/>
      <c r="E2" s="114"/>
      <c r="F2" s="114"/>
    </row>
    <row r="3" spans="1:6" ht="14.25">
      <c r="A3" s="114" t="s">
        <v>100</v>
      </c>
      <c r="B3" s="114"/>
      <c r="C3" s="114"/>
      <c r="D3" s="114"/>
      <c r="E3" s="114"/>
      <c r="F3" s="114"/>
    </row>
    <row r="4" spans="1:6" ht="21.75" customHeight="1">
      <c r="A4" s="4"/>
      <c r="B4" s="4"/>
      <c r="C4" s="4"/>
      <c r="D4" s="9"/>
      <c r="E4" s="9"/>
      <c r="F4" s="9"/>
    </row>
    <row r="5" spans="1:6" ht="12.75">
      <c r="A5" s="54"/>
      <c r="B5" s="115" t="s">
        <v>105</v>
      </c>
      <c r="C5" s="104"/>
      <c r="E5" s="115" t="s">
        <v>105</v>
      </c>
      <c r="F5" s="104"/>
    </row>
    <row r="6" spans="1:6" ht="12.75">
      <c r="A6" s="67"/>
      <c r="B6" s="115" t="s">
        <v>106</v>
      </c>
      <c r="C6" s="104"/>
      <c r="E6" s="115" t="s">
        <v>107</v>
      </c>
      <c r="F6" s="104"/>
    </row>
    <row r="7" spans="1:6" ht="18" customHeight="1">
      <c r="A7" s="3"/>
      <c r="B7" s="68" t="s">
        <v>5</v>
      </c>
      <c r="C7" s="69"/>
      <c r="E7" s="68" t="s">
        <v>5</v>
      </c>
      <c r="F7" s="69"/>
    </row>
    <row r="8" spans="1:6" ht="18" customHeight="1">
      <c r="A8" s="54" t="s">
        <v>98</v>
      </c>
      <c r="B8" s="70"/>
      <c r="C8" s="11"/>
      <c r="E8" s="70"/>
      <c r="F8" s="11"/>
    </row>
    <row r="9" spans="1:6" ht="15" customHeight="1">
      <c r="A9" s="3" t="s">
        <v>45</v>
      </c>
      <c r="B9" s="40">
        <v>188698</v>
      </c>
      <c r="C9" s="71"/>
      <c r="E9" s="40">
        <v>153224</v>
      </c>
      <c r="F9" s="71"/>
    </row>
    <row r="10" spans="1:6" ht="15" customHeight="1">
      <c r="A10" s="3" t="s">
        <v>46</v>
      </c>
      <c r="B10" s="40">
        <f>-176289</f>
        <v>-176289</v>
      </c>
      <c r="C10" s="71"/>
      <c r="E10" s="40">
        <f>-135150+4390</f>
        <v>-130760</v>
      </c>
      <c r="F10" s="71"/>
    </row>
    <row r="11" spans="1:6" ht="9.75" customHeight="1" thickBot="1">
      <c r="A11" s="3"/>
      <c r="B11" s="48"/>
      <c r="C11" s="72"/>
      <c r="E11" s="48"/>
      <c r="F11" s="72"/>
    </row>
    <row r="12" spans="1:6" ht="12.75">
      <c r="A12" s="3" t="s">
        <v>120</v>
      </c>
      <c r="B12" s="40">
        <f>SUM(B9:B10)</f>
        <v>12409</v>
      </c>
      <c r="C12" s="71"/>
      <c r="E12" s="40">
        <f>SUM(E9:E10)</f>
        <v>22464</v>
      </c>
      <c r="F12" s="71"/>
    </row>
    <row r="13" spans="1:6" ht="6.75" customHeight="1">
      <c r="A13" s="3"/>
      <c r="B13" s="40"/>
      <c r="C13" s="73"/>
      <c r="E13" s="40"/>
      <c r="F13" s="73"/>
    </row>
    <row r="14" spans="1:6" ht="13.5" customHeight="1">
      <c r="A14" s="3" t="s">
        <v>47</v>
      </c>
      <c r="B14" s="40">
        <f>-7426</f>
        <v>-7426</v>
      </c>
      <c r="C14" s="71"/>
      <c r="E14" s="40">
        <f>-9787</f>
        <v>-9787</v>
      </c>
      <c r="F14" s="71"/>
    </row>
    <row r="15" spans="1:6" ht="6.75" customHeight="1" thickBot="1">
      <c r="A15" s="3"/>
      <c r="B15" s="48"/>
      <c r="C15" s="72"/>
      <c r="E15" s="48"/>
      <c r="F15" s="72"/>
    </row>
    <row r="16" spans="1:6" ht="5.25" customHeight="1">
      <c r="A16" s="3"/>
      <c r="B16" s="40"/>
      <c r="C16" s="73"/>
      <c r="E16" s="40"/>
      <c r="F16" s="73"/>
    </row>
    <row r="17" spans="1:6" ht="13.5" thickBot="1">
      <c r="A17" s="3" t="s">
        <v>121</v>
      </c>
      <c r="B17" s="48">
        <f>SUM(B12:B14)</f>
        <v>4983</v>
      </c>
      <c r="C17" s="74"/>
      <c r="E17" s="48">
        <f>SUM(E12:E14)</f>
        <v>12677</v>
      </c>
      <c r="F17" s="74"/>
    </row>
    <row r="18" spans="1:6" ht="8.25" customHeight="1">
      <c r="A18" s="3"/>
      <c r="B18" s="40"/>
      <c r="C18" s="11"/>
      <c r="E18" s="53"/>
      <c r="F18" s="11"/>
    </row>
    <row r="19" spans="1:6" ht="12.75">
      <c r="A19" s="54" t="s">
        <v>99</v>
      </c>
      <c r="B19" s="75"/>
      <c r="C19" s="76"/>
      <c r="E19" s="75"/>
      <c r="F19" s="76"/>
    </row>
    <row r="20" spans="1:6" ht="12.75">
      <c r="A20" s="3" t="s">
        <v>81</v>
      </c>
      <c r="B20" s="58">
        <f>-6015</f>
        <v>-6015</v>
      </c>
      <c r="C20" s="76"/>
      <c r="E20" s="58" t="s">
        <v>74</v>
      </c>
      <c r="F20" s="76"/>
    </row>
    <row r="21" spans="1:6" ht="15" customHeight="1">
      <c r="A21" s="3" t="s">
        <v>119</v>
      </c>
      <c r="B21" s="58" t="s">
        <v>74</v>
      </c>
      <c r="C21" s="76"/>
      <c r="E21" s="58">
        <f>-7067</f>
        <v>-7067</v>
      </c>
      <c r="F21" s="76"/>
    </row>
    <row r="22" spans="1:6" ht="15" customHeight="1">
      <c r="A22" s="3" t="s">
        <v>123</v>
      </c>
      <c r="B22" s="100">
        <f>324+93</f>
        <v>417</v>
      </c>
      <c r="C22" s="76"/>
      <c r="E22" s="58" t="s">
        <v>74</v>
      </c>
      <c r="F22" s="76"/>
    </row>
    <row r="23" spans="1:6" ht="15" customHeight="1">
      <c r="A23" s="3" t="s">
        <v>48</v>
      </c>
      <c r="B23" s="40">
        <f>-4492</f>
        <v>-4492</v>
      </c>
      <c r="C23" s="71"/>
      <c r="E23" s="40">
        <f>-10142</f>
        <v>-10142</v>
      </c>
      <c r="F23" s="71"/>
    </row>
    <row r="24" spans="1:6" ht="15" customHeight="1">
      <c r="A24" s="3" t="s">
        <v>124</v>
      </c>
      <c r="B24" s="58" t="s">
        <v>74</v>
      </c>
      <c r="C24" s="71"/>
      <c r="E24" s="58">
        <f>-15132</f>
        <v>-15132</v>
      </c>
      <c r="F24" s="77"/>
    </row>
    <row r="25" spans="1:6" ht="15" customHeight="1">
      <c r="A25" s="3" t="s">
        <v>125</v>
      </c>
      <c r="B25" s="58">
        <v>657</v>
      </c>
      <c r="C25" s="71"/>
      <c r="E25" s="58" t="s">
        <v>74</v>
      </c>
      <c r="F25" s="77"/>
    </row>
    <row r="26" spans="1:6" ht="15" customHeight="1">
      <c r="A26" s="3" t="s">
        <v>49</v>
      </c>
      <c r="B26" s="58">
        <v>23</v>
      </c>
      <c r="C26" s="73"/>
      <c r="E26" s="40">
        <v>131</v>
      </c>
      <c r="F26" s="78"/>
    </row>
    <row r="27" spans="1:6" ht="15" customHeight="1">
      <c r="A27" s="3" t="s">
        <v>50</v>
      </c>
      <c r="B27" s="40">
        <v>61</v>
      </c>
      <c r="C27" s="73"/>
      <c r="E27" s="40">
        <v>157</v>
      </c>
      <c r="F27" s="73"/>
    </row>
    <row r="28" spans="1:6" ht="15" customHeight="1" thickBot="1">
      <c r="A28" s="3" t="s">
        <v>51</v>
      </c>
      <c r="B28" s="48">
        <v>773</v>
      </c>
      <c r="C28" s="72"/>
      <c r="E28" s="48">
        <v>1191</v>
      </c>
      <c r="F28" s="72"/>
    </row>
    <row r="29" spans="1:6" ht="4.5" customHeight="1">
      <c r="A29" s="3"/>
      <c r="B29" s="40"/>
      <c r="C29" s="73"/>
      <c r="E29" s="40"/>
      <c r="F29" s="73"/>
    </row>
    <row r="30" spans="1:6" ht="13.5" thickBot="1">
      <c r="A30" s="3" t="s">
        <v>52</v>
      </c>
      <c r="B30" s="48">
        <f>SUM(B20:B28)</f>
        <v>-8576</v>
      </c>
      <c r="C30" s="74"/>
      <c r="E30" s="48">
        <f>SUM(E20:E28)</f>
        <v>-30862</v>
      </c>
      <c r="F30" s="74"/>
    </row>
    <row r="31" spans="1:6" ht="6" customHeight="1">
      <c r="A31" s="3"/>
      <c r="B31" s="53"/>
      <c r="C31" s="11"/>
      <c r="E31" s="8"/>
      <c r="F31" s="11"/>
    </row>
    <row r="32" spans="1:6" ht="12.75">
      <c r="A32" s="54" t="s">
        <v>53</v>
      </c>
      <c r="B32" s="79"/>
      <c r="C32" s="76"/>
      <c r="E32" s="80"/>
      <c r="F32" s="76"/>
    </row>
    <row r="33" spans="1:6" ht="15" customHeight="1">
      <c r="A33" s="3" t="s">
        <v>115</v>
      </c>
      <c r="B33" s="58" t="s">
        <v>74</v>
      </c>
      <c r="C33" s="71"/>
      <c r="E33" s="40">
        <f>-2083</f>
        <v>-2083</v>
      </c>
      <c r="F33" s="71"/>
    </row>
    <row r="34" spans="1:6" ht="15" customHeight="1">
      <c r="A34" s="3" t="s">
        <v>116</v>
      </c>
      <c r="B34" s="58" t="s">
        <v>74</v>
      </c>
      <c r="C34" s="71"/>
      <c r="E34" s="40">
        <v>5123</v>
      </c>
      <c r="F34" s="71"/>
    </row>
    <row r="35" spans="1:6" ht="15" customHeight="1">
      <c r="A35" s="3" t="s">
        <v>117</v>
      </c>
      <c r="B35" s="58" t="s">
        <v>74</v>
      </c>
      <c r="C35" s="71"/>
      <c r="E35" s="40">
        <f>-59</f>
        <v>-59</v>
      </c>
      <c r="F35" s="71"/>
    </row>
    <row r="36" spans="1:6" ht="15" customHeight="1">
      <c r="A36" s="3" t="s">
        <v>54</v>
      </c>
      <c r="B36" s="58" t="s">
        <v>74</v>
      </c>
      <c r="C36" s="71"/>
      <c r="E36" s="40">
        <f>-24</f>
        <v>-24</v>
      </c>
      <c r="F36" s="71"/>
    </row>
    <row r="37" spans="1:6" ht="15" customHeight="1">
      <c r="A37" s="3" t="s">
        <v>88</v>
      </c>
      <c r="B37" s="40">
        <f>-8886-4443</f>
        <v>-13329</v>
      </c>
      <c r="C37" s="71"/>
      <c r="E37" s="40">
        <f>-6220-4390</f>
        <v>-10610</v>
      </c>
      <c r="F37" s="71"/>
    </row>
    <row r="38" spans="1:6" ht="15" customHeight="1" thickBot="1">
      <c r="A38" s="3" t="s">
        <v>55</v>
      </c>
      <c r="B38" s="47" t="s">
        <v>74</v>
      </c>
      <c r="C38" s="81"/>
      <c r="E38" s="50">
        <v>1478</v>
      </c>
      <c r="F38" s="81"/>
    </row>
    <row r="39" spans="1:6" ht="4.5" customHeight="1">
      <c r="A39" s="3"/>
      <c r="B39" s="40"/>
      <c r="C39" s="73"/>
      <c r="E39" s="41"/>
      <c r="F39" s="73"/>
    </row>
    <row r="40" spans="1:6" ht="13.5" thickBot="1">
      <c r="A40" s="3" t="s">
        <v>122</v>
      </c>
      <c r="B40" s="48">
        <f>SUM(B33:B38)</f>
        <v>-13329</v>
      </c>
      <c r="C40" s="74"/>
      <c r="E40" s="48">
        <f>SUM(E33:E38)</f>
        <v>-6175</v>
      </c>
      <c r="F40" s="74"/>
    </row>
    <row r="41" spans="1:6" ht="4.5" customHeight="1">
      <c r="A41" s="3"/>
      <c r="B41" s="40"/>
      <c r="C41" s="11"/>
      <c r="E41" s="41"/>
      <c r="F41" s="11"/>
    </row>
    <row r="42" spans="1:6" ht="12.75">
      <c r="A42" s="3" t="s">
        <v>56</v>
      </c>
      <c r="B42" s="40">
        <f>B17+B30+B40</f>
        <v>-16922</v>
      </c>
      <c r="C42" s="71"/>
      <c r="E42" s="40">
        <f>E17+E30+E40</f>
        <v>-24360</v>
      </c>
      <c r="F42" s="71"/>
    </row>
    <row r="43" spans="1:6" ht="4.5" customHeight="1">
      <c r="A43" s="3"/>
      <c r="B43" s="40"/>
      <c r="C43" s="73"/>
      <c r="E43" s="41"/>
      <c r="F43" s="73"/>
    </row>
    <row r="44" spans="1:6" ht="13.5" thickBot="1">
      <c r="A44" s="3" t="s">
        <v>89</v>
      </c>
      <c r="B44" s="48">
        <v>59830</v>
      </c>
      <c r="C44" s="81"/>
      <c r="E44" s="48">
        <v>70350</v>
      </c>
      <c r="F44" s="81"/>
    </row>
    <row r="45" spans="1:6" ht="3.75" customHeight="1">
      <c r="A45" s="3"/>
      <c r="B45" s="40"/>
      <c r="C45" s="11"/>
      <c r="E45" s="41"/>
      <c r="F45" s="11"/>
    </row>
    <row r="46" spans="1:6" ht="13.5" thickBot="1">
      <c r="A46" s="3" t="s">
        <v>112</v>
      </c>
      <c r="B46" s="65">
        <f>SUM(B42:B44)</f>
        <v>42908</v>
      </c>
      <c r="C46" s="82"/>
      <c r="E46" s="65">
        <f>SUM(E42:E44)</f>
        <v>45990</v>
      </c>
      <c r="F46" s="82"/>
    </row>
    <row r="47" spans="1:6" ht="30.75" customHeight="1" thickTop="1">
      <c r="A47" s="3"/>
      <c r="B47" s="26"/>
      <c r="C47" s="71"/>
      <c r="E47" s="26"/>
      <c r="F47" s="71"/>
    </row>
    <row r="48" spans="1:6" ht="12.75">
      <c r="A48" s="3" t="s">
        <v>57</v>
      </c>
      <c r="B48" s="26"/>
      <c r="C48" s="77"/>
      <c r="E48" s="26"/>
      <c r="F48" s="77"/>
    </row>
    <row r="49" spans="1:6" ht="12.75">
      <c r="A49" s="3" t="s">
        <v>82</v>
      </c>
      <c r="B49" s="41"/>
      <c r="C49" s="3"/>
      <c r="E49" s="8"/>
      <c r="F49" s="11"/>
    </row>
    <row r="50" spans="1:6" ht="4.5" customHeight="1">
      <c r="A50" s="3" t="s">
        <v>58</v>
      </c>
      <c r="B50" s="41"/>
      <c r="C50" s="73"/>
      <c r="E50" s="26"/>
      <c r="F50" s="73"/>
    </row>
    <row r="51" spans="1:6" ht="13.5" customHeight="1">
      <c r="A51" s="3" t="s">
        <v>83</v>
      </c>
      <c r="B51" s="40">
        <v>42908</v>
      </c>
      <c r="C51" s="83"/>
      <c r="E51" s="40">
        <v>46268</v>
      </c>
      <c r="F51" s="83"/>
    </row>
    <row r="52" spans="1:6" ht="15.75" customHeight="1" thickBot="1">
      <c r="A52" s="3" t="s">
        <v>94</v>
      </c>
      <c r="B52" s="58" t="s">
        <v>74</v>
      </c>
      <c r="C52" s="74"/>
      <c r="E52" s="40">
        <f>-278</f>
        <v>-278</v>
      </c>
      <c r="F52" s="74"/>
    </row>
    <row r="53" spans="1:6" ht="14.25" customHeight="1" thickBot="1">
      <c r="A53" s="3"/>
      <c r="B53" s="84">
        <f>SUM(B51:B52)</f>
        <v>42908</v>
      </c>
      <c r="C53" s="82"/>
      <c r="E53" s="84">
        <f>SUM(E51:E52)</f>
        <v>45990</v>
      </c>
      <c r="F53" s="85"/>
    </row>
    <row r="54" spans="1:6" ht="13.5" thickTop="1">
      <c r="A54" s="3"/>
      <c r="B54" s="8"/>
      <c r="C54" s="11"/>
      <c r="F54" s="12"/>
    </row>
    <row r="55" spans="1:3" ht="12.75">
      <c r="A55" s="3" t="s">
        <v>77</v>
      </c>
      <c r="B55" s="8"/>
      <c r="C55" s="3"/>
    </row>
    <row r="56" spans="1:3" ht="12.75">
      <c r="A56" s="3" t="s">
        <v>90</v>
      </c>
      <c r="B56" s="8"/>
      <c r="C56" s="3"/>
    </row>
    <row r="57" ht="12.75">
      <c r="B57" s="96"/>
    </row>
    <row r="58" ht="12.75">
      <c r="B58" s="96"/>
    </row>
  </sheetData>
  <mergeCells count="7">
    <mergeCell ref="A1:F1"/>
    <mergeCell ref="A2:F2"/>
    <mergeCell ref="A3:F3"/>
    <mergeCell ref="B6:C6"/>
    <mergeCell ref="B5:C5"/>
    <mergeCell ref="E5:F5"/>
    <mergeCell ref="E6:F6"/>
  </mergeCells>
  <printOptions/>
  <pageMargins left="0.52" right="0.25" top="0.5" bottom="0.2" header="0.25" footer="0.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23">
      <selection activeCell="A30" sqref="A30"/>
    </sheetView>
  </sheetViews>
  <sheetFormatPr defaultColWidth="9.140625" defaultRowHeight="12.75"/>
  <cols>
    <col min="1" max="1" width="33.8515625" style="1" customWidth="1"/>
    <col min="2" max="2" width="8.7109375" style="1" customWidth="1"/>
    <col min="3" max="3" width="1.1484375" style="1" customWidth="1"/>
    <col min="4" max="4" width="8.7109375" style="1" customWidth="1"/>
    <col min="5" max="5" width="0.9921875" style="1" customWidth="1"/>
    <col min="6" max="6" width="8.7109375" style="1" customWidth="1"/>
    <col min="7" max="7" width="1.28515625" style="1" customWidth="1"/>
    <col min="8" max="8" width="9.7109375" style="1" customWidth="1"/>
    <col min="9" max="9" width="1.1484375" style="1" customWidth="1"/>
    <col min="10" max="10" width="8.7109375" style="1" customWidth="1"/>
    <col min="11" max="11" width="1.1484375" style="1" customWidth="1"/>
    <col min="12" max="12" width="10.421875" style="1" customWidth="1"/>
    <col min="13" max="16384" width="11.421875" style="1" customWidth="1"/>
  </cols>
  <sheetData>
    <row r="1" spans="1:12" ht="15">
      <c r="A1" s="114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14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>
      <c r="A4" s="114" t="s">
        <v>100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14" t="s">
        <v>60</v>
      </c>
      <c r="C7" s="14"/>
      <c r="D7" s="14" t="s">
        <v>61</v>
      </c>
      <c r="E7" s="14"/>
      <c r="F7" s="14" t="s">
        <v>62</v>
      </c>
      <c r="G7" s="14"/>
      <c r="H7" s="14" t="s">
        <v>63</v>
      </c>
      <c r="I7" s="14"/>
      <c r="J7" s="14" t="s">
        <v>64</v>
      </c>
      <c r="K7" s="14"/>
      <c r="L7" s="14"/>
    </row>
    <row r="8" spans="1:12" ht="12.75">
      <c r="A8" s="3"/>
      <c r="B8" s="14" t="s">
        <v>62</v>
      </c>
      <c r="C8" s="14"/>
      <c r="D8" s="14" t="s">
        <v>65</v>
      </c>
      <c r="E8" s="14"/>
      <c r="F8" s="14" t="s">
        <v>66</v>
      </c>
      <c r="G8" s="14"/>
      <c r="H8" s="14" t="s">
        <v>67</v>
      </c>
      <c r="I8" s="14"/>
      <c r="J8" s="14" t="s">
        <v>68</v>
      </c>
      <c r="K8" s="14"/>
      <c r="L8" s="14" t="s">
        <v>69</v>
      </c>
    </row>
    <row r="9" spans="1:12" ht="12.75">
      <c r="A9" s="3"/>
      <c r="B9" s="86" t="s">
        <v>5</v>
      </c>
      <c r="C9" s="86"/>
      <c r="D9" s="86" t="s">
        <v>5</v>
      </c>
      <c r="E9" s="86"/>
      <c r="F9" s="86" t="s">
        <v>5</v>
      </c>
      <c r="G9" s="86"/>
      <c r="H9" s="86" t="s">
        <v>5</v>
      </c>
      <c r="I9" s="86"/>
      <c r="J9" s="86" t="s">
        <v>5</v>
      </c>
      <c r="K9" s="86"/>
      <c r="L9" s="86" t="s">
        <v>5</v>
      </c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4" t="s">
        <v>101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 t="s">
        <v>85</v>
      </c>
      <c r="B13" s="8">
        <v>88858</v>
      </c>
      <c r="C13" s="8"/>
      <c r="D13" s="8">
        <v>688</v>
      </c>
      <c r="E13" s="8"/>
      <c r="F13" s="8">
        <v>3231</v>
      </c>
      <c r="G13" s="8"/>
      <c r="H13" s="8">
        <v>108243</v>
      </c>
      <c r="I13" s="8"/>
      <c r="J13" s="8">
        <v>8886</v>
      </c>
      <c r="K13" s="8"/>
      <c r="L13" s="8">
        <f>SUM(B13:J13)</f>
        <v>209906</v>
      </c>
    </row>
    <row r="14" spans="1:12" ht="12.75">
      <c r="A14" s="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3" t="s">
        <v>86</v>
      </c>
      <c r="B15" s="87" t="s">
        <v>74</v>
      </c>
      <c r="C15" s="8"/>
      <c r="D15" s="87" t="s">
        <v>74</v>
      </c>
      <c r="E15" s="8"/>
      <c r="F15" s="97">
        <f>-1635</f>
        <v>-1635</v>
      </c>
      <c r="G15" s="8"/>
      <c r="H15" s="87" t="s">
        <v>74</v>
      </c>
      <c r="I15" s="8"/>
      <c r="J15" s="87" t="s">
        <v>74</v>
      </c>
      <c r="K15" s="8"/>
      <c r="L15" s="8">
        <f>SUM(B15:J15)</f>
        <v>-1635</v>
      </c>
    </row>
    <row r="16" spans="1:12" ht="12.75">
      <c r="A16" s="3"/>
      <c r="B16" s="87"/>
      <c r="C16" s="8"/>
      <c r="D16" s="87"/>
      <c r="E16" s="8"/>
      <c r="F16" s="87"/>
      <c r="G16" s="8"/>
      <c r="H16" s="88"/>
      <c r="I16" s="8"/>
      <c r="J16" s="88"/>
      <c r="K16" s="8"/>
      <c r="L16" s="8"/>
    </row>
    <row r="17" spans="1:12" ht="12.75">
      <c r="A17" s="3" t="s">
        <v>114</v>
      </c>
      <c r="B17" s="87" t="s">
        <v>74</v>
      </c>
      <c r="C17" s="8"/>
      <c r="D17" s="87" t="s">
        <v>74</v>
      </c>
      <c r="E17" s="8"/>
      <c r="F17" s="87" t="s">
        <v>74</v>
      </c>
      <c r="G17" s="8"/>
      <c r="H17" s="87" t="s">
        <v>74</v>
      </c>
      <c r="I17" s="8"/>
      <c r="J17" s="88">
        <f>-8886</f>
        <v>-8886</v>
      </c>
      <c r="K17" s="8"/>
      <c r="L17" s="8">
        <f>SUM(B17:J17)</f>
        <v>-8886</v>
      </c>
    </row>
    <row r="18" spans="1:12" ht="12.75">
      <c r="A18" s="3"/>
      <c r="B18" s="87"/>
      <c r="C18" s="8"/>
      <c r="D18" s="87"/>
      <c r="E18" s="8"/>
      <c r="F18" s="87"/>
      <c r="G18" s="8"/>
      <c r="H18" s="88"/>
      <c r="I18" s="8"/>
      <c r="J18" s="88"/>
      <c r="K18" s="8"/>
      <c r="L18" s="8"/>
    </row>
    <row r="19" spans="1:12" ht="12.75">
      <c r="A19" s="3" t="s">
        <v>84</v>
      </c>
      <c r="B19" s="87" t="s">
        <v>74</v>
      </c>
      <c r="C19" s="8"/>
      <c r="D19" s="87" t="s">
        <v>74</v>
      </c>
      <c r="E19" s="8"/>
      <c r="F19" s="89">
        <v>24</v>
      </c>
      <c r="G19" s="8"/>
      <c r="H19" s="87" t="s">
        <v>74</v>
      </c>
      <c r="I19" s="8"/>
      <c r="J19" s="87" t="s">
        <v>74</v>
      </c>
      <c r="K19" s="8"/>
      <c r="L19" s="8">
        <f>SUM(B19:J19)</f>
        <v>24</v>
      </c>
    </row>
    <row r="20" spans="1:12" ht="12.75">
      <c r="A20" s="3"/>
      <c r="B20" s="89"/>
      <c r="C20" s="8"/>
      <c r="D20" s="89"/>
      <c r="E20" s="8"/>
      <c r="F20" s="89"/>
      <c r="G20" s="8"/>
      <c r="H20" s="8"/>
      <c r="I20" s="8"/>
      <c r="J20" s="8"/>
      <c r="K20" s="8"/>
      <c r="L20" s="8"/>
    </row>
    <row r="21" spans="1:12" ht="12.75">
      <c r="A21" s="3" t="s">
        <v>72</v>
      </c>
      <c r="B21" s="87" t="s">
        <v>74</v>
      </c>
      <c r="C21" s="88"/>
      <c r="D21" s="87" t="s">
        <v>74</v>
      </c>
      <c r="E21" s="88"/>
      <c r="F21" s="87" t="s">
        <v>74</v>
      </c>
      <c r="G21" s="27"/>
      <c r="H21" s="8">
        <v>18202</v>
      </c>
      <c r="I21" s="8"/>
      <c r="J21" s="87" t="s">
        <v>74</v>
      </c>
      <c r="K21" s="27"/>
      <c r="L21" s="8">
        <f>SUM(B21:J21)</f>
        <v>18202</v>
      </c>
    </row>
    <row r="22" spans="1:12" ht="13.5" thickBot="1">
      <c r="A22" s="3"/>
      <c r="B22" s="90"/>
      <c r="C22" s="8"/>
      <c r="D22" s="90"/>
      <c r="E22" s="8"/>
      <c r="F22" s="90"/>
      <c r="G22" s="8"/>
      <c r="H22" s="90"/>
      <c r="I22" s="8"/>
      <c r="J22" s="8"/>
      <c r="K22" s="8"/>
      <c r="L22" s="90"/>
    </row>
    <row r="23" spans="1:12" ht="13.5" thickBot="1">
      <c r="A23" s="3" t="s">
        <v>102</v>
      </c>
      <c r="B23" s="91">
        <f>SUM(B13:B21)</f>
        <v>88858</v>
      </c>
      <c r="C23" s="8"/>
      <c r="D23" s="91">
        <f>SUM(D13:D21)</f>
        <v>688</v>
      </c>
      <c r="E23" s="52"/>
      <c r="F23" s="91">
        <f>SUM(F13:F21)</f>
        <v>1620</v>
      </c>
      <c r="G23" s="52"/>
      <c r="H23" s="91">
        <f>SUM(H13:H21)</f>
        <v>126445</v>
      </c>
      <c r="I23" s="52"/>
      <c r="J23" s="91">
        <f>SUM(J13:J21)</f>
        <v>0</v>
      </c>
      <c r="K23" s="52"/>
      <c r="L23" s="91">
        <f>SUM(L13:L21)</f>
        <v>217611</v>
      </c>
    </row>
    <row r="24" spans="1:12" ht="13.5" thickTop="1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39.75" customHeight="1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3"/>
      <c r="B26" s="14" t="s">
        <v>60</v>
      </c>
      <c r="C26" s="14"/>
      <c r="D26" s="14" t="s">
        <v>61</v>
      </c>
      <c r="E26" s="14"/>
      <c r="F26" s="14" t="s">
        <v>62</v>
      </c>
      <c r="G26" s="14"/>
      <c r="H26" s="14" t="s">
        <v>63</v>
      </c>
      <c r="I26" s="14"/>
      <c r="J26" s="14" t="s">
        <v>64</v>
      </c>
      <c r="K26" s="14"/>
      <c r="L26" s="14"/>
    </row>
    <row r="27" spans="1:12" ht="12.75">
      <c r="A27" s="3"/>
      <c r="B27" s="14" t="s">
        <v>62</v>
      </c>
      <c r="C27" s="14"/>
      <c r="D27" s="14" t="s">
        <v>65</v>
      </c>
      <c r="E27" s="14"/>
      <c r="F27" s="14" t="s">
        <v>66</v>
      </c>
      <c r="G27" s="14"/>
      <c r="H27" s="14" t="s">
        <v>67</v>
      </c>
      <c r="I27" s="14"/>
      <c r="J27" s="14" t="s">
        <v>68</v>
      </c>
      <c r="K27" s="14"/>
      <c r="L27" s="14" t="s">
        <v>69</v>
      </c>
    </row>
    <row r="28" spans="1:12" ht="12.75">
      <c r="A28" s="3"/>
      <c r="B28" s="86" t="s">
        <v>5</v>
      </c>
      <c r="C28" s="86"/>
      <c r="D28" s="86" t="s">
        <v>5</v>
      </c>
      <c r="E28" s="86"/>
      <c r="F28" s="86" t="s">
        <v>5</v>
      </c>
      <c r="G28" s="86"/>
      <c r="H28" s="86" t="s">
        <v>5</v>
      </c>
      <c r="I28" s="86"/>
      <c r="J28" s="86" t="s">
        <v>5</v>
      </c>
      <c r="K28" s="86"/>
      <c r="L28" s="86" t="s">
        <v>5</v>
      </c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54" t="s">
        <v>103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 t="s">
        <v>70</v>
      </c>
      <c r="B32" s="8">
        <v>87804</v>
      </c>
      <c r="C32" s="8"/>
      <c r="D32" s="8">
        <v>264</v>
      </c>
      <c r="E32" s="8"/>
      <c r="F32" s="8">
        <v>3202</v>
      </c>
      <c r="G32" s="8"/>
      <c r="H32" s="98">
        <v>89628</v>
      </c>
      <c r="I32" s="8"/>
      <c r="J32" s="88">
        <v>6146</v>
      </c>
      <c r="K32" s="8"/>
      <c r="L32" s="8">
        <f>SUM(B32:J32)</f>
        <v>187044</v>
      </c>
    </row>
    <row r="33" spans="1:12" ht="12.75">
      <c r="A33" s="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3" t="s">
        <v>113</v>
      </c>
      <c r="B34" s="87" t="s">
        <v>74</v>
      </c>
      <c r="C34" s="88"/>
      <c r="D34" s="87" t="s">
        <v>74</v>
      </c>
      <c r="E34" s="88"/>
      <c r="F34" s="87" t="s">
        <v>74</v>
      </c>
      <c r="G34" s="8"/>
      <c r="H34" s="98">
        <f>-74</f>
        <v>-74</v>
      </c>
      <c r="I34" s="8"/>
      <c r="J34" s="8">
        <v>74</v>
      </c>
      <c r="K34" s="8"/>
      <c r="L34" s="8">
        <f>SUM(B34:J34)</f>
        <v>0</v>
      </c>
    </row>
    <row r="35" spans="1:12" ht="12.75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3" t="s">
        <v>71</v>
      </c>
      <c r="B36" s="92">
        <v>1054</v>
      </c>
      <c r="C36" s="93"/>
      <c r="D36" s="92">
        <v>424</v>
      </c>
      <c r="E36" s="93"/>
      <c r="F36" s="87" t="s">
        <v>74</v>
      </c>
      <c r="G36" s="8"/>
      <c r="H36" s="87" t="s">
        <v>74</v>
      </c>
      <c r="I36" s="8"/>
      <c r="J36" s="87" t="s">
        <v>74</v>
      </c>
      <c r="K36" s="8"/>
      <c r="L36" s="8">
        <f>SUM(B36:J36)</f>
        <v>1478</v>
      </c>
    </row>
    <row r="37" spans="1:12" ht="12.75">
      <c r="A37" s="3"/>
      <c r="B37" s="92"/>
      <c r="C37" s="93"/>
      <c r="D37" s="92"/>
      <c r="E37" s="93"/>
      <c r="F37" s="87"/>
      <c r="G37" s="8"/>
      <c r="H37" s="87"/>
      <c r="I37" s="8"/>
      <c r="J37" s="87"/>
      <c r="K37" s="8"/>
      <c r="L37" s="8"/>
    </row>
    <row r="38" spans="1:12" ht="12.75">
      <c r="A38" s="3" t="s">
        <v>114</v>
      </c>
      <c r="B38" s="87" t="s">
        <v>74</v>
      </c>
      <c r="C38" s="88"/>
      <c r="D38" s="87" t="s">
        <v>74</v>
      </c>
      <c r="E38" s="88"/>
      <c r="F38" s="87" t="s">
        <v>74</v>
      </c>
      <c r="G38" s="8"/>
      <c r="H38" s="87" t="s">
        <v>74</v>
      </c>
      <c r="I38" s="8"/>
      <c r="J38" s="87">
        <f>-6220</f>
        <v>-6220</v>
      </c>
      <c r="K38" s="8"/>
      <c r="L38" s="8">
        <f>SUM(B38:J38)</f>
        <v>-6220</v>
      </c>
    </row>
    <row r="39" spans="1:12" ht="12.75">
      <c r="A39" s="3"/>
      <c r="B39" s="8"/>
      <c r="C39" s="8"/>
      <c r="D39" s="89"/>
      <c r="E39" s="8"/>
      <c r="F39" s="8"/>
      <c r="G39" s="8"/>
      <c r="H39" s="89"/>
      <c r="I39" s="8"/>
      <c r="J39" s="89"/>
      <c r="K39" s="8"/>
      <c r="L39" s="8"/>
    </row>
    <row r="40" spans="1:12" ht="12.75">
      <c r="A40" s="3" t="s">
        <v>72</v>
      </c>
      <c r="B40" s="87" t="s">
        <v>74</v>
      </c>
      <c r="C40" s="88"/>
      <c r="D40" s="87" t="s">
        <v>74</v>
      </c>
      <c r="E40" s="88"/>
      <c r="F40" s="87" t="s">
        <v>74</v>
      </c>
      <c r="G40" s="27"/>
      <c r="H40" s="8">
        <v>27669</v>
      </c>
      <c r="I40" s="8"/>
      <c r="J40" s="87" t="s">
        <v>74</v>
      </c>
      <c r="K40" s="27"/>
      <c r="L40" s="8">
        <f>SUM(B40:J40)</f>
        <v>27669</v>
      </c>
    </row>
    <row r="41" spans="1:12" ht="13.5" thickBot="1">
      <c r="A41" s="3"/>
      <c r="B41" s="90"/>
      <c r="C41" s="52"/>
      <c r="D41" s="90"/>
      <c r="E41" s="52"/>
      <c r="F41" s="90"/>
      <c r="G41" s="52"/>
      <c r="H41" s="90"/>
      <c r="I41" s="52"/>
      <c r="J41" s="8"/>
      <c r="K41" s="8"/>
      <c r="L41" s="90"/>
    </row>
    <row r="42" spans="1:12" ht="13.5" thickBot="1">
      <c r="A42" s="3" t="s">
        <v>104</v>
      </c>
      <c r="B42" s="91">
        <f>SUM(B32:B41)</f>
        <v>88858</v>
      </c>
      <c r="C42" s="52"/>
      <c r="D42" s="91">
        <f>SUM(D32:D41)</f>
        <v>688</v>
      </c>
      <c r="E42" s="52"/>
      <c r="F42" s="91">
        <f>SUM(F32:F41)</f>
        <v>3202</v>
      </c>
      <c r="G42" s="52"/>
      <c r="H42" s="91">
        <f>SUM(H32:H40)</f>
        <v>117223</v>
      </c>
      <c r="I42" s="52"/>
      <c r="J42" s="99">
        <f>SUM(J32:J40)</f>
        <v>0</v>
      </c>
      <c r="K42" s="52"/>
      <c r="L42" s="91">
        <f>SUM(L32:L41)</f>
        <v>209971</v>
      </c>
    </row>
    <row r="43" spans="1:9" ht="13.5" thickTop="1">
      <c r="A43" s="3"/>
      <c r="C43" s="12"/>
      <c r="E43" s="12"/>
      <c r="G43" s="12"/>
      <c r="I43" s="12"/>
    </row>
    <row r="45" spans="1:12" ht="15">
      <c r="A45" s="3" t="s">
        <v>73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5">
      <c r="A46" s="3" t="s">
        <v>87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</sheetData>
  <mergeCells count="3">
    <mergeCell ref="A1:L1"/>
    <mergeCell ref="A3:L3"/>
    <mergeCell ref="A4:L4"/>
  </mergeCells>
  <printOptions/>
  <pageMargins left="0.54" right="0.32" top="0.38" bottom="0.36" header="0.27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2004-11-10T07:06:13Z</cp:lastPrinted>
  <dcterms:created xsi:type="dcterms:W3CDTF">2004-02-20T06:39:36Z</dcterms:created>
  <dcterms:modified xsi:type="dcterms:W3CDTF">2004-11-10T07:06:18Z</dcterms:modified>
  <cp:category/>
  <cp:version/>
  <cp:contentType/>
  <cp:contentStatus/>
</cp:coreProperties>
</file>